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comments1.xml" ContentType="application/vnd.openxmlformats-officedocument.spreadsheetml.comments+xml"/>
  <Override PartName="/xl/drawings/drawing9.xml" ContentType="application/vnd.openxmlformats-officedocument.drawing+xml"/>
  <Override PartName="/xl/comments2.xml" ContentType="application/vnd.openxmlformats-officedocument.spreadsheetml.comments+xml"/>
  <Override PartName="/xl/drawings/drawing10.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D:\00.MOI\Template\"/>
    </mc:Choice>
  </mc:AlternateContent>
  <xr:revisionPtr revIDLastSave="0" documentId="13_ncr:1_{8E0E4888-750B-468E-AB88-F31921E3D183}" xr6:coauthVersionLast="47" xr6:coauthVersionMax="47" xr10:uidLastSave="{00000000-0000-0000-0000-000000000000}"/>
  <workbookProtection workbookAlgorithmName="SHA-512" workbookHashValue="UcwBhcyQ1+i+LDnF6aIClgBQ2McQVL3PtBExueuWJ4ObyByjMHKy3F68ZxWy7vMZdHGxfNNWcRkkq2M4gSMTpQ==" workbookSaltValue="N4Dd5svNJF0tA6fgRSmpTQ==" workbookSpinCount="100000" lockStructure="1"/>
  <bookViews>
    <workbookView xWindow="-120" yWindow="-120" windowWidth="20730" windowHeight="11160" activeTab="2" xr2:uid="{4E0E81B6-FF82-4E6F-A8C0-817F591A4A2D}"/>
  </bookViews>
  <sheets>
    <sheet name="Info" sheetId="2" r:id="rId1"/>
    <sheet name="Database" sheetId="3" r:id="rId2"/>
    <sheet name="Daily" sheetId="4" r:id="rId3"/>
    <sheet name="Annual" sheetId="6" r:id="rId4"/>
    <sheet name="Settings" sheetId="5" r:id="rId5"/>
    <sheet name="GSI" sheetId="7" state="hidden" r:id="rId6"/>
    <sheet name="Country" sheetId="8" r:id="rId7"/>
  </sheets>
  <definedNames>
    <definedName name="_xlnm._FilterDatabase" localSheetId="6" hidden="1">Country!$B$3:$J$273</definedName>
    <definedName name="_xlnm._FilterDatabase" localSheetId="5" hidden="1">GSI!$C$5:$F$106</definedName>
    <definedName name="Abkhazia">Country!$D$116</definedName>
    <definedName name="Afghanistan">Country!$D$64</definedName>
    <definedName name="Akrotiti_and_Dhekelia">Country!$D$121</definedName>
    <definedName name="Åland">Country!$D$122</definedName>
    <definedName name="Albania">Country!$D$123</definedName>
    <definedName name="Algeria">Country!$D$4</definedName>
    <definedName name="American_Samoa">Country!$D$237</definedName>
    <definedName name="Andorra">Country!$D$124</definedName>
    <definedName name="Angola">Country!$D$5</definedName>
    <definedName name="Anguilla">Country!$D$178</definedName>
    <definedName name="Antigua_and_Barbuda">Country!$D$179</definedName>
    <definedName name="Argentina">Country!$D$223</definedName>
    <definedName name="Armenia">Country!$D$65</definedName>
    <definedName name="Artsakh">Country!$D$118</definedName>
    <definedName name="Aruba">Country!$D$180</definedName>
    <definedName name="Australia">Country!$D$238</definedName>
    <definedName name="Austria">Country!$D$125</definedName>
    <definedName name="Azerbaijan">Country!$D$66</definedName>
    <definedName name="Bahamas">Country!$D$181</definedName>
    <definedName name="Bahrain">Country!$D$67</definedName>
    <definedName name="Baker_Island">Country!$D$239</definedName>
    <definedName name="Bangladesh">Country!$D$68</definedName>
    <definedName name="Barbados">Country!$D$182</definedName>
    <definedName name="Belarus">Country!$D$126</definedName>
    <definedName name="Belgium">Country!$D$127</definedName>
    <definedName name="Belize">Country!$D$183</definedName>
    <definedName name="Benin">Country!$D$6</definedName>
    <definedName name="Bermuda">Country!$D$184</definedName>
    <definedName name="Bhutan">Country!$D$70</definedName>
    <definedName name="Bolivia">Country!$D$224</definedName>
    <definedName name="Bonaire">Country!$D$220</definedName>
    <definedName name="Bosnia_and_Herzegovina">Country!$D$128</definedName>
    <definedName name="Botswana">Country!$D$7</definedName>
    <definedName name="Bouvet_Island">Country!$D$270</definedName>
    <definedName name="Brazil">Country!$D$225</definedName>
    <definedName name="British_Indian_Ocean_Territory_BIOT">Country!$D$8</definedName>
    <definedName name="British_Virgin_Islands">Country!$D$185</definedName>
    <definedName name="Brunei">Country!$D$71</definedName>
    <definedName name="Bulgaria">Country!$D$129</definedName>
    <definedName name="Burkina_Faso">Country!$D$9</definedName>
    <definedName name="Burundi">Country!$D$10</definedName>
    <definedName name="Cambodia">Country!$D$72</definedName>
    <definedName name="Cameroon">Country!$D$11</definedName>
    <definedName name="Canada">Country!$D$186</definedName>
    <definedName name="Cape_Verde">Country!$D$12</definedName>
    <definedName name="Cayman_Islands">Country!$D$187</definedName>
    <definedName name="Central_African_Republic">Country!$D$13</definedName>
    <definedName name="Chad">Country!$D$14</definedName>
    <definedName name="Chile">Country!$D$226</definedName>
    <definedName name="China">Country!$D$69</definedName>
    <definedName name="Christmas_Island">Country!$D$73</definedName>
    <definedName name="Clipperton_Island">Country!$D$188</definedName>
    <definedName name="Cocos_Keeling_Islands">Country!$D$74</definedName>
    <definedName name="Colombia">Country!$D$227</definedName>
    <definedName name="Comoros">Country!$D$15</definedName>
    <definedName name="Congo">Country!$D$16</definedName>
    <definedName name="Congo_Republic">Country!$D$17</definedName>
    <definedName name="Cook_Islands">Country!$D$240</definedName>
    <definedName name="Costa_Rica">Country!$D$189</definedName>
    <definedName name="Country">Country!$E$4:$E$273</definedName>
    <definedName name="Croatia">Country!$D$130</definedName>
    <definedName name="Cuba">Country!$D$190</definedName>
    <definedName name="Curaçao">Country!$D$191</definedName>
    <definedName name="Cyprus">Country!$D$131</definedName>
    <definedName name="Czech">Country!$D$132</definedName>
    <definedName name="Denmark">Country!$D$133</definedName>
    <definedName name="Djibouti">Country!$D$19</definedName>
    <definedName name="Dominica">Country!$D$192</definedName>
    <definedName name="Dominican">Country!$D$193</definedName>
    <definedName name="Donetskaya_narodnaya_respublika">Country!$D$176</definedName>
    <definedName name="East_Timor">Country!$D$109</definedName>
    <definedName name="Ecuador">Country!$D$228</definedName>
    <definedName name="Egypt">Country!$D$75</definedName>
    <definedName name="EI_Salvador">Country!$D$194</definedName>
    <definedName name="Equatorial_Guinea">Country!$D$21</definedName>
    <definedName name="Eritrea">Country!$D$22</definedName>
    <definedName name="Estonia">Country!$D$134</definedName>
    <definedName name="Ethiopia">Country!$D$23</definedName>
    <definedName name="Falklands">Country!$D$229</definedName>
    <definedName name="Faroe_Islands">Country!$D$135</definedName>
    <definedName name="Fiji">Country!$D$241</definedName>
    <definedName name="Finland">Country!$D$136</definedName>
    <definedName name="Flag">INDIRECT(Annual!$C$3)</definedName>
    <definedName name="Flag1">INDIRECT(Daily!$C$4)</definedName>
    <definedName name="France">Country!$D$137</definedName>
    <definedName name="French_Guiana">Country!$D$230</definedName>
    <definedName name="French_Polynesia">Country!$D$242</definedName>
    <definedName name="French_Southern_and_Antarctic_Lands">Country!$D$271</definedName>
    <definedName name="Gabon">Country!$D$24</definedName>
    <definedName name="Gambia">Country!$D$25</definedName>
    <definedName name="Georgia">Country!$D$76</definedName>
    <definedName name="Germany">Country!$D$138</definedName>
    <definedName name="Ghana">Country!$D$26</definedName>
    <definedName name="Gibraltar">Country!$D$139</definedName>
    <definedName name="Greece">Country!$D$140</definedName>
    <definedName name="Greenland">Country!$D$195</definedName>
    <definedName name="Grenada">Country!$D$196</definedName>
    <definedName name="Guadeloupe">Country!$D$197</definedName>
    <definedName name="Guam">Country!$D$243</definedName>
    <definedName name="Guatemala">Country!$D$198</definedName>
    <definedName name="Guernsey">Country!$D$141</definedName>
    <definedName name="Guinea">Country!$D$27</definedName>
    <definedName name="Guinea_Bissau">Country!$D$28</definedName>
    <definedName name="Guyana">Country!$D$231</definedName>
    <definedName name="Haiti">Country!$D$199</definedName>
    <definedName name="Heard_Island_and_McDonald_Islands">Country!$D$272</definedName>
    <definedName name="HolidayDates">Settings!$B$5:$B$39</definedName>
    <definedName name="Honduras">Country!$D$200</definedName>
    <definedName name="Hong_Kong">Country!$D$77</definedName>
    <definedName name="Howland_Island">Country!$D$244</definedName>
    <definedName name="Hungary">Country!$D$142</definedName>
    <definedName name="India">Country!$D$78</definedName>
    <definedName name="Indonesia">Country!$D$79</definedName>
    <definedName name="Iran">Country!$D$80</definedName>
    <definedName name="Iraq">Country!$D$81</definedName>
    <definedName name="Ireland">Country!$D$144</definedName>
    <definedName name="Ísland">Country!$D$143</definedName>
    <definedName name="Isle_of_Man">Country!$D$145</definedName>
    <definedName name="Israel">Country!$D$82</definedName>
    <definedName name="Italy">Country!$D$146</definedName>
    <definedName name="Ivory_Coast">Country!$D$18</definedName>
    <definedName name="Jamaica">Country!$D$201</definedName>
    <definedName name="Japan">Country!$D$83</definedName>
    <definedName name="Jarvis_Island">Country!$D$245</definedName>
    <definedName name="Jersey">Country!$D$147</definedName>
    <definedName name="Johnston_Atoll">Country!$D$246</definedName>
    <definedName name="Jordan">Country!$D$84</definedName>
    <definedName name="Kazakhstan">Country!$D$85</definedName>
    <definedName name="Kenya">Country!$D$29</definedName>
    <definedName name="Kingman_Reef">Country!$D$247</definedName>
    <definedName name="Kiribati">Country!$D$248</definedName>
    <definedName name="Korea_North">Country!$D$86</definedName>
    <definedName name="Korea_South">Country!$D$87</definedName>
    <definedName name="Kosovo">Country!$D$174</definedName>
    <definedName name="Kuwait">Country!$D$88</definedName>
    <definedName name="Kyrgyzstan">Country!$D$89</definedName>
    <definedName name="Laos">Country!$D$90</definedName>
    <definedName name="Latvia">Country!$D$148</definedName>
    <definedName name="Lebanon">Country!$D$91</definedName>
    <definedName name="Lesotho">Country!$D$30</definedName>
    <definedName name="Liberia">Country!$D$31</definedName>
    <definedName name="Libya">Country!$D$32</definedName>
    <definedName name="Liechtenstein">Country!$D$149</definedName>
    <definedName name="Lithuania">Country!$D$150</definedName>
    <definedName name="Lugansk_narodnaya_respublika">Country!$D$177</definedName>
    <definedName name="Luxembourg">Country!$D$151</definedName>
    <definedName name="Macau">Country!$D$92</definedName>
    <definedName name="Madagascar">Country!$D$33</definedName>
    <definedName name="Malawi">Country!$D$34</definedName>
    <definedName name="Malaysia">Country!$D$93</definedName>
    <definedName name="Maldives">Country!$D$94</definedName>
    <definedName name="Mali">Country!$D$35</definedName>
    <definedName name="Malta">Country!$D$153</definedName>
    <definedName name="Marshall_Islands">Country!$D$249</definedName>
    <definedName name="Martinique">Country!$D$202</definedName>
    <definedName name="Mauritania">Country!$D$36</definedName>
    <definedName name="Mauritius">Country!$D$37</definedName>
    <definedName name="Mayotte">Country!$D$38</definedName>
    <definedName name="Mexico">Country!$D$203</definedName>
    <definedName name="Micronesia">Country!$D$250</definedName>
    <definedName name="Midway_Atoll">Country!$D$251</definedName>
    <definedName name="Moldova">Country!$D$154</definedName>
    <definedName name="Monaco">Country!$D$155</definedName>
    <definedName name="Mongolia">Country!$D$95</definedName>
    <definedName name="Montenegro">Country!$D$156</definedName>
    <definedName name="Montserrat">Country!$D$204</definedName>
    <definedName name="Morocco">Country!$D$39</definedName>
    <definedName name="Mozambique">Country!$D$40</definedName>
    <definedName name="Myanmar">Country!$D$96</definedName>
    <definedName name="Namibia">Country!$D$41</definedName>
    <definedName name="Nauru">Country!$D$252</definedName>
    <definedName name="Navassa_Island">Country!$D$205</definedName>
    <definedName name="Nepal">Country!$D$97</definedName>
    <definedName name="Netherlands">Country!$D$157</definedName>
    <definedName name="New_Caledonia">Country!$D$253</definedName>
    <definedName name="New_Zealand">Country!$D$254</definedName>
    <definedName name="Nicaragua">Country!$D$206</definedName>
    <definedName name="Niger">Country!$D$42</definedName>
    <definedName name="Nigeria">Country!$D$43</definedName>
    <definedName name="Niue">Country!$D$255</definedName>
    <definedName name="Norfolk_Island">Country!$D$256</definedName>
    <definedName name="North_Macedonia">Country!$D$152</definedName>
    <definedName name="Northern_Cyprus">Country!$D$119</definedName>
    <definedName name="Northern_Mariana_Islands">Country!$D$257</definedName>
    <definedName name="Norway">Country!$D$158</definedName>
    <definedName name="Oman">Country!$D$98</definedName>
    <definedName name="Pakistan">Country!$D$99</definedName>
    <definedName name="Palau">Country!$D$258</definedName>
    <definedName name="Palestine">Country!$D$100</definedName>
    <definedName name="Palmyra_Atoll">Country!$D$259</definedName>
    <definedName name="Panama">Country!$D$207</definedName>
    <definedName name="Papua_New_Guinea">Country!$D$260</definedName>
    <definedName name="Paraguay">Country!$D$232</definedName>
    <definedName name="Peru">Country!$D$233</definedName>
    <definedName name="Philippines">Country!$D$101</definedName>
    <definedName name="Pitcairn_Islands">Country!$D$261</definedName>
    <definedName name="Poland">Country!$D$159</definedName>
    <definedName name="Portugal">Country!$D$160</definedName>
    <definedName name="_xlnm.Print_Area" localSheetId="3">Annual!$B$2:$BE$386</definedName>
    <definedName name="_xlnm.Print_Area" localSheetId="6">Country!$A$1:$M$273</definedName>
    <definedName name="_xlnm.Print_Area" localSheetId="2">Daily!$B$2:$BU$75</definedName>
    <definedName name="Puerto_Rico">Country!$D$208</definedName>
    <definedName name="Qatar">Country!$D$102</definedName>
    <definedName name="República_Árabe_Saharaui_Democrática">Country!$D$59</definedName>
    <definedName name="Réunion">Country!$D$44</definedName>
    <definedName name="Romania">Country!$D$161</definedName>
    <definedName name="Russia">Country!$D$162</definedName>
    <definedName name="Rwanda">Country!$D$45</definedName>
    <definedName name="Saba">Country!$D$222</definedName>
    <definedName name="Saint_Barthélemy">Country!$D$209</definedName>
    <definedName name="Saint_Helena">Country!$D$46</definedName>
    <definedName name="Saint_Kitts_and_Nevis">Country!$D$210</definedName>
    <definedName name="Saint_Lucia">Country!$D$211</definedName>
    <definedName name="Saint_Martin">Country!$D$212</definedName>
    <definedName name="Saint_Pierre_and_Miquelon">Country!$D$213</definedName>
    <definedName name="Saint_Vincent_and_the_Grenadines">Country!$D$214</definedName>
    <definedName name="Samoa">Country!$D$262</definedName>
    <definedName name="San_Marino">Country!$D$163</definedName>
    <definedName name="São_Tomé_and_Príncipe">Country!$D$47</definedName>
    <definedName name="Saudi_Arabia">Country!$D$103</definedName>
    <definedName name="Senegal">Country!$D$48</definedName>
    <definedName name="Serbia">Country!$D$164</definedName>
    <definedName name="Seychelles">Country!$D$49</definedName>
    <definedName name="Sierra_Leone">Country!$D$50</definedName>
    <definedName name="Singapore">Country!$D$104</definedName>
    <definedName name="Sint_Eustatius">Country!$D$221</definedName>
    <definedName name="Sint_Maarten">Country!$D$219</definedName>
    <definedName name="Slovakia">Country!$D$165</definedName>
    <definedName name="Slovenia">Country!$D$166</definedName>
    <definedName name="Solomon_Islands">Country!$D$263</definedName>
    <definedName name="Somalia">Country!$D$51</definedName>
    <definedName name="Somaliland">Country!$D$62</definedName>
    <definedName name="South_Africa">Country!$D$52</definedName>
    <definedName name="South_Georgia_and_the_South_Sandwich_Islands">Country!$D$273</definedName>
    <definedName name="South_Ossetia">Country!$D$120</definedName>
    <definedName name="South_Sudan">Country!$D$63</definedName>
    <definedName name="Spain">Country!$D$167</definedName>
    <definedName name="Sri_Lanka">Country!$D$105</definedName>
    <definedName name="Sudan">Country!$D$53</definedName>
    <definedName name="Suriname">Country!$D$234</definedName>
    <definedName name="Svalbard">Country!$D$168</definedName>
    <definedName name="Swaziland">Country!$D$54</definedName>
    <definedName name="Sweden">Country!$D$169</definedName>
    <definedName name="Switzerland">Country!$D$170</definedName>
    <definedName name="Syria">Country!$D$106</definedName>
    <definedName name="Taiwan">Country!$D$117</definedName>
    <definedName name="Tajikistan">Country!$D$107</definedName>
    <definedName name="Tanzania">Country!$D$55</definedName>
    <definedName name="Thailand">Country!$D$108</definedName>
    <definedName name="Togo">Country!$D$56</definedName>
    <definedName name="Tokelau">Country!$D$264</definedName>
    <definedName name="Tonga">Country!$D$265</definedName>
    <definedName name="Transnistria">Country!$D$175</definedName>
    <definedName name="Trinidad_and_Tobago">Country!$D$215</definedName>
    <definedName name="Tunisia">Country!$D$57</definedName>
    <definedName name="Turkey">Country!$D$110</definedName>
    <definedName name="Turkmenistan">Country!$D$111</definedName>
    <definedName name="Turks_and_Caicos_Islands">Country!$D$216</definedName>
    <definedName name="Tuvalu">Country!$D$266</definedName>
    <definedName name="Uganda">Country!$D$58</definedName>
    <definedName name="UK">Country!$D$172</definedName>
    <definedName name="Ukraine">Country!$D$171</definedName>
    <definedName name="United_Arab_Emirates">Country!$D$112</definedName>
    <definedName name="United_States_Virgin_Islands">Country!$D$218</definedName>
    <definedName name="Uruguay">Country!$D$235</definedName>
    <definedName name="USA">Country!$D$217</definedName>
    <definedName name="Uzbekistan">Country!$D$113</definedName>
    <definedName name="Vanuatu">Country!$D$267</definedName>
    <definedName name="Vatican">Country!$D$173</definedName>
    <definedName name="Venezuela">Country!$D$236</definedName>
    <definedName name="Vietnam">Country!$D$114</definedName>
    <definedName name="Wake_Island">Country!$D$268</definedName>
    <definedName name="Wallis_and_Futuna">Country!$D$269</definedName>
    <definedName name="Yemen">Country!$D$115</definedName>
    <definedName name="Zambia">Country!$D$60</definedName>
    <definedName name="Zimbabwe">Country!$D$61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D16" i="6" l="1"/>
  <c r="AS16" i="6"/>
  <c r="AH16" i="6"/>
  <c r="C11" i="6"/>
  <c r="C10" i="6"/>
  <c r="C16" i="4"/>
  <c r="C18" i="4"/>
  <c r="K272" i="8"/>
  <c r="K271" i="8"/>
  <c r="K270" i="8"/>
  <c r="K269" i="8"/>
  <c r="K268" i="8"/>
  <c r="K267" i="8"/>
  <c r="K266" i="8"/>
  <c r="K265" i="8"/>
  <c r="K264" i="8"/>
  <c r="K263" i="8"/>
  <c r="K262" i="8"/>
  <c r="K261" i="8"/>
  <c r="K260" i="8"/>
  <c r="K259" i="8"/>
  <c r="K258" i="8"/>
  <c r="K257" i="8"/>
  <c r="K256" i="8"/>
  <c r="K255" i="8"/>
  <c r="K254" i="8"/>
  <c r="K253" i="8"/>
  <c r="K252" i="8"/>
  <c r="K251" i="8"/>
  <c r="K250" i="8"/>
  <c r="K249" i="8"/>
  <c r="K248" i="8"/>
  <c r="K247" i="8"/>
  <c r="K246" i="8"/>
  <c r="K245" i="8"/>
  <c r="K244" i="8"/>
  <c r="K243" i="8"/>
  <c r="K242" i="8"/>
  <c r="K241" i="8"/>
  <c r="K240" i="8"/>
  <c r="K239" i="8"/>
  <c r="K238" i="8"/>
  <c r="K237" i="8"/>
  <c r="K236" i="8"/>
  <c r="K235" i="8"/>
  <c r="K234" i="8"/>
  <c r="K233" i="8"/>
  <c r="K232" i="8"/>
  <c r="K231" i="8"/>
  <c r="K230" i="8"/>
  <c r="K229" i="8"/>
  <c r="K228" i="8"/>
  <c r="K227" i="8"/>
  <c r="K226" i="8"/>
  <c r="K225" i="8"/>
  <c r="K224" i="8"/>
  <c r="K223" i="8"/>
  <c r="K222" i="8"/>
  <c r="K221" i="8"/>
  <c r="K220" i="8"/>
  <c r="K219" i="8"/>
  <c r="K218" i="8"/>
  <c r="K217" i="8"/>
  <c r="K216" i="8"/>
  <c r="K215" i="8"/>
  <c r="K214" i="8"/>
  <c r="K213" i="8"/>
  <c r="K212" i="8"/>
  <c r="K211" i="8"/>
  <c r="K210" i="8"/>
  <c r="K209" i="8"/>
  <c r="K208" i="8"/>
  <c r="K207" i="8"/>
  <c r="K206" i="8"/>
  <c r="K205" i="8"/>
  <c r="K204" i="8"/>
  <c r="K203" i="8"/>
  <c r="K202" i="8"/>
  <c r="K201" i="8"/>
  <c r="K200" i="8"/>
  <c r="K199" i="8"/>
  <c r="K198" i="8"/>
  <c r="K197" i="8"/>
  <c r="K196" i="8"/>
  <c r="K195" i="8"/>
  <c r="K194" i="8"/>
  <c r="K193" i="8"/>
  <c r="K192" i="8"/>
  <c r="K191" i="8"/>
  <c r="K190" i="8"/>
  <c r="K189" i="8"/>
  <c r="K188" i="8"/>
  <c r="K187" i="8"/>
  <c r="K186" i="8"/>
  <c r="K185" i="8"/>
  <c r="K184" i="8"/>
  <c r="K183" i="8"/>
  <c r="K182" i="8"/>
  <c r="K181" i="8"/>
  <c r="K180" i="8"/>
  <c r="K179" i="8"/>
  <c r="K178" i="8"/>
  <c r="K177" i="8"/>
  <c r="K176" i="8"/>
  <c r="K175" i="8"/>
  <c r="K174" i="8"/>
  <c r="K173" i="8"/>
  <c r="K172" i="8"/>
  <c r="K171" i="8"/>
  <c r="K170" i="8"/>
  <c r="K169" i="8"/>
  <c r="K168" i="8"/>
  <c r="K167" i="8"/>
  <c r="K166" i="8"/>
  <c r="K165" i="8"/>
  <c r="K164" i="8"/>
  <c r="K163" i="8"/>
  <c r="K162" i="8"/>
  <c r="K161" i="8"/>
  <c r="K160" i="8"/>
  <c r="K159" i="8"/>
  <c r="K158" i="8"/>
  <c r="K157" i="8"/>
  <c r="K156" i="8"/>
  <c r="K155" i="8"/>
  <c r="K154" i="8"/>
  <c r="K153" i="8"/>
  <c r="K152" i="8"/>
  <c r="K151" i="8"/>
  <c r="K150" i="8"/>
  <c r="K149" i="8"/>
  <c r="K148" i="8"/>
  <c r="K147" i="8"/>
  <c r="K146" i="8"/>
  <c r="K145" i="8"/>
  <c r="K144" i="8"/>
  <c r="K143" i="8"/>
  <c r="K142" i="8"/>
  <c r="K141" i="8"/>
  <c r="K140" i="8"/>
  <c r="K139" i="8"/>
  <c r="K138" i="8"/>
  <c r="K137" i="8"/>
  <c r="K136" i="8"/>
  <c r="K135" i="8"/>
  <c r="K134" i="8"/>
  <c r="K133" i="8"/>
  <c r="K132" i="8"/>
  <c r="K131" i="8"/>
  <c r="K130" i="8"/>
  <c r="K129" i="8"/>
  <c r="K128" i="8"/>
  <c r="K127" i="8"/>
  <c r="K126" i="8"/>
  <c r="K125" i="8"/>
  <c r="K124" i="8"/>
  <c r="K123" i="8"/>
  <c r="K122" i="8"/>
  <c r="K121" i="8"/>
  <c r="K120" i="8"/>
  <c r="K119" i="8"/>
  <c r="K118" i="8"/>
  <c r="K117" i="8"/>
  <c r="C11" i="4" s="1"/>
  <c r="K116" i="8"/>
  <c r="K115" i="8"/>
  <c r="K114" i="8"/>
  <c r="K113" i="8"/>
  <c r="K112" i="8"/>
  <c r="K111" i="8"/>
  <c r="K110" i="8"/>
  <c r="K109" i="8"/>
  <c r="K108" i="8"/>
  <c r="K107" i="8"/>
  <c r="K106" i="8"/>
  <c r="K105" i="8"/>
  <c r="K104" i="8"/>
  <c r="K103" i="8"/>
  <c r="K102" i="8"/>
  <c r="K101" i="8"/>
  <c r="K100" i="8"/>
  <c r="K99" i="8"/>
  <c r="K98" i="8"/>
  <c r="K97" i="8"/>
  <c r="K96" i="8"/>
  <c r="K95" i="8"/>
  <c r="K94" i="8"/>
  <c r="K93" i="8"/>
  <c r="K92" i="8"/>
  <c r="K91" i="8"/>
  <c r="K90" i="8"/>
  <c r="K89" i="8"/>
  <c r="K88" i="8"/>
  <c r="K87" i="8"/>
  <c r="K86" i="8"/>
  <c r="K85" i="8"/>
  <c r="K84" i="8"/>
  <c r="K83" i="8"/>
  <c r="K82" i="8"/>
  <c r="K81" i="8"/>
  <c r="K80" i="8"/>
  <c r="K79" i="8"/>
  <c r="K78" i="8"/>
  <c r="K77" i="8"/>
  <c r="K76" i="8"/>
  <c r="K75" i="8"/>
  <c r="K74" i="8"/>
  <c r="K73" i="8"/>
  <c r="K72" i="8"/>
  <c r="K71" i="8"/>
  <c r="K70" i="8"/>
  <c r="K69" i="8"/>
  <c r="K68" i="8"/>
  <c r="K67" i="8"/>
  <c r="K66" i="8"/>
  <c r="K65" i="8"/>
  <c r="K64" i="8"/>
  <c r="K63" i="8"/>
  <c r="K62" i="8"/>
  <c r="K61" i="8"/>
  <c r="K60" i="8"/>
  <c r="K59" i="8"/>
  <c r="K58" i="8"/>
  <c r="K57" i="8"/>
  <c r="K56" i="8"/>
  <c r="K55" i="8"/>
  <c r="K54" i="8"/>
  <c r="K53" i="8"/>
  <c r="K52" i="8"/>
  <c r="K51" i="8"/>
  <c r="K50" i="8"/>
  <c r="K49" i="8"/>
  <c r="K48" i="8"/>
  <c r="K47" i="8"/>
  <c r="K46" i="8"/>
  <c r="K45" i="8"/>
  <c r="K44" i="8"/>
  <c r="K43" i="8"/>
  <c r="K42" i="8"/>
  <c r="K41" i="8"/>
  <c r="K40" i="8"/>
  <c r="K39" i="8"/>
  <c r="K38" i="8"/>
  <c r="K37" i="8"/>
  <c r="K36" i="8"/>
  <c r="K35" i="8"/>
  <c r="K34" i="8"/>
  <c r="K33" i="8"/>
  <c r="K32" i="8"/>
  <c r="K31" i="8"/>
  <c r="K30" i="8"/>
  <c r="K29" i="8"/>
  <c r="K28" i="8"/>
  <c r="K27" i="8"/>
  <c r="K26" i="8"/>
  <c r="K25" i="8"/>
  <c r="K24" i="8"/>
  <c r="K23" i="8"/>
  <c r="K22" i="8"/>
  <c r="K21" i="8"/>
  <c r="K20" i="8"/>
  <c r="K19" i="8"/>
  <c r="K18" i="8"/>
  <c r="K17" i="8"/>
  <c r="K16" i="8"/>
  <c r="K15" i="8"/>
  <c r="K14" i="8"/>
  <c r="K13" i="8"/>
  <c r="K12" i="8"/>
  <c r="K11" i="8"/>
  <c r="K10" i="8"/>
  <c r="K9" i="8"/>
  <c r="K8" i="8"/>
  <c r="K7" i="8"/>
  <c r="K6" i="8"/>
  <c r="K5" i="8"/>
  <c r="K4" i="8"/>
  <c r="K273" i="8"/>
  <c r="D7" i="6" l="1"/>
  <c r="CJ4" i="4" a="1"/>
  <c r="CJ4" i="4" s="1"/>
  <c r="CG4" i="4" a="1"/>
  <c r="CG4" i="4" s="1"/>
  <c r="CD4" i="4" a="1"/>
  <c r="CD4" i="4" s="1"/>
  <c r="CA4" i="4" a="1"/>
  <c r="CA4" i="4" s="1"/>
  <c r="BX4" i="4" a="1"/>
  <c r="BX4" i="4" s="1"/>
  <c r="BW4" i="4" a="1"/>
  <c r="BW4" i="4" s="1"/>
  <c r="E18" i="6" a="1"/>
  <c r="E18" i="6" s="1"/>
  <c r="S37" i="7" l="1" a="1"/>
  <c r="S37" i="7" s="1"/>
  <c r="S4" i="7" s="1"/>
  <c r="R37" i="7" a="1"/>
  <c r="R37" i="7" s="1"/>
  <c r="R4" i="7" s="1"/>
  <c r="J37" i="7" a="1"/>
  <c r="J37" i="7" s="1"/>
  <c r="J4" i="7" s="1"/>
  <c r="K37" i="7" a="1"/>
  <c r="K37" i="7" s="1"/>
  <c r="K4" i="7" s="1"/>
  <c r="L37" i="7" a="1"/>
  <c r="L37" i="7" s="1"/>
  <c r="L4" i="7" s="1"/>
  <c r="M37" i="7" a="1"/>
  <c r="M37" i="7" s="1"/>
  <c r="M4" i="7" s="1"/>
  <c r="N37" i="7" a="1"/>
  <c r="N37" i="7" s="1"/>
  <c r="N4" i="7" s="1"/>
  <c r="O37" i="7" a="1"/>
  <c r="O37" i="7" s="1"/>
  <c r="O4" i="7" s="1"/>
  <c r="P37" i="7" a="1"/>
  <c r="P37" i="7" s="1"/>
  <c r="P4" i="7" s="1"/>
  <c r="Q37" i="7" a="1"/>
  <c r="Q37" i="7" s="1"/>
  <c r="Q4" i="7" s="1"/>
  <c r="I37" i="7" a="1"/>
  <c r="I37" i="7" s="1"/>
  <c r="I4" i="7" s="1"/>
  <c r="K6" i="7" a="1"/>
  <c r="K6" i="7" s="1"/>
  <c r="L6" i="7" a="1"/>
  <c r="L6" i="7" s="1"/>
  <c r="M6" i="7" a="1"/>
  <c r="M6" i="7" s="1"/>
  <c r="N6" i="7" a="1"/>
  <c r="N6" i="7" s="1"/>
  <c r="O6" i="7" a="1"/>
  <c r="O6" i="7" s="1"/>
  <c r="P6" i="7" a="1"/>
  <c r="P6" i="7" s="1"/>
  <c r="Q6" i="7" a="1"/>
  <c r="Q6" i="7" s="1"/>
  <c r="R6" i="7" a="1"/>
  <c r="R6" i="7" s="1"/>
  <c r="S6" i="7" a="1"/>
  <c r="S6" i="7" s="1"/>
  <c r="J6" i="7" a="1"/>
  <c r="J6" i="7" s="1"/>
  <c r="I6" i="7" a="1"/>
  <c r="I6" i="7" s="1"/>
  <c r="AR197" i="7"/>
  <c r="AR196" i="7"/>
  <c r="AR195" i="7"/>
  <c r="AR194" i="7"/>
  <c r="AR193" i="7"/>
  <c r="AR192" i="7"/>
  <c r="AR191" i="7"/>
  <c r="AR190" i="7"/>
  <c r="AR189" i="7"/>
  <c r="AR188" i="7"/>
  <c r="AR187" i="7"/>
  <c r="AR186" i="7"/>
  <c r="AR185" i="7"/>
  <c r="AR184" i="7"/>
  <c r="AR183" i="7"/>
  <c r="AR182" i="7"/>
  <c r="AR181" i="7"/>
  <c r="AR180" i="7"/>
  <c r="AR179" i="7"/>
  <c r="AR178" i="7"/>
  <c r="AR177" i="7"/>
  <c r="AR176" i="7"/>
  <c r="AR175" i="7"/>
  <c r="AR174" i="7"/>
  <c r="AR173" i="7"/>
  <c r="AR172" i="7"/>
  <c r="AR171" i="7"/>
  <c r="AR170" i="7"/>
  <c r="AR169" i="7"/>
  <c r="AR168" i="7"/>
  <c r="AR167" i="7"/>
  <c r="AR166" i="7"/>
  <c r="AR165" i="7"/>
  <c r="AR164" i="7"/>
  <c r="AR163" i="7"/>
  <c r="AR162" i="7"/>
  <c r="AR161" i="7"/>
  <c r="AR160" i="7"/>
  <c r="AR159" i="7"/>
  <c r="AR158" i="7"/>
  <c r="AR157" i="7"/>
  <c r="AR156" i="7"/>
  <c r="AR155" i="7"/>
  <c r="AR154" i="7"/>
  <c r="AR153" i="7"/>
  <c r="AR152" i="7"/>
  <c r="AR151" i="7"/>
  <c r="AR150" i="7"/>
  <c r="AR149" i="7"/>
  <c r="AR148" i="7"/>
  <c r="AR147" i="7"/>
  <c r="AR146" i="7"/>
  <c r="AR145" i="7"/>
  <c r="AR144" i="7"/>
  <c r="AR143" i="7"/>
  <c r="AR142" i="7"/>
  <c r="AR141" i="7"/>
  <c r="AR140" i="7"/>
  <c r="AR139" i="7"/>
  <c r="AR138" i="7"/>
  <c r="AR137" i="7"/>
  <c r="AR136" i="7"/>
  <c r="AR135" i="7"/>
  <c r="AR134" i="7"/>
  <c r="AR133" i="7"/>
  <c r="AR132" i="7"/>
  <c r="AR131" i="7"/>
  <c r="AR130" i="7"/>
  <c r="AR129" i="7"/>
  <c r="AR128" i="7"/>
  <c r="AR127" i="7"/>
  <c r="AR126" i="7"/>
  <c r="AR125" i="7"/>
  <c r="AR124" i="7"/>
  <c r="AR123" i="7"/>
  <c r="AR122" i="7"/>
  <c r="AR121" i="7"/>
  <c r="AR120" i="7"/>
  <c r="AR119" i="7"/>
  <c r="AR118" i="7"/>
  <c r="AR117" i="7"/>
  <c r="AR116" i="7"/>
  <c r="AR115" i="7"/>
  <c r="AR114" i="7"/>
  <c r="AR113" i="7"/>
  <c r="AR112" i="7"/>
  <c r="AR111" i="7"/>
  <c r="AR110" i="7"/>
  <c r="AR109" i="7"/>
  <c r="AR108" i="7"/>
  <c r="AR107" i="7"/>
  <c r="AR106" i="7"/>
  <c r="AR105" i="7"/>
  <c r="AR104" i="7"/>
  <c r="AR103" i="7"/>
  <c r="AR102" i="7"/>
  <c r="AR101" i="7"/>
  <c r="AR100" i="7"/>
  <c r="AR99" i="7"/>
  <c r="AR98" i="7"/>
  <c r="AR97" i="7"/>
  <c r="AR96" i="7"/>
  <c r="AR95" i="7"/>
  <c r="AR94" i="7"/>
  <c r="AR93" i="7"/>
  <c r="AR92" i="7"/>
  <c r="AR91" i="7"/>
  <c r="AR90" i="7"/>
  <c r="AR89" i="7"/>
  <c r="AR88" i="7"/>
  <c r="AR87" i="7"/>
  <c r="AR86" i="7"/>
  <c r="AR85" i="7"/>
  <c r="AR84" i="7"/>
  <c r="AR83" i="7"/>
  <c r="AR82" i="7"/>
  <c r="AR81" i="7"/>
  <c r="AR80" i="7"/>
  <c r="AR79" i="7"/>
  <c r="AR78" i="7"/>
  <c r="AR77" i="7"/>
  <c r="AR76" i="7"/>
  <c r="AR75" i="7"/>
  <c r="AR74" i="7"/>
  <c r="AR73" i="7"/>
  <c r="AR72" i="7"/>
  <c r="AR71" i="7"/>
  <c r="AR70" i="7"/>
  <c r="AR69" i="7"/>
  <c r="AR68" i="7"/>
  <c r="AR67" i="7"/>
  <c r="AR66" i="7"/>
  <c r="AR65" i="7"/>
  <c r="AR64" i="7"/>
  <c r="AR63" i="7"/>
  <c r="AR62" i="7"/>
  <c r="AR61" i="7"/>
  <c r="AR60" i="7"/>
  <c r="AR59" i="7"/>
  <c r="AR58" i="7"/>
  <c r="AR57" i="7"/>
  <c r="AR56" i="7"/>
  <c r="AR55" i="7"/>
  <c r="AR54" i="7"/>
  <c r="AR53" i="7"/>
  <c r="AR52" i="7"/>
  <c r="AR51" i="7"/>
  <c r="AR50" i="7"/>
  <c r="AR49" i="7"/>
  <c r="AR48" i="7"/>
  <c r="AR47" i="7"/>
  <c r="AR46" i="7"/>
  <c r="AR45" i="7"/>
  <c r="AR44" i="7"/>
  <c r="AR43" i="7"/>
  <c r="AR42" i="7"/>
  <c r="AR41" i="7"/>
  <c r="AR40" i="7"/>
  <c r="AR39" i="7"/>
  <c r="AR38" i="7"/>
  <c r="AR37" i="7"/>
  <c r="AR36" i="7"/>
  <c r="AR35" i="7"/>
  <c r="AR34" i="7"/>
  <c r="AR33" i="7"/>
  <c r="AR32" i="7"/>
  <c r="AR31" i="7"/>
  <c r="AR30" i="7"/>
  <c r="AR29" i="7"/>
  <c r="AR28" i="7"/>
  <c r="AR27" i="7"/>
  <c r="AR26" i="7"/>
  <c r="AR25" i="7"/>
  <c r="AR24" i="7"/>
  <c r="AR23" i="7"/>
  <c r="AR22" i="7"/>
  <c r="AR21" i="7"/>
  <c r="AR20" i="7"/>
  <c r="AR19" i="7"/>
  <c r="AR18" i="7"/>
  <c r="AR17" i="7"/>
  <c r="AR16" i="7"/>
  <c r="AR15" i="7"/>
  <c r="AR14" i="7"/>
  <c r="AR13" i="7"/>
  <c r="AR12" i="7"/>
  <c r="AR11" i="7"/>
  <c r="AR10" i="7"/>
  <c r="AR9" i="7"/>
  <c r="AR8" i="7"/>
  <c r="AR7" i="7"/>
  <c r="AR6" i="7"/>
  <c r="AS4" i="7"/>
  <c r="B106" i="7"/>
  <c r="B105" i="7"/>
  <c r="B104" i="7"/>
  <c r="B103" i="7"/>
  <c r="B99" i="7"/>
  <c r="B98" i="7"/>
  <c r="B97" i="7"/>
  <c r="B96" i="7"/>
  <c r="B95" i="7"/>
  <c r="B94" i="7"/>
  <c r="B93" i="7"/>
  <c r="B92" i="7"/>
  <c r="B91" i="7"/>
  <c r="B90" i="7"/>
  <c r="B89" i="7"/>
  <c r="B88" i="7"/>
  <c r="B86" i="7"/>
  <c r="B85" i="7"/>
  <c r="B81" i="7"/>
  <c r="B80" i="7"/>
  <c r="B79" i="7"/>
  <c r="B78" i="7"/>
  <c r="B77" i="7"/>
  <c r="B76" i="7"/>
  <c r="B75" i="7"/>
  <c r="B74" i="7"/>
  <c r="B73" i="7"/>
  <c r="B72" i="7"/>
  <c r="B71" i="7"/>
  <c r="B70" i="7"/>
  <c r="B69" i="7"/>
  <c r="B68" i="7"/>
  <c r="B67" i="7"/>
  <c r="B66" i="7"/>
  <c r="B65" i="7"/>
  <c r="B64" i="7"/>
  <c r="B63" i="7"/>
  <c r="B62" i="7"/>
  <c r="B61" i="7"/>
  <c r="B60" i="7"/>
  <c r="B59" i="7"/>
  <c r="B58" i="7"/>
  <c r="B57" i="7"/>
  <c r="B56"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6" i="7"/>
  <c r="E2" i="8"/>
  <c r="C4" i="7"/>
  <c r="G7" i="7" l="1"/>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6" i="7"/>
  <c r="AU11" i="6" l="1"/>
  <c r="AJ11" i="6"/>
  <c r="Y11" i="6"/>
  <c r="Y18" i="6" s="1" a="1"/>
  <c r="Y18" i="6" s="1"/>
  <c r="O11" i="6"/>
  <c r="F11" i="6"/>
  <c r="D19" i="6"/>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D70" i="6" s="1"/>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D167" i="6" s="1"/>
  <c r="D168" i="6" s="1"/>
  <c r="D169" i="6" s="1"/>
  <c r="D170" i="6" s="1"/>
  <c r="D171" i="6" s="1"/>
  <c r="D172" i="6" s="1"/>
  <c r="D173" i="6" s="1"/>
  <c r="D174" i="6" s="1"/>
  <c r="D175" i="6" s="1"/>
  <c r="D176" i="6" s="1"/>
  <c r="D177" i="6" s="1"/>
  <c r="D178" i="6" s="1"/>
  <c r="D179" i="6" s="1"/>
  <c r="D180" i="6" s="1"/>
  <c r="D181" i="6" s="1"/>
  <c r="D182" i="6" s="1"/>
  <c r="D183" i="6" s="1"/>
  <c r="D184" i="6" s="1"/>
  <c r="D185" i="6" s="1"/>
  <c r="D186" i="6" s="1"/>
  <c r="D187" i="6" s="1"/>
  <c r="D188" i="6" s="1"/>
  <c r="D189" i="6" s="1"/>
  <c r="D190" i="6" s="1"/>
  <c r="D191" i="6" s="1"/>
  <c r="D192" i="6" s="1"/>
  <c r="D193" i="6" s="1"/>
  <c r="D194" i="6" s="1"/>
  <c r="D195" i="6" s="1"/>
  <c r="D196" i="6" s="1"/>
  <c r="D197" i="6" s="1"/>
  <c r="D198" i="6" s="1"/>
  <c r="D199" i="6" s="1"/>
  <c r="D200" i="6" s="1"/>
  <c r="D201" i="6" s="1"/>
  <c r="D202" i="6" s="1"/>
  <c r="D203" i="6" s="1"/>
  <c r="D204" i="6" s="1"/>
  <c r="D205" i="6" s="1"/>
  <c r="D206" i="6" s="1"/>
  <c r="D207" i="6" s="1"/>
  <c r="D208" i="6" s="1"/>
  <c r="D209" i="6" s="1"/>
  <c r="D210" i="6" s="1"/>
  <c r="D211" i="6" s="1"/>
  <c r="D212" i="6" s="1"/>
  <c r="D213" i="6" s="1"/>
  <c r="D214" i="6" s="1"/>
  <c r="D215" i="6" s="1"/>
  <c r="D216" i="6" s="1"/>
  <c r="D217" i="6" s="1"/>
  <c r="D218" i="6" s="1"/>
  <c r="D219" i="6" s="1"/>
  <c r="D220" i="6" s="1"/>
  <c r="D221" i="6" s="1"/>
  <c r="D222" i="6" s="1"/>
  <c r="D223" i="6" s="1"/>
  <c r="D224" i="6" s="1"/>
  <c r="D225" i="6" s="1"/>
  <c r="D226" i="6" s="1"/>
  <c r="D227" i="6" s="1"/>
  <c r="D228" i="6" s="1"/>
  <c r="D229" i="6" s="1"/>
  <c r="D230" i="6" s="1"/>
  <c r="D231" i="6" s="1"/>
  <c r="D232" i="6" s="1"/>
  <c r="D233" i="6" s="1"/>
  <c r="D234" i="6" s="1"/>
  <c r="D235" i="6" s="1"/>
  <c r="D236" i="6" s="1"/>
  <c r="D237" i="6" s="1"/>
  <c r="D238" i="6" s="1"/>
  <c r="D239" i="6" s="1"/>
  <c r="D240" i="6" s="1"/>
  <c r="D241" i="6" s="1"/>
  <c r="D242" i="6" s="1"/>
  <c r="D243" i="6" s="1"/>
  <c r="D244" i="6" s="1"/>
  <c r="D245" i="6" s="1"/>
  <c r="D246" i="6" s="1"/>
  <c r="D247" i="6" s="1"/>
  <c r="D248" i="6" s="1"/>
  <c r="D249" i="6" s="1"/>
  <c r="D250" i="6" s="1"/>
  <c r="D251" i="6" s="1"/>
  <c r="D252" i="6" s="1"/>
  <c r="D253" i="6" s="1"/>
  <c r="D254" i="6" s="1"/>
  <c r="D255" i="6" s="1"/>
  <c r="D256" i="6" s="1"/>
  <c r="D257" i="6" s="1"/>
  <c r="D258" i="6" s="1"/>
  <c r="D259" i="6" s="1"/>
  <c r="D260" i="6" s="1"/>
  <c r="D261" i="6" s="1"/>
  <c r="D262" i="6" s="1"/>
  <c r="D263" i="6" s="1"/>
  <c r="D264" i="6" s="1"/>
  <c r="D265" i="6" s="1"/>
  <c r="D266" i="6" s="1"/>
  <c r="D267" i="6" s="1"/>
  <c r="D268" i="6" s="1"/>
  <c r="D269" i="6" s="1"/>
  <c r="D270" i="6" s="1"/>
  <c r="D271" i="6" s="1"/>
  <c r="D272" i="6" s="1"/>
  <c r="D273" i="6" s="1"/>
  <c r="D274" i="6" s="1"/>
  <c r="D275" i="6" s="1"/>
  <c r="D276" i="6" s="1"/>
  <c r="D277" i="6" s="1"/>
  <c r="D278" i="6" s="1"/>
  <c r="D279" i="6" s="1"/>
  <c r="D280" i="6" s="1"/>
  <c r="D281" i="6" s="1"/>
  <c r="D282" i="6" s="1"/>
  <c r="D283" i="6" s="1"/>
  <c r="D284" i="6" s="1"/>
  <c r="D285" i="6" s="1"/>
  <c r="D286" i="6" s="1"/>
  <c r="D287" i="6" s="1"/>
  <c r="D288" i="6" s="1"/>
  <c r="D289" i="6" s="1"/>
  <c r="D290" i="6" s="1"/>
  <c r="D291" i="6" s="1"/>
  <c r="D292" i="6" s="1"/>
  <c r="D293" i="6" s="1"/>
  <c r="D294" i="6" s="1"/>
  <c r="D295" i="6" s="1"/>
  <c r="D296" i="6" s="1"/>
  <c r="D297" i="6" s="1"/>
  <c r="D298" i="6" s="1"/>
  <c r="D299" i="6" s="1"/>
  <c r="D300" i="6" s="1"/>
  <c r="D301" i="6" s="1"/>
  <c r="D302" i="6" s="1"/>
  <c r="D303" i="6" s="1"/>
  <c r="D304" i="6" s="1"/>
  <c r="D305" i="6" s="1"/>
  <c r="D306" i="6" s="1"/>
  <c r="D307" i="6" s="1"/>
  <c r="D308" i="6" s="1"/>
  <c r="D309" i="6" s="1"/>
  <c r="D310" i="6" s="1"/>
  <c r="D311" i="6" s="1"/>
  <c r="D312" i="6" s="1"/>
  <c r="D313" i="6" s="1"/>
  <c r="D314" i="6" s="1"/>
  <c r="D315" i="6" s="1"/>
  <c r="D316" i="6" s="1"/>
  <c r="D317" i="6" s="1"/>
  <c r="D318" i="6" s="1"/>
  <c r="D319" i="6" s="1"/>
  <c r="D320" i="6" s="1"/>
  <c r="D321" i="6" s="1"/>
  <c r="D322" i="6" s="1"/>
  <c r="D323" i="6" s="1"/>
  <c r="D324" i="6" s="1"/>
  <c r="D325" i="6" s="1"/>
  <c r="D326" i="6" s="1"/>
  <c r="D327" i="6" s="1"/>
  <c r="D328" i="6" s="1"/>
  <c r="D329" i="6" s="1"/>
  <c r="D330" i="6" s="1"/>
  <c r="D331" i="6" s="1"/>
  <c r="D332" i="6" s="1"/>
  <c r="D333" i="6" s="1"/>
  <c r="D334" i="6" s="1"/>
  <c r="D335" i="6" s="1"/>
  <c r="D336" i="6" s="1"/>
  <c r="D337" i="6" s="1"/>
  <c r="D338" i="6" s="1"/>
  <c r="D339" i="6" s="1"/>
  <c r="D340" i="6" s="1"/>
  <c r="D341" i="6" s="1"/>
  <c r="D342" i="6" s="1"/>
  <c r="D343" i="6" s="1"/>
  <c r="D344" i="6" s="1"/>
  <c r="D345" i="6" s="1"/>
  <c r="D346" i="6" s="1"/>
  <c r="D347" i="6" s="1"/>
  <c r="D348" i="6" s="1"/>
  <c r="D349" i="6" s="1"/>
  <c r="D350" i="6" s="1"/>
  <c r="D351" i="6" s="1"/>
  <c r="D352" i="6" s="1"/>
  <c r="D353" i="6" s="1"/>
  <c r="D354" i="6" s="1"/>
  <c r="D355" i="6" s="1"/>
  <c r="D356" i="6" s="1"/>
  <c r="D357" i="6" s="1"/>
  <c r="D358" i="6" s="1"/>
  <c r="D359" i="6" s="1"/>
  <c r="D360" i="6" s="1"/>
  <c r="D361" i="6" s="1"/>
  <c r="D362" i="6" s="1"/>
  <c r="D363" i="6" s="1"/>
  <c r="D364" i="6" s="1"/>
  <c r="D365" i="6" s="1"/>
  <c r="D366" i="6" s="1"/>
  <c r="D367" i="6" s="1"/>
  <c r="D368" i="6" s="1"/>
  <c r="D369" i="6" s="1"/>
  <c r="D370" i="6" s="1"/>
  <c r="D371" i="6" s="1"/>
  <c r="D372" i="6" s="1"/>
  <c r="D373" i="6" s="1"/>
  <c r="D374" i="6" s="1"/>
  <c r="D375" i="6" s="1"/>
  <c r="D376" i="6" s="1"/>
  <c r="D377" i="6" s="1"/>
  <c r="D378" i="6" s="1"/>
  <c r="D379" i="6" s="1"/>
  <c r="D380" i="6" s="1"/>
  <c r="D381" i="6" s="1"/>
  <c r="D382" i="6" s="1"/>
  <c r="D383" i="6" s="1"/>
  <c r="P11" i="6" l="1"/>
  <c r="P18" i="6" s="1" a="1"/>
  <c r="P18" i="6" s="1"/>
  <c r="O18" i="6" a="1"/>
  <c r="O18" i="6" s="1"/>
  <c r="AJ18" i="6" a="1"/>
  <c r="F18" i="6" a="1"/>
  <c r="AV11" i="6"/>
  <c r="AU18" i="6" a="1"/>
  <c r="AU18" i="6" s="1"/>
  <c r="AH382" i="6"/>
  <c r="AD382" i="6"/>
  <c r="AE381" i="6"/>
  <c r="AF380" i="6"/>
  <c r="AG379" i="6"/>
  <c r="AH378" i="6"/>
  <c r="AD378" i="6"/>
  <c r="AE377" i="6"/>
  <c r="AF376" i="6"/>
  <c r="AG375" i="6"/>
  <c r="AH374" i="6"/>
  <c r="AD374" i="6"/>
  <c r="AE373" i="6"/>
  <c r="AF372" i="6"/>
  <c r="AG371" i="6"/>
  <c r="AH370" i="6"/>
  <c r="AD370" i="6"/>
  <c r="AE369" i="6"/>
  <c r="AF368" i="6"/>
  <c r="AG367" i="6"/>
  <c r="AH366" i="6"/>
  <c r="AD366" i="6"/>
  <c r="AE365" i="6"/>
  <c r="AF364" i="6"/>
  <c r="AG363" i="6"/>
  <c r="AH362" i="6"/>
  <c r="AD362" i="6"/>
  <c r="AE361" i="6"/>
  <c r="AF360" i="6"/>
  <c r="AG359" i="6"/>
  <c r="AH358" i="6"/>
  <c r="AD358" i="6"/>
  <c r="AE357" i="6"/>
  <c r="AF356" i="6"/>
  <c r="AG355" i="6"/>
  <c r="AH354" i="6"/>
  <c r="AD354" i="6"/>
  <c r="AE353" i="6"/>
  <c r="AF352" i="6"/>
  <c r="AG351" i="6"/>
  <c r="AH350" i="6"/>
  <c r="AD350" i="6"/>
  <c r="AE349" i="6"/>
  <c r="AF348" i="6"/>
  <c r="AG347" i="6"/>
  <c r="AH346" i="6"/>
  <c r="AD346" i="6"/>
  <c r="AE345" i="6"/>
  <c r="AF344" i="6"/>
  <c r="AG343" i="6"/>
  <c r="AH342" i="6"/>
  <c r="AD342" i="6"/>
  <c r="AE341" i="6"/>
  <c r="AF340" i="6"/>
  <c r="AG339" i="6"/>
  <c r="AH338" i="6"/>
  <c r="AD338" i="6"/>
  <c r="AE337" i="6"/>
  <c r="AF336" i="6"/>
  <c r="AG335" i="6"/>
  <c r="AH334" i="6"/>
  <c r="AD334" i="6"/>
  <c r="AE333" i="6"/>
  <c r="AF332" i="6"/>
  <c r="AG331" i="6"/>
  <c r="AH330" i="6"/>
  <c r="AD330" i="6"/>
  <c r="AE329" i="6"/>
  <c r="AF328" i="6"/>
  <c r="AG327" i="6"/>
  <c r="AH326" i="6"/>
  <c r="AD326" i="6"/>
  <c r="AE325" i="6"/>
  <c r="AF324" i="6"/>
  <c r="AG323" i="6"/>
  <c r="AH322" i="6"/>
  <c r="AD322" i="6"/>
  <c r="AE321" i="6"/>
  <c r="AF320" i="6"/>
  <c r="AG319" i="6"/>
  <c r="AH318" i="6"/>
  <c r="AD318" i="6"/>
  <c r="AE317" i="6"/>
  <c r="AF316" i="6"/>
  <c r="AG315" i="6"/>
  <c r="AH314" i="6"/>
  <c r="AD314" i="6"/>
  <c r="AE313" i="6"/>
  <c r="AF312" i="6"/>
  <c r="AG311" i="6"/>
  <c r="AH310" i="6"/>
  <c r="AD310" i="6"/>
  <c r="AE309" i="6"/>
  <c r="AF308" i="6"/>
  <c r="AG307" i="6"/>
  <c r="AH306" i="6"/>
  <c r="AD306" i="6"/>
  <c r="AE305" i="6"/>
  <c r="AF304" i="6"/>
  <c r="AG303" i="6"/>
  <c r="AH302" i="6"/>
  <c r="AD302" i="6"/>
  <c r="AE301" i="6"/>
  <c r="AF300" i="6"/>
  <c r="AG299" i="6"/>
  <c r="AH298" i="6"/>
  <c r="AD298" i="6"/>
  <c r="AE297" i="6"/>
  <c r="AF296" i="6"/>
  <c r="AG295" i="6"/>
  <c r="AH294" i="6"/>
  <c r="AD294" i="6"/>
  <c r="AE293" i="6"/>
  <c r="AF292" i="6"/>
  <c r="AG291" i="6"/>
  <c r="AG382" i="6"/>
  <c r="AH381" i="6"/>
  <c r="AD381" i="6"/>
  <c r="AE380" i="6"/>
  <c r="AF379" i="6"/>
  <c r="AG378" i="6"/>
  <c r="AH377" i="6"/>
  <c r="AD377" i="6"/>
  <c r="AE376" i="6"/>
  <c r="AF375" i="6"/>
  <c r="AG374" i="6"/>
  <c r="AH373" i="6"/>
  <c r="AD373" i="6"/>
  <c r="AE372" i="6"/>
  <c r="AF371" i="6"/>
  <c r="AG370" i="6"/>
  <c r="AH369" i="6"/>
  <c r="AD369" i="6"/>
  <c r="AE368" i="6"/>
  <c r="AF367" i="6"/>
  <c r="AG366" i="6"/>
  <c r="AH365" i="6"/>
  <c r="AD365" i="6"/>
  <c r="AE364" i="6"/>
  <c r="AF363" i="6"/>
  <c r="AG362" i="6"/>
  <c r="AH361" i="6"/>
  <c r="AD361" i="6"/>
  <c r="AE360" i="6"/>
  <c r="AF359" i="6"/>
  <c r="AG358" i="6"/>
  <c r="AH357" i="6"/>
  <c r="AD357" i="6"/>
  <c r="AE356" i="6"/>
  <c r="AF355" i="6"/>
  <c r="AG354" i="6"/>
  <c r="AH353" i="6"/>
  <c r="AD353" i="6"/>
  <c r="AE352" i="6"/>
  <c r="AF351" i="6"/>
  <c r="AG350" i="6"/>
  <c r="AH349" i="6"/>
  <c r="AD349" i="6"/>
  <c r="AE348" i="6"/>
  <c r="AF347" i="6"/>
  <c r="AG346" i="6"/>
  <c r="AH345" i="6"/>
  <c r="AD345" i="6"/>
  <c r="AE344" i="6"/>
  <c r="AF343" i="6"/>
  <c r="AG342" i="6"/>
  <c r="AH341" i="6"/>
  <c r="AD341" i="6"/>
  <c r="AE340" i="6"/>
  <c r="AF339" i="6"/>
  <c r="AG338" i="6"/>
  <c r="AH337" i="6"/>
  <c r="AD337" i="6"/>
  <c r="AE336" i="6"/>
  <c r="AF335" i="6"/>
  <c r="AG334" i="6"/>
  <c r="AH333" i="6"/>
  <c r="AD333" i="6"/>
  <c r="AE332" i="6"/>
  <c r="AF331" i="6"/>
  <c r="AG330" i="6"/>
  <c r="AH329" i="6"/>
  <c r="AD329" i="6"/>
  <c r="AE328" i="6"/>
  <c r="AF327" i="6"/>
  <c r="AG326" i="6"/>
  <c r="AH325" i="6"/>
  <c r="AD325" i="6"/>
  <c r="AE324" i="6"/>
  <c r="AF323" i="6"/>
  <c r="AG322" i="6"/>
  <c r="AH321" i="6"/>
  <c r="AD321" i="6"/>
  <c r="AE320" i="6"/>
  <c r="AF319" i="6"/>
  <c r="AG318" i="6"/>
  <c r="AH317" i="6"/>
  <c r="AD317" i="6"/>
  <c r="AE316" i="6"/>
  <c r="AF315" i="6"/>
  <c r="AG314" i="6"/>
  <c r="AH313" i="6"/>
  <c r="AD313" i="6"/>
  <c r="AE312" i="6"/>
  <c r="AF311" i="6"/>
  <c r="AG310" i="6"/>
  <c r="AH309" i="6"/>
  <c r="AD309" i="6"/>
  <c r="AE308" i="6"/>
  <c r="AF307" i="6"/>
  <c r="AG306" i="6"/>
  <c r="AH305" i="6"/>
  <c r="AD305" i="6"/>
  <c r="AE304" i="6"/>
  <c r="AF303" i="6"/>
  <c r="AG302" i="6"/>
  <c r="AH301" i="6"/>
  <c r="AD301" i="6"/>
  <c r="AE300" i="6"/>
  <c r="AF299" i="6"/>
  <c r="AG298" i="6"/>
  <c r="AH297" i="6"/>
  <c r="AD297" i="6"/>
  <c r="AE296" i="6"/>
  <c r="AF295" i="6"/>
  <c r="AG294" i="6"/>
  <c r="AH293" i="6"/>
  <c r="AD293" i="6"/>
  <c r="AE292" i="6"/>
  <c r="AF291" i="6"/>
  <c r="AF382" i="6"/>
  <c r="AG381" i="6"/>
  <c r="AH380" i="6"/>
  <c r="AD380" i="6"/>
  <c r="AE379" i="6"/>
  <c r="AF378" i="6"/>
  <c r="AG377" i="6"/>
  <c r="AH376" i="6"/>
  <c r="AD376" i="6"/>
  <c r="AE375" i="6"/>
  <c r="AF374" i="6"/>
  <c r="AG373" i="6"/>
  <c r="AH372" i="6"/>
  <c r="AD372" i="6"/>
  <c r="AE371" i="6"/>
  <c r="AF370" i="6"/>
  <c r="AG369" i="6"/>
  <c r="AH368" i="6"/>
  <c r="AD368" i="6"/>
  <c r="AE367" i="6"/>
  <c r="AF366" i="6"/>
  <c r="AG365" i="6"/>
  <c r="AH364" i="6"/>
  <c r="AD364" i="6"/>
  <c r="AE363" i="6"/>
  <c r="AF362" i="6"/>
  <c r="AG361" i="6"/>
  <c r="AH360" i="6"/>
  <c r="AD360" i="6"/>
  <c r="AE359" i="6"/>
  <c r="AF358" i="6"/>
  <c r="AG357" i="6"/>
  <c r="AH356" i="6"/>
  <c r="AD356" i="6"/>
  <c r="AE355" i="6"/>
  <c r="AF354" i="6"/>
  <c r="AG353" i="6"/>
  <c r="AH352" i="6"/>
  <c r="AD352" i="6"/>
  <c r="AE351" i="6"/>
  <c r="AF350" i="6"/>
  <c r="AG349" i="6"/>
  <c r="AH348" i="6"/>
  <c r="AD348" i="6"/>
  <c r="AE347" i="6"/>
  <c r="AF346" i="6"/>
  <c r="AG345" i="6"/>
  <c r="AH344" i="6"/>
  <c r="AD344" i="6"/>
  <c r="AE343" i="6"/>
  <c r="AF342" i="6"/>
  <c r="AG341" i="6"/>
  <c r="AH340" i="6"/>
  <c r="AD340" i="6"/>
  <c r="AE339" i="6"/>
  <c r="AF338" i="6"/>
  <c r="AG337" i="6"/>
  <c r="AH336" i="6"/>
  <c r="AD336" i="6"/>
  <c r="AE335" i="6"/>
  <c r="AF334" i="6"/>
  <c r="AG333" i="6"/>
  <c r="AH332" i="6"/>
  <c r="AD332" i="6"/>
  <c r="AE331" i="6"/>
  <c r="AF330" i="6"/>
  <c r="AG329" i="6"/>
  <c r="AH328" i="6"/>
  <c r="AD328" i="6"/>
  <c r="AE327" i="6"/>
  <c r="AF326" i="6"/>
  <c r="AG325" i="6"/>
  <c r="AH324" i="6"/>
  <c r="AD324" i="6"/>
  <c r="AE323" i="6"/>
  <c r="AF322" i="6"/>
  <c r="AG321" i="6"/>
  <c r="AH320" i="6"/>
  <c r="AD320" i="6"/>
  <c r="AE319" i="6"/>
  <c r="AF318" i="6"/>
  <c r="AG317" i="6"/>
  <c r="AH316" i="6"/>
  <c r="AD316" i="6"/>
  <c r="AE315" i="6"/>
  <c r="AF314" i="6"/>
  <c r="AG313" i="6"/>
  <c r="AH312" i="6"/>
  <c r="AD312" i="6"/>
  <c r="AE311" i="6"/>
  <c r="AF310" i="6"/>
  <c r="AG309" i="6"/>
  <c r="AH308" i="6"/>
  <c r="AD308" i="6"/>
  <c r="AE307" i="6"/>
  <c r="AF306" i="6"/>
  <c r="AG305" i="6"/>
  <c r="AH304" i="6"/>
  <c r="AD304" i="6"/>
  <c r="AE303" i="6"/>
  <c r="AF302" i="6"/>
  <c r="AG301" i="6"/>
  <c r="AH300" i="6"/>
  <c r="AD300" i="6"/>
  <c r="AE299" i="6"/>
  <c r="AF298" i="6"/>
  <c r="AG297" i="6"/>
  <c r="AH296" i="6"/>
  <c r="AD296" i="6"/>
  <c r="AE295" i="6"/>
  <c r="AF294" i="6"/>
  <c r="AG293" i="6"/>
  <c r="AH292" i="6"/>
  <c r="AD292" i="6"/>
  <c r="AE291" i="6"/>
  <c r="AF381" i="6"/>
  <c r="AE378" i="6"/>
  <c r="AD375" i="6"/>
  <c r="AH371" i="6"/>
  <c r="AG368" i="6"/>
  <c r="AF365" i="6"/>
  <c r="AE362" i="6"/>
  <c r="AD359" i="6"/>
  <c r="AH355" i="6"/>
  <c r="AG352" i="6"/>
  <c r="AF349" i="6"/>
  <c r="AE346" i="6"/>
  <c r="AD343" i="6"/>
  <c r="AH339" i="6"/>
  <c r="AG336" i="6"/>
  <c r="AF333" i="6"/>
  <c r="AE330" i="6"/>
  <c r="AD327" i="6"/>
  <c r="AH323" i="6"/>
  <c r="AG320" i="6"/>
  <c r="AF317" i="6"/>
  <c r="AE314" i="6"/>
  <c r="AD311" i="6"/>
  <c r="AH307" i="6"/>
  <c r="AG304" i="6"/>
  <c r="AF301" i="6"/>
  <c r="AE298" i="6"/>
  <c r="AD295" i="6"/>
  <c r="AH291" i="6"/>
  <c r="AH383" i="6"/>
  <c r="AD383" i="6"/>
  <c r="AG380" i="6"/>
  <c r="AF377" i="6"/>
  <c r="AE374" i="6"/>
  <c r="AD371" i="6"/>
  <c r="AH367" i="6"/>
  <c r="AG364" i="6"/>
  <c r="AF361" i="6"/>
  <c r="AE358" i="6"/>
  <c r="AD355" i="6"/>
  <c r="AH351" i="6"/>
  <c r="AG348" i="6"/>
  <c r="AF345" i="6"/>
  <c r="AE342" i="6"/>
  <c r="AD339" i="6"/>
  <c r="AH335" i="6"/>
  <c r="AG332" i="6"/>
  <c r="AF329" i="6"/>
  <c r="AE326" i="6"/>
  <c r="AD323" i="6"/>
  <c r="AH319" i="6"/>
  <c r="AG316" i="6"/>
  <c r="AF313" i="6"/>
  <c r="AE310" i="6"/>
  <c r="AD307" i="6"/>
  <c r="AH303" i="6"/>
  <c r="AG300" i="6"/>
  <c r="AF297" i="6"/>
  <c r="AE294" i="6"/>
  <c r="AD291" i="6"/>
  <c r="AG383" i="6"/>
  <c r="AH379" i="6"/>
  <c r="AG376" i="6"/>
  <c r="AF373" i="6"/>
  <c r="AE370" i="6"/>
  <c r="AD367" i="6"/>
  <c r="AH363" i="6"/>
  <c r="AG360" i="6"/>
  <c r="AF357" i="6"/>
  <c r="AE354" i="6"/>
  <c r="AD351" i="6"/>
  <c r="AH347" i="6"/>
  <c r="AG344" i="6"/>
  <c r="AF341" i="6"/>
  <c r="AE338" i="6"/>
  <c r="AD335" i="6"/>
  <c r="AH331" i="6"/>
  <c r="AG328" i="6"/>
  <c r="AF325" i="6"/>
  <c r="AE322" i="6"/>
  <c r="AD319" i="6"/>
  <c r="AH315" i="6"/>
  <c r="AG312" i="6"/>
  <c r="AF309" i="6"/>
  <c r="AE306" i="6"/>
  <c r="AD303" i="6"/>
  <c r="AH299" i="6"/>
  <c r="AG296" i="6"/>
  <c r="AF293" i="6"/>
  <c r="AF383" i="6"/>
  <c r="AD299" i="6"/>
  <c r="AH311" i="6"/>
  <c r="AG324" i="6"/>
  <c r="AF337" i="6"/>
  <c r="AE350" i="6"/>
  <c r="AD363" i="6"/>
  <c r="AH375" i="6"/>
  <c r="E13" i="6"/>
  <c r="M383" i="6"/>
  <c r="M382" i="6"/>
  <c r="M381" i="6"/>
  <c r="M380" i="6"/>
  <c r="M379" i="6"/>
  <c r="M378" i="6"/>
  <c r="M377" i="6"/>
  <c r="M376" i="6"/>
  <c r="M375" i="6"/>
  <c r="M374" i="6"/>
  <c r="M373" i="6"/>
  <c r="M372" i="6"/>
  <c r="M371" i="6"/>
  <c r="M370" i="6"/>
  <c r="M369" i="6"/>
  <c r="M368" i="6"/>
  <c r="M367" i="6"/>
  <c r="M366" i="6"/>
  <c r="M365" i="6"/>
  <c r="M364" i="6"/>
  <c r="M363" i="6"/>
  <c r="M362" i="6"/>
  <c r="M361" i="6"/>
  <c r="M360" i="6"/>
  <c r="M359" i="6"/>
  <c r="M358" i="6"/>
  <c r="M357" i="6"/>
  <c r="M356" i="6"/>
  <c r="M355" i="6"/>
  <c r="M354" i="6"/>
  <c r="M353" i="6"/>
  <c r="M352" i="6"/>
  <c r="M351" i="6"/>
  <c r="M350" i="6"/>
  <c r="M349" i="6"/>
  <c r="M348" i="6"/>
  <c r="M347" i="6"/>
  <c r="M346" i="6"/>
  <c r="M345" i="6"/>
  <c r="M344" i="6"/>
  <c r="M343" i="6"/>
  <c r="M342" i="6"/>
  <c r="M341" i="6"/>
  <c r="M340" i="6"/>
  <c r="M339" i="6"/>
  <c r="M338" i="6"/>
  <c r="M337" i="6"/>
  <c r="M336" i="6"/>
  <c r="M335" i="6"/>
  <c r="M334" i="6"/>
  <c r="M333" i="6"/>
  <c r="M332" i="6"/>
  <c r="M331" i="6"/>
  <c r="M330" i="6"/>
  <c r="M329" i="6"/>
  <c r="M328" i="6"/>
  <c r="M327" i="6"/>
  <c r="M326" i="6"/>
  <c r="M325" i="6"/>
  <c r="M324" i="6"/>
  <c r="M323" i="6"/>
  <c r="M322" i="6"/>
  <c r="M321" i="6"/>
  <c r="M320" i="6"/>
  <c r="M319" i="6"/>
  <c r="M318" i="6"/>
  <c r="M317" i="6"/>
  <c r="M316" i="6"/>
  <c r="M315" i="6"/>
  <c r="M314" i="6"/>
  <c r="M313" i="6"/>
  <c r="M312" i="6"/>
  <c r="M311" i="6"/>
  <c r="M310" i="6"/>
  <c r="M309" i="6"/>
  <c r="M308" i="6"/>
  <c r="M307" i="6"/>
  <c r="M306" i="6"/>
  <c r="M305" i="6"/>
  <c r="M304" i="6"/>
  <c r="M303" i="6"/>
  <c r="M302" i="6"/>
  <c r="M301" i="6"/>
  <c r="M300" i="6"/>
  <c r="M299" i="6"/>
  <c r="L383" i="6"/>
  <c r="L382" i="6"/>
  <c r="L381" i="6"/>
  <c r="L380" i="6"/>
  <c r="L379" i="6"/>
  <c r="L378" i="6"/>
  <c r="L377" i="6"/>
  <c r="L376" i="6"/>
  <c r="L375" i="6"/>
  <c r="L374" i="6"/>
  <c r="L373" i="6"/>
  <c r="L372" i="6"/>
  <c r="L371" i="6"/>
  <c r="L370" i="6"/>
  <c r="L369" i="6"/>
  <c r="L368" i="6"/>
  <c r="L367" i="6"/>
  <c r="L366" i="6"/>
  <c r="L365" i="6"/>
  <c r="L364" i="6"/>
  <c r="L363" i="6"/>
  <c r="L362" i="6"/>
  <c r="L361" i="6"/>
  <c r="L360" i="6"/>
  <c r="L359" i="6"/>
  <c r="L358" i="6"/>
  <c r="L357" i="6"/>
  <c r="L356" i="6"/>
  <c r="L355" i="6"/>
  <c r="L354" i="6"/>
  <c r="L353" i="6"/>
  <c r="L352" i="6"/>
  <c r="L351" i="6"/>
  <c r="L350" i="6"/>
  <c r="L349" i="6"/>
  <c r="L348" i="6"/>
  <c r="L347" i="6"/>
  <c r="L346" i="6"/>
  <c r="L345" i="6"/>
  <c r="L344" i="6"/>
  <c r="L343" i="6"/>
  <c r="L342" i="6"/>
  <c r="L341" i="6"/>
  <c r="L340" i="6"/>
  <c r="L339" i="6"/>
  <c r="L338" i="6"/>
  <c r="L337" i="6"/>
  <c r="L336" i="6"/>
  <c r="L335" i="6"/>
  <c r="L334" i="6"/>
  <c r="L333" i="6"/>
  <c r="L332" i="6"/>
  <c r="L331" i="6"/>
  <c r="L330" i="6"/>
  <c r="L329" i="6"/>
  <c r="L328" i="6"/>
  <c r="L327" i="6"/>
  <c r="L326" i="6"/>
  <c r="L325" i="6"/>
  <c r="L324" i="6"/>
  <c r="L323" i="6"/>
  <c r="L322" i="6"/>
  <c r="L321" i="6"/>
  <c r="L320" i="6"/>
  <c r="L319" i="6"/>
  <c r="L318" i="6"/>
  <c r="L317" i="6"/>
  <c r="L316" i="6"/>
  <c r="L315" i="6"/>
  <c r="L314" i="6"/>
  <c r="L313" i="6"/>
  <c r="L312" i="6"/>
  <c r="L311" i="6"/>
  <c r="L310" i="6"/>
  <c r="L309" i="6"/>
  <c r="L308" i="6"/>
  <c r="L307" i="6"/>
  <c r="L306" i="6"/>
  <c r="L305" i="6"/>
  <c r="L304" i="6"/>
  <c r="L303" i="6"/>
  <c r="L302" i="6"/>
  <c r="L301" i="6"/>
  <c r="L300" i="6"/>
  <c r="L299" i="6"/>
  <c r="K383"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5" i="6"/>
  <c r="K354" i="6"/>
  <c r="K353" i="6"/>
  <c r="K352" i="6"/>
  <c r="K351" i="6"/>
  <c r="K350" i="6"/>
  <c r="K349" i="6"/>
  <c r="K348" i="6"/>
  <c r="K347" i="6"/>
  <c r="K346" i="6"/>
  <c r="K345" i="6"/>
  <c r="K344" i="6"/>
  <c r="K343" i="6"/>
  <c r="K342" i="6"/>
  <c r="K341" i="6"/>
  <c r="K340" i="6"/>
  <c r="K339" i="6"/>
  <c r="K338" i="6"/>
  <c r="K337" i="6"/>
  <c r="K336" i="6"/>
  <c r="K335" i="6"/>
  <c r="K334" i="6"/>
  <c r="K333" i="6"/>
  <c r="K332" i="6"/>
  <c r="K331" i="6"/>
  <c r="K330" i="6"/>
  <c r="K329" i="6"/>
  <c r="K328" i="6"/>
  <c r="J383" i="6"/>
  <c r="J379" i="6"/>
  <c r="J375" i="6"/>
  <c r="J371" i="6"/>
  <c r="J367" i="6"/>
  <c r="J363" i="6"/>
  <c r="J359" i="6"/>
  <c r="J355" i="6"/>
  <c r="J351" i="6"/>
  <c r="J347" i="6"/>
  <c r="J343" i="6"/>
  <c r="J339" i="6"/>
  <c r="J335" i="6"/>
  <c r="J331" i="6"/>
  <c r="K327" i="6"/>
  <c r="K325" i="6"/>
  <c r="K323" i="6"/>
  <c r="K321" i="6"/>
  <c r="K319" i="6"/>
  <c r="K317" i="6"/>
  <c r="K315" i="6"/>
  <c r="K313" i="6"/>
  <c r="K311" i="6"/>
  <c r="K309" i="6"/>
  <c r="K307" i="6"/>
  <c r="K305" i="6"/>
  <c r="K303" i="6"/>
  <c r="K301" i="6"/>
  <c r="K299" i="6"/>
  <c r="K298" i="6"/>
  <c r="K297" i="6"/>
  <c r="K296" i="6"/>
  <c r="K295" i="6"/>
  <c r="K294" i="6"/>
  <c r="K293" i="6"/>
  <c r="K292" i="6"/>
  <c r="K291" i="6"/>
  <c r="J382" i="6"/>
  <c r="J378" i="6"/>
  <c r="J374" i="6"/>
  <c r="J370" i="6"/>
  <c r="J366" i="6"/>
  <c r="J362" i="6"/>
  <c r="J358" i="6"/>
  <c r="J354" i="6"/>
  <c r="J350" i="6"/>
  <c r="J346" i="6"/>
  <c r="J342" i="6"/>
  <c r="J338" i="6"/>
  <c r="J334" i="6"/>
  <c r="J330" i="6"/>
  <c r="J327" i="6"/>
  <c r="J325" i="6"/>
  <c r="J323" i="6"/>
  <c r="J321" i="6"/>
  <c r="J319" i="6"/>
  <c r="J317" i="6"/>
  <c r="J315" i="6"/>
  <c r="J313" i="6"/>
  <c r="J311" i="6"/>
  <c r="J309" i="6"/>
  <c r="J307" i="6"/>
  <c r="J305" i="6"/>
  <c r="J303" i="6"/>
  <c r="J301" i="6"/>
  <c r="J299" i="6"/>
  <c r="J298" i="6"/>
  <c r="J297" i="6"/>
  <c r="J296" i="6"/>
  <c r="J295" i="6"/>
  <c r="J294" i="6"/>
  <c r="J293" i="6"/>
  <c r="J292" i="6"/>
  <c r="J291" i="6"/>
  <c r="J381" i="6"/>
  <c r="J373" i="6"/>
  <c r="J365" i="6"/>
  <c r="J357" i="6"/>
  <c r="J349" i="6"/>
  <c r="J341" i="6"/>
  <c r="J333" i="6"/>
  <c r="K326" i="6"/>
  <c r="K322" i="6"/>
  <c r="K318" i="6"/>
  <c r="K314" i="6"/>
  <c r="K310" i="6"/>
  <c r="K306" i="6"/>
  <c r="K302" i="6"/>
  <c r="M298" i="6"/>
  <c r="M296" i="6"/>
  <c r="M294" i="6"/>
  <c r="M292" i="6"/>
  <c r="J380" i="6"/>
  <c r="J372" i="6"/>
  <c r="J364" i="6"/>
  <c r="J356" i="6"/>
  <c r="J348" i="6"/>
  <c r="J340" i="6"/>
  <c r="J332" i="6"/>
  <c r="J326" i="6"/>
  <c r="J322" i="6"/>
  <c r="J318" i="6"/>
  <c r="J314" i="6"/>
  <c r="J310" i="6"/>
  <c r="J306" i="6"/>
  <c r="J302" i="6"/>
  <c r="L298" i="6"/>
  <c r="L296" i="6"/>
  <c r="L294" i="6"/>
  <c r="L292" i="6"/>
  <c r="J377" i="6"/>
  <c r="J361" i="6"/>
  <c r="J345" i="6"/>
  <c r="J329" i="6"/>
  <c r="K320" i="6"/>
  <c r="K312" i="6"/>
  <c r="K304" i="6"/>
  <c r="M297" i="6"/>
  <c r="M293" i="6"/>
  <c r="J376" i="6"/>
  <c r="J360" i="6"/>
  <c r="J344" i="6"/>
  <c r="J328" i="6"/>
  <c r="J320" i="6"/>
  <c r="J312" i="6"/>
  <c r="J304" i="6"/>
  <c r="L297" i="6"/>
  <c r="L293" i="6"/>
  <c r="J369" i="6"/>
  <c r="J337" i="6"/>
  <c r="K316" i="6"/>
  <c r="K300" i="6"/>
  <c r="M291" i="6"/>
  <c r="J368" i="6"/>
  <c r="J336" i="6"/>
  <c r="J316" i="6"/>
  <c r="J300" i="6"/>
  <c r="L291" i="6"/>
  <c r="J353" i="6"/>
  <c r="K308" i="6"/>
  <c r="J352" i="6"/>
  <c r="J308" i="6"/>
  <c r="K324" i="6"/>
  <c r="M295" i="6"/>
  <c r="J324" i="6"/>
  <c r="L295" i="6"/>
  <c r="AD315" i="6"/>
  <c r="AG340" i="6"/>
  <c r="AE302" i="6"/>
  <c r="AH327" i="6"/>
  <c r="AF353" i="6"/>
  <c r="AE366" i="6"/>
  <c r="AD379" i="6"/>
  <c r="AG292" i="6"/>
  <c r="AF305" i="6"/>
  <c r="AE318" i="6"/>
  <c r="AD331" i="6"/>
  <c r="AH343" i="6"/>
  <c r="AG356" i="6"/>
  <c r="AF369" i="6"/>
  <c r="AE382" i="6"/>
  <c r="AE383" i="6"/>
  <c r="AH295" i="6"/>
  <c r="AG308" i="6"/>
  <c r="AF321" i="6"/>
  <c r="AE334" i="6"/>
  <c r="AD347" i="6"/>
  <c r="AH359" i="6"/>
  <c r="AG372" i="6"/>
  <c r="Y16" i="6"/>
  <c r="Y12" i="6"/>
  <c r="Y14" i="6"/>
  <c r="Y13" i="6"/>
  <c r="Q11" i="6"/>
  <c r="G11" i="6"/>
  <c r="AK11" i="6"/>
  <c r="Z11" i="6"/>
  <c r="AW11" i="6"/>
  <c r="K286" i="6" l="1"/>
  <c r="K282" i="6"/>
  <c r="K255" i="6"/>
  <c r="J288" i="6"/>
  <c r="J261" i="6"/>
  <c r="M262" i="6"/>
  <c r="L234" i="6"/>
  <c r="L218" i="6"/>
  <c r="L199" i="6"/>
  <c r="L182" i="6"/>
  <c r="L167" i="6"/>
  <c r="L153" i="6"/>
  <c r="L140" i="6"/>
  <c r="L126" i="6"/>
  <c r="L116" i="6"/>
  <c r="L284" i="6"/>
  <c r="L254" i="6"/>
  <c r="K237" i="6"/>
  <c r="K228" i="6"/>
  <c r="K217" i="6"/>
  <c r="K209" i="6"/>
  <c r="K200" i="6"/>
  <c r="K189" i="6"/>
  <c r="K180" i="6"/>
  <c r="K172" i="6"/>
  <c r="K161" i="6"/>
  <c r="K152" i="6"/>
  <c r="K142" i="6"/>
  <c r="K132" i="6"/>
  <c r="K124" i="6"/>
  <c r="M253" i="6"/>
  <c r="J228" i="6"/>
  <c r="J212" i="6"/>
  <c r="J192" i="6"/>
  <c r="J172" i="6"/>
  <c r="J154" i="6"/>
  <c r="J138" i="6"/>
  <c r="J126" i="6"/>
  <c r="L113" i="6"/>
  <c r="L105" i="6"/>
  <c r="L98" i="6"/>
  <c r="L92" i="6"/>
  <c r="L84" i="6"/>
  <c r="L77" i="6"/>
  <c r="L70" i="6"/>
  <c r="L62" i="6"/>
  <c r="L56" i="6"/>
  <c r="L49" i="6"/>
  <c r="L41" i="6"/>
  <c r="L36" i="6"/>
  <c r="L31" i="6"/>
  <c r="L25" i="6"/>
  <c r="L20" i="6"/>
  <c r="L285" i="6"/>
  <c r="L265" i="6"/>
  <c r="M241" i="6"/>
  <c r="M231" i="6"/>
  <c r="M221" i="6"/>
  <c r="M209" i="6"/>
  <c r="M199" i="6"/>
  <c r="M189" i="6"/>
  <c r="M177" i="6"/>
  <c r="M167" i="6"/>
  <c r="M157" i="6"/>
  <c r="M145" i="6"/>
  <c r="M137" i="6"/>
  <c r="M129" i="6"/>
  <c r="M121" i="6"/>
  <c r="K114" i="6"/>
  <c r="K110" i="6"/>
  <c r="K106" i="6"/>
  <c r="K102" i="6"/>
  <c r="K98" i="6"/>
  <c r="K94" i="6"/>
  <c r="K90" i="6"/>
  <c r="K86" i="6"/>
  <c r="K82" i="6"/>
  <c r="K78" i="6"/>
  <c r="K74" i="6"/>
  <c r="K70" i="6"/>
  <c r="K66" i="6"/>
  <c r="K62" i="6"/>
  <c r="K58" i="6"/>
  <c r="K54" i="6"/>
  <c r="K50" i="6"/>
  <c r="K46" i="6"/>
  <c r="K276" i="6"/>
  <c r="K252" i="6"/>
  <c r="J277" i="6"/>
  <c r="J253" i="6"/>
  <c r="M284" i="6"/>
  <c r="M250" i="6"/>
  <c r="L228" i="6"/>
  <c r="L214" i="6"/>
  <c r="L196" i="6"/>
  <c r="L178" i="6"/>
  <c r="L162" i="6"/>
  <c r="L148" i="6"/>
  <c r="L137" i="6"/>
  <c r="L125" i="6"/>
  <c r="L274" i="6"/>
  <c r="L250" i="6"/>
  <c r="K236" i="6"/>
  <c r="K225" i="6"/>
  <c r="K216" i="6"/>
  <c r="K206" i="6"/>
  <c r="K196" i="6"/>
  <c r="K188" i="6"/>
  <c r="K178" i="6"/>
  <c r="K168" i="6"/>
  <c r="K158" i="6"/>
  <c r="K150" i="6"/>
  <c r="K140" i="6"/>
  <c r="K130" i="6"/>
  <c r="K121" i="6"/>
  <c r="K271" i="6"/>
  <c r="J274" i="6"/>
  <c r="L239" i="6"/>
  <c r="L204" i="6"/>
  <c r="L170" i="6"/>
  <c r="L145" i="6"/>
  <c r="L118" i="6"/>
  <c r="L270" i="6"/>
  <c r="K232" i="6"/>
  <c r="K214" i="6"/>
  <c r="K194" i="6"/>
  <c r="K174" i="6"/>
  <c r="K157" i="6"/>
  <c r="K137" i="6"/>
  <c r="K118" i="6"/>
  <c r="M273" i="6"/>
  <c r="J234" i="6"/>
  <c r="J204" i="6"/>
  <c r="J184" i="6"/>
  <c r="J160" i="6"/>
  <c r="J136" i="6"/>
  <c r="J118" i="6"/>
  <c r="L108" i="6"/>
  <c r="L97" i="6"/>
  <c r="L88" i="6"/>
  <c r="L78" i="6"/>
  <c r="L68" i="6"/>
  <c r="L60" i="6"/>
  <c r="L50" i="6"/>
  <c r="L40" i="6"/>
  <c r="L33" i="6"/>
  <c r="L27" i="6"/>
  <c r="L19" i="6"/>
  <c r="L273" i="6"/>
  <c r="L249" i="6"/>
  <c r="M229" i="6"/>
  <c r="M215" i="6"/>
  <c r="M201" i="6"/>
  <c r="M185" i="6"/>
  <c r="M173" i="6"/>
  <c r="M159" i="6"/>
  <c r="M143" i="6"/>
  <c r="M133" i="6"/>
  <c r="M123" i="6"/>
  <c r="K113" i="6"/>
  <c r="K108" i="6"/>
  <c r="K103" i="6"/>
  <c r="K97" i="6"/>
  <c r="K92" i="6"/>
  <c r="K87" i="6"/>
  <c r="K81" i="6"/>
  <c r="K76" i="6"/>
  <c r="K71" i="6"/>
  <c r="K65" i="6"/>
  <c r="K60" i="6"/>
  <c r="K55" i="6"/>
  <c r="K49" i="6"/>
  <c r="K44" i="6"/>
  <c r="K40" i="6"/>
  <c r="K36" i="6"/>
  <c r="K32" i="6"/>
  <c r="K28" i="6"/>
  <c r="K24" i="6"/>
  <c r="K20" i="6"/>
  <c r="M275" i="6"/>
  <c r="M243" i="6"/>
  <c r="J227" i="6"/>
  <c r="J211" i="6"/>
  <c r="J195" i="6"/>
  <c r="J179" i="6"/>
  <c r="J163" i="6"/>
  <c r="J147" i="6"/>
  <c r="J131" i="6"/>
  <c r="J115" i="6"/>
  <c r="J107" i="6"/>
  <c r="J99" i="6"/>
  <c r="J91" i="6"/>
  <c r="J83" i="6"/>
  <c r="J75" i="6"/>
  <c r="J67" i="6"/>
  <c r="J59" i="6"/>
  <c r="J51" i="6"/>
  <c r="J43" i="6"/>
  <c r="J35" i="6"/>
  <c r="J27" i="6"/>
  <c r="J19" i="6"/>
  <c r="L267" i="6"/>
  <c r="M238" i="6"/>
  <c r="M222" i="6"/>
  <c r="M206" i="6"/>
  <c r="K263" i="6"/>
  <c r="J266" i="6"/>
  <c r="M270" i="6"/>
  <c r="L226" i="6"/>
  <c r="L191" i="6"/>
  <c r="L158" i="6"/>
  <c r="L134" i="6"/>
  <c r="L262" i="6"/>
  <c r="K230" i="6"/>
  <c r="K210" i="6"/>
  <c r="K193" i="6"/>
  <c r="K173" i="6"/>
  <c r="K153" i="6"/>
  <c r="K136" i="6"/>
  <c r="K116" i="6"/>
  <c r="M269" i="6"/>
  <c r="J226" i="6"/>
  <c r="J202" i="6"/>
  <c r="J176" i="6"/>
  <c r="J150" i="6"/>
  <c r="J134" i="6"/>
  <c r="L114" i="6"/>
  <c r="L104" i="6"/>
  <c r="L94" i="6"/>
  <c r="L86" i="6"/>
  <c r="L76" i="6"/>
  <c r="L66" i="6"/>
  <c r="L57" i="6"/>
  <c r="L46" i="6"/>
  <c r="L39" i="6"/>
  <c r="L32" i="6"/>
  <c r="L24" i="6"/>
  <c r="L269" i="6"/>
  <c r="M239" i="6"/>
  <c r="M225" i="6"/>
  <c r="M213" i="6"/>
  <c r="M197" i="6"/>
  <c r="M183" i="6"/>
  <c r="M169" i="6"/>
  <c r="M153" i="6"/>
  <c r="M141" i="6"/>
  <c r="M131" i="6"/>
  <c r="M119" i="6"/>
  <c r="K112" i="6"/>
  <c r="K107" i="6"/>
  <c r="K101" i="6"/>
  <c r="K96" i="6"/>
  <c r="K91" i="6"/>
  <c r="K85" i="6"/>
  <c r="K80" i="6"/>
  <c r="K75" i="6"/>
  <c r="K69" i="6"/>
  <c r="K64" i="6"/>
  <c r="K59" i="6"/>
  <c r="K53" i="6"/>
  <c r="K48" i="6"/>
  <c r="K43" i="6"/>
  <c r="K39" i="6"/>
  <c r="K35" i="6"/>
  <c r="K31" i="6"/>
  <c r="K27" i="6"/>
  <c r="K23" i="6"/>
  <c r="K19" i="6"/>
  <c r="M267" i="6"/>
  <c r="J239" i="6"/>
  <c r="J223" i="6"/>
  <c r="J207" i="6"/>
  <c r="J191" i="6"/>
  <c r="J175" i="6"/>
  <c r="J159" i="6"/>
  <c r="J143" i="6"/>
  <c r="J127" i="6"/>
  <c r="J113" i="6"/>
  <c r="J105" i="6"/>
  <c r="J97" i="6"/>
  <c r="J89" i="6"/>
  <c r="J81" i="6"/>
  <c r="J73" i="6"/>
  <c r="J65" i="6"/>
  <c r="J57" i="6"/>
  <c r="J49" i="6"/>
  <c r="J41" i="6"/>
  <c r="J33" i="6"/>
  <c r="J25" i="6"/>
  <c r="L259" i="6"/>
  <c r="K242" i="6"/>
  <c r="L207" i="6"/>
  <c r="L146" i="6"/>
  <c r="K222" i="6"/>
  <c r="K185" i="6"/>
  <c r="K146" i="6"/>
  <c r="J218" i="6"/>
  <c r="J170" i="6"/>
  <c r="J128" i="6"/>
  <c r="L102" i="6"/>
  <c r="L82" i="6"/>
  <c r="L65" i="6"/>
  <c r="L45" i="6"/>
  <c r="L29" i="6"/>
  <c r="L253" i="6"/>
  <c r="M217" i="6"/>
  <c r="M191" i="6"/>
  <c r="M161" i="6"/>
  <c r="M135" i="6"/>
  <c r="M115" i="6"/>
  <c r="K104" i="6"/>
  <c r="K93" i="6"/>
  <c r="K83" i="6"/>
  <c r="K72" i="6"/>
  <c r="K61" i="6"/>
  <c r="K51" i="6"/>
  <c r="K41" i="6"/>
  <c r="K33" i="6"/>
  <c r="K25" i="6"/>
  <c r="M283" i="6"/>
  <c r="J231" i="6"/>
  <c r="J199" i="6"/>
  <c r="J167" i="6"/>
  <c r="J135" i="6"/>
  <c r="J109" i="6"/>
  <c r="J93" i="6"/>
  <c r="J77" i="6"/>
  <c r="J61" i="6"/>
  <c r="J45" i="6"/>
  <c r="J29" i="6"/>
  <c r="L283" i="6"/>
  <c r="M234" i="6"/>
  <c r="M214" i="6"/>
  <c r="M194" i="6"/>
  <c r="M178" i="6"/>
  <c r="M162" i="6"/>
  <c r="M146" i="6"/>
  <c r="M130" i="6"/>
  <c r="M114" i="6"/>
  <c r="M106" i="6"/>
  <c r="M98" i="6"/>
  <c r="M90" i="6"/>
  <c r="M82" i="6"/>
  <c r="M74" i="6"/>
  <c r="M66" i="6"/>
  <c r="M58" i="6"/>
  <c r="M50" i="6"/>
  <c r="M42" i="6"/>
  <c r="M34" i="6"/>
  <c r="M26" i="6"/>
  <c r="M255" i="6"/>
  <c r="J217" i="6"/>
  <c r="J185" i="6"/>
  <c r="J153" i="6"/>
  <c r="J121" i="6"/>
  <c r="J102" i="6"/>
  <c r="J86" i="6"/>
  <c r="J70" i="6"/>
  <c r="J54" i="6"/>
  <c r="J38" i="6"/>
  <c r="J22" i="6"/>
  <c r="L271" i="6"/>
  <c r="M224" i="6"/>
  <c r="M192" i="6"/>
  <c r="M160" i="6"/>
  <c r="M128" i="6"/>
  <c r="M105" i="6"/>
  <c r="M89" i="6"/>
  <c r="M73" i="6"/>
  <c r="M57" i="6"/>
  <c r="M41" i="6"/>
  <c r="M25" i="6"/>
  <c r="M279" i="6"/>
  <c r="J229" i="6"/>
  <c r="J197" i="6"/>
  <c r="J165" i="6"/>
  <c r="J133" i="6"/>
  <c r="J108" i="6"/>
  <c r="J92" i="6"/>
  <c r="J76" i="6"/>
  <c r="J60" i="6"/>
  <c r="J44" i="6"/>
  <c r="J28" i="6"/>
  <c r="L247" i="6"/>
  <c r="M116" i="6"/>
  <c r="M51" i="6"/>
  <c r="M236" i="6"/>
  <c r="M111" i="6"/>
  <c r="M47" i="6"/>
  <c r="M196" i="6"/>
  <c r="M91" i="6"/>
  <c r="M27" i="6"/>
  <c r="M220" i="6"/>
  <c r="M87" i="6"/>
  <c r="M268" i="6"/>
  <c r="L188" i="6"/>
  <c r="L130" i="6"/>
  <c r="L286" i="6"/>
  <c r="K221" i="6"/>
  <c r="K182" i="6"/>
  <c r="K145" i="6"/>
  <c r="M277" i="6"/>
  <c r="J216" i="6"/>
  <c r="J162" i="6"/>
  <c r="J122" i="6"/>
  <c r="L100" i="6"/>
  <c r="L81" i="6"/>
  <c r="L61" i="6"/>
  <c r="L44" i="6"/>
  <c r="L28" i="6"/>
  <c r="L289" i="6"/>
  <c r="M237" i="6"/>
  <c r="M207" i="6"/>
  <c r="M181" i="6"/>
  <c r="M151" i="6"/>
  <c r="M127" i="6"/>
  <c r="K111" i="6"/>
  <c r="K100" i="6"/>
  <c r="K89" i="6"/>
  <c r="K79" i="6"/>
  <c r="K68" i="6"/>
  <c r="K57" i="6"/>
  <c r="K47" i="6"/>
  <c r="K38" i="6"/>
  <c r="K30" i="6"/>
  <c r="K22" i="6"/>
  <c r="M259" i="6"/>
  <c r="J219" i="6"/>
  <c r="J187" i="6"/>
  <c r="J155" i="6"/>
  <c r="J123" i="6"/>
  <c r="J103" i="6"/>
  <c r="J87" i="6"/>
  <c r="J71" i="6"/>
  <c r="J55" i="6"/>
  <c r="J39" i="6"/>
  <c r="J23" i="6"/>
  <c r="L275" i="6"/>
  <c r="M230" i="6"/>
  <c r="M210" i="6"/>
  <c r="M190" i="6"/>
  <c r="M174" i="6"/>
  <c r="M158" i="6"/>
  <c r="M142" i="6"/>
  <c r="M126" i="6"/>
  <c r="M112" i="6"/>
  <c r="M104" i="6"/>
  <c r="M96" i="6"/>
  <c r="M88" i="6"/>
  <c r="M80" i="6"/>
  <c r="M72" i="6"/>
  <c r="M64" i="6"/>
  <c r="M56" i="6"/>
  <c r="M48" i="6"/>
  <c r="M40" i="6"/>
  <c r="M32" i="6"/>
  <c r="M24" i="6"/>
  <c r="J241" i="6"/>
  <c r="J209" i="6"/>
  <c r="J177" i="6"/>
  <c r="J145" i="6"/>
  <c r="J114" i="6"/>
  <c r="J98" i="6"/>
  <c r="J82" i="6"/>
  <c r="J66" i="6"/>
  <c r="J50" i="6"/>
  <c r="J34" i="6"/>
  <c r="L255" i="6"/>
  <c r="M216" i="6"/>
  <c r="M184" i="6"/>
  <c r="M152" i="6"/>
  <c r="M120" i="6"/>
  <c r="M101" i="6"/>
  <c r="M85" i="6"/>
  <c r="M69" i="6"/>
  <c r="M53" i="6"/>
  <c r="M37" i="6"/>
  <c r="M21" i="6"/>
  <c r="M263" i="6"/>
  <c r="J221" i="6"/>
  <c r="J189" i="6"/>
  <c r="J157" i="6"/>
  <c r="J125" i="6"/>
  <c r="J104" i="6"/>
  <c r="J88" i="6"/>
  <c r="J72" i="6"/>
  <c r="J56" i="6"/>
  <c r="J40" i="6"/>
  <c r="J24" i="6"/>
  <c r="M212" i="6"/>
  <c r="M99" i="6"/>
  <c r="M35" i="6"/>
  <c r="M204" i="6"/>
  <c r="M95" i="6"/>
  <c r="M31" i="6"/>
  <c r="M164" i="6"/>
  <c r="M75" i="6"/>
  <c r="L263" i="6"/>
  <c r="M103" i="6"/>
  <c r="M23" i="6"/>
  <c r="M242" i="6"/>
  <c r="L120" i="6"/>
  <c r="K238" i="6"/>
  <c r="K164" i="6"/>
  <c r="M245" i="6"/>
  <c r="J146" i="6"/>
  <c r="L93" i="6"/>
  <c r="L54" i="6"/>
  <c r="L23" i="6"/>
  <c r="L257" i="6"/>
  <c r="M193" i="6"/>
  <c r="M139" i="6"/>
  <c r="K105" i="6"/>
  <c r="K84" i="6"/>
  <c r="K63" i="6"/>
  <c r="K42" i="6"/>
  <c r="K26" i="6"/>
  <c r="J235" i="6"/>
  <c r="J171" i="6"/>
  <c r="J111" i="6"/>
  <c r="J79" i="6"/>
  <c r="J47" i="6"/>
  <c r="M218" i="6"/>
  <c r="M182" i="6"/>
  <c r="M150" i="6"/>
  <c r="M118" i="6"/>
  <c r="M100" i="6"/>
  <c r="M84" i="6"/>
  <c r="M68" i="6"/>
  <c r="M52" i="6"/>
  <c r="M36" i="6"/>
  <c r="M20" i="6"/>
  <c r="M271" i="6"/>
  <c r="J193" i="6"/>
  <c r="J129" i="6"/>
  <c r="J90" i="6"/>
  <c r="J58" i="6"/>
  <c r="J26" i="6"/>
  <c r="M240" i="6"/>
  <c r="M176" i="6"/>
  <c r="M113" i="6"/>
  <c r="M81" i="6"/>
  <c r="M49" i="6"/>
  <c r="J213" i="6"/>
  <c r="J149" i="6"/>
  <c r="J100" i="6"/>
  <c r="J68" i="6"/>
  <c r="J36" i="6"/>
  <c r="M180" i="6"/>
  <c r="M19" i="6"/>
  <c r="M79" i="6"/>
  <c r="M132" i="6"/>
  <c r="M124" i="6"/>
  <c r="M156" i="6"/>
  <c r="J250" i="6"/>
  <c r="L219" i="6"/>
  <c r="K204" i="6"/>
  <c r="K129" i="6"/>
  <c r="J240" i="6"/>
  <c r="J144" i="6"/>
  <c r="L89" i="6"/>
  <c r="L52" i="6"/>
  <c r="L21" i="6"/>
  <c r="M233" i="6"/>
  <c r="M175" i="6"/>
  <c r="M125" i="6"/>
  <c r="K99" i="6"/>
  <c r="K77" i="6"/>
  <c r="K56" i="6"/>
  <c r="K37" i="6"/>
  <c r="K21" i="6"/>
  <c r="J215" i="6"/>
  <c r="J151" i="6"/>
  <c r="J101" i="6"/>
  <c r="J69" i="6"/>
  <c r="J37" i="6"/>
  <c r="L251" i="6"/>
  <c r="M202" i="6"/>
  <c r="M170" i="6"/>
  <c r="M138" i="6"/>
  <c r="M110" i="6"/>
  <c r="M94" i="6"/>
  <c r="M78" i="6"/>
  <c r="M62" i="6"/>
  <c r="M46" i="6"/>
  <c r="M30" i="6"/>
  <c r="L156" i="6"/>
  <c r="K201" i="6"/>
  <c r="J196" i="6"/>
  <c r="L73" i="6"/>
  <c r="M165" i="6"/>
  <c r="K95" i="6"/>
  <c r="K52" i="6"/>
  <c r="J139" i="6"/>
  <c r="J63" i="6"/>
  <c r="M186" i="6"/>
  <c r="M122" i="6"/>
  <c r="M86" i="6"/>
  <c r="M54" i="6"/>
  <c r="M22" i="6"/>
  <c r="J233" i="6"/>
  <c r="J161" i="6"/>
  <c r="J94" i="6"/>
  <c r="J46" i="6"/>
  <c r="M200" i="6"/>
  <c r="M109" i="6"/>
  <c r="M65" i="6"/>
  <c r="M29" i="6"/>
  <c r="J237" i="6"/>
  <c r="J141" i="6"/>
  <c r="J84" i="6"/>
  <c r="J48" i="6"/>
  <c r="M148" i="6"/>
  <c r="M172" i="6"/>
  <c r="M228" i="6"/>
  <c r="M55" i="6"/>
  <c r="K166" i="6"/>
  <c r="J186" i="6"/>
  <c r="L72" i="6"/>
  <c r="L281" i="6"/>
  <c r="M149" i="6"/>
  <c r="K88" i="6"/>
  <c r="K45" i="6"/>
  <c r="M251" i="6"/>
  <c r="J119" i="6"/>
  <c r="J53" i="6"/>
  <c r="L243" i="6"/>
  <c r="M166" i="6"/>
  <c r="M108" i="6"/>
  <c r="M76" i="6"/>
  <c r="M44" i="6"/>
  <c r="J225" i="6"/>
  <c r="J137" i="6"/>
  <c r="J78" i="6"/>
  <c r="J42" i="6"/>
  <c r="L287" i="6"/>
  <c r="M168" i="6"/>
  <c r="M97" i="6"/>
  <c r="M61" i="6"/>
  <c r="J205" i="6"/>
  <c r="J117" i="6"/>
  <c r="J80" i="6"/>
  <c r="J32" i="6"/>
  <c r="M83" i="6"/>
  <c r="M140" i="6"/>
  <c r="M107" i="6"/>
  <c r="M39" i="6"/>
  <c r="L176" i="6"/>
  <c r="L35" i="6"/>
  <c r="K109" i="6"/>
  <c r="K29" i="6"/>
  <c r="J85" i="6"/>
  <c r="M198" i="6"/>
  <c r="M134" i="6"/>
  <c r="M60" i="6"/>
  <c r="M287" i="6"/>
  <c r="J106" i="6"/>
  <c r="M208" i="6"/>
  <c r="M77" i="6"/>
  <c r="M247" i="6"/>
  <c r="J96" i="6"/>
  <c r="L279" i="6"/>
  <c r="M43" i="6"/>
  <c r="K125" i="6"/>
  <c r="L110" i="6"/>
  <c r="L37" i="6"/>
  <c r="M223" i="6"/>
  <c r="M117" i="6"/>
  <c r="K73" i="6"/>
  <c r="K34" i="6"/>
  <c r="J203" i="6"/>
  <c r="J95" i="6"/>
  <c r="J31" i="6"/>
  <c r="M226" i="6"/>
  <c r="M154" i="6"/>
  <c r="M102" i="6"/>
  <c r="M70" i="6"/>
  <c r="M38" i="6"/>
  <c r="J201" i="6"/>
  <c r="J110" i="6"/>
  <c r="J74" i="6"/>
  <c r="J30" i="6"/>
  <c r="M232" i="6"/>
  <c r="M144" i="6"/>
  <c r="M93" i="6"/>
  <c r="M45" i="6"/>
  <c r="J181" i="6"/>
  <c r="J112" i="6"/>
  <c r="J64" i="6"/>
  <c r="J20" i="6"/>
  <c r="M67" i="6"/>
  <c r="M63" i="6"/>
  <c r="M59" i="6"/>
  <c r="M188" i="6"/>
  <c r="AJ18" i="6"/>
  <c r="AO302" i="6"/>
  <c r="AO349" i="6"/>
  <c r="AS382" i="6"/>
  <c r="AR379" i="6"/>
  <c r="AQ376" i="6"/>
  <c r="AP373" i="6"/>
  <c r="AO370" i="6"/>
  <c r="AR381" i="6"/>
  <c r="AQ377" i="6"/>
  <c r="AO373" i="6"/>
  <c r="AS368" i="6"/>
  <c r="AR365" i="6"/>
  <c r="AQ362" i="6"/>
  <c r="AP359" i="6"/>
  <c r="AO356" i="6"/>
  <c r="AS352" i="6"/>
  <c r="AR349" i="6"/>
  <c r="AQ346" i="6"/>
  <c r="AP343" i="6"/>
  <c r="AO340" i="6"/>
  <c r="AS336" i="6"/>
  <c r="AR333" i="6"/>
  <c r="AQ330" i="6"/>
  <c r="AP327" i="6"/>
  <c r="AO324" i="6"/>
  <c r="AS320" i="6"/>
  <c r="AR317" i="6"/>
  <c r="AQ314" i="6"/>
  <c r="AP311" i="6"/>
  <c r="AO308" i="6"/>
  <c r="AS304" i="6"/>
  <c r="AR301" i="6"/>
  <c r="AQ298" i="6"/>
  <c r="AP295" i="6"/>
  <c r="AO292" i="6"/>
  <c r="AQ381" i="6"/>
  <c r="AO377" i="6"/>
  <c r="AS372" i="6"/>
  <c r="AR368" i="6"/>
  <c r="AQ365" i="6"/>
  <c r="AP362" i="6"/>
  <c r="AO359" i="6"/>
  <c r="AS355" i="6"/>
  <c r="AR352" i="6"/>
  <c r="AQ349" i="6"/>
  <c r="AP346" i="6"/>
  <c r="AO343" i="6"/>
  <c r="AS339" i="6"/>
  <c r="AR336" i="6"/>
  <c r="AQ333" i="6"/>
  <c r="AP330" i="6"/>
  <c r="AO327" i="6"/>
  <c r="AS323" i="6"/>
  <c r="AR320" i="6"/>
  <c r="AQ317" i="6"/>
  <c r="AP314" i="6"/>
  <c r="AO311" i="6"/>
  <c r="AS307" i="6"/>
  <c r="AR304" i="6"/>
  <c r="AQ301" i="6"/>
  <c r="AP298" i="6"/>
  <c r="AO295" i="6"/>
  <c r="AS291" i="6"/>
  <c r="AO381" i="6"/>
  <c r="AS376" i="6"/>
  <c r="AR310" i="6"/>
  <c r="AS361" i="6"/>
  <c r="AO382" i="6"/>
  <c r="AS378" i="6"/>
  <c r="AR375" i="6"/>
  <c r="AQ372" i="6"/>
  <c r="AP369" i="6"/>
  <c r="AR380" i="6"/>
  <c r="AP376" i="6"/>
  <c r="AO372" i="6"/>
  <c r="AO368" i="6"/>
  <c r="AS364" i="6"/>
  <c r="AR361" i="6"/>
  <c r="AQ358" i="6"/>
  <c r="AP355" i="6"/>
  <c r="AO352" i="6"/>
  <c r="AS348" i="6"/>
  <c r="AR345" i="6"/>
  <c r="AQ342" i="6"/>
  <c r="AP339" i="6"/>
  <c r="AO336" i="6"/>
  <c r="AS332" i="6"/>
  <c r="AR329" i="6"/>
  <c r="AQ326" i="6"/>
  <c r="AP323" i="6"/>
  <c r="AO320" i="6"/>
  <c r="AS316" i="6"/>
  <c r="AR313" i="6"/>
  <c r="AQ310" i="6"/>
  <c r="AP307" i="6"/>
  <c r="AO304" i="6"/>
  <c r="AS300" i="6"/>
  <c r="AR297" i="6"/>
  <c r="AQ294" i="6"/>
  <c r="AP291" i="6"/>
  <c r="AP380" i="6"/>
  <c r="AO376" i="6"/>
  <c r="AS371" i="6"/>
  <c r="AS367" i="6"/>
  <c r="AR364" i="6"/>
  <c r="AQ361" i="6"/>
  <c r="AP358" i="6"/>
  <c r="AO355" i="6"/>
  <c r="AS351" i="6"/>
  <c r="AR348" i="6"/>
  <c r="AQ345" i="6"/>
  <c r="AP342" i="6"/>
  <c r="AO339" i="6"/>
  <c r="AS335" i="6"/>
  <c r="AR332" i="6"/>
  <c r="AQ329" i="6"/>
  <c r="AP326" i="6"/>
  <c r="AO323" i="6"/>
  <c r="AS319" i="6"/>
  <c r="AR316" i="6"/>
  <c r="AQ313" i="6"/>
  <c r="AP310" i="6"/>
  <c r="AO307" i="6"/>
  <c r="AS303" i="6"/>
  <c r="AR300" i="6"/>
  <c r="AQ297" i="6"/>
  <c r="AP294" i="6"/>
  <c r="AO291" i="6"/>
  <c r="AO380" i="6"/>
  <c r="AO378" i="6"/>
  <c r="AR371" i="6"/>
  <c r="AQ379" i="6"/>
  <c r="AO371" i="6"/>
  <c r="AO364" i="6"/>
  <c r="AR357" i="6"/>
  <c r="AP351" i="6"/>
  <c r="AS344" i="6"/>
  <c r="AQ338" i="6"/>
  <c r="AO332" i="6"/>
  <c r="AR325" i="6"/>
  <c r="AP319" i="6"/>
  <c r="AS312" i="6"/>
  <c r="AQ306" i="6"/>
  <c r="AO300" i="6"/>
  <c r="AR293" i="6"/>
  <c r="AP379" i="6"/>
  <c r="AR370" i="6"/>
  <c r="AS363" i="6"/>
  <c r="AQ357" i="6"/>
  <c r="AO351" i="6"/>
  <c r="AR344" i="6"/>
  <c r="AP338" i="6"/>
  <c r="AS331" i="6"/>
  <c r="AQ325" i="6"/>
  <c r="AO319" i="6"/>
  <c r="AR312" i="6"/>
  <c r="AP306" i="6"/>
  <c r="AS299" i="6"/>
  <c r="AQ293" i="6"/>
  <c r="AO379" i="6"/>
  <c r="AR373" i="6"/>
  <c r="AQ369" i="6"/>
  <c r="AO366" i="6"/>
  <c r="AS362" i="6"/>
  <c r="AR359" i="6"/>
  <c r="AQ356" i="6"/>
  <c r="AP353" i="6"/>
  <c r="AO350" i="6"/>
  <c r="AS346" i="6"/>
  <c r="AR343" i="6"/>
  <c r="AQ340" i="6"/>
  <c r="AP337" i="6"/>
  <c r="AO334" i="6"/>
  <c r="AS330" i="6"/>
  <c r="AR327" i="6"/>
  <c r="AQ324" i="6"/>
  <c r="AP321" i="6"/>
  <c r="AO318" i="6"/>
  <c r="AS314" i="6"/>
  <c r="AR311" i="6"/>
  <c r="AQ308" i="6"/>
  <c r="AQ375" i="6"/>
  <c r="AO361" i="6"/>
  <c r="AP348" i="6"/>
  <c r="AQ335" i="6"/>
  <c r="AR322" i="6"/>
  <c r="AS309" i="6"/>
  <c r="AS301" i="6"/>
  <c r="AQ295" i="6"/>
  <c r="AR378" i="6"/>
  <c r="AQ363" i="6"/>
  <c r="AR350" i="6"/>
  <c r="AS337" i="6"/>
  <c r="AO325" i="6"/>
  <c r="AP312" i="6"/>
  <c r="AS302" i="6"/>
  <c r="AQ296" i="6"/>
  <c r="AS381" i="6"/>
  <c r="AS365" i="6"/>
  <c r="AO353" i="6"/>
  <c r="AP340" i="6"/>
  <c r="AQ327" i="6"/>
  <c r="AR314" i="6"/>
  <c r="AP304" i="6"/>
  <c r="AS297" i="6"/>
  <c r="AQ291" i="6"/>
  <c r="AR326" i="6"/>
  <c r="AS380" i="6"/>
  <c r="AO317" i="6"/>
  <c r="AP368" i="6"/>
  <c r="AP320" i="6"/>
  <c r="AP372" i="6"/>
  <c r="AQ323" i="6"/>
  <c r="AQ380" i="6"/>
  <c r="AS370" i="6"/>
  <c r="AP375" i="6"/>
  <c r="AQ366" i="6"/>
  <c r="AS356" i="6"/>
  <c r="AO348" i="6"/>
  <c r="AS340" i="6"/>
  <c r="AP331" i="6"/>
  <c r="AQ322" i="6"/>
  <c r="AP315" i="6"/>
  <c r="AR305" i="6"/>
  <c r="AS296" i="6"/>
  <c r="AQ382" i="6"/>
  <c r="AR369" i="6"/>
  <c r="AR360" i="6"/>
  <c r="AQ353" i="6"/>
  <c r="AS343" i="6"/>
  <c r="AO335" i="6"/>
  <c r="AS327" i="6"/>
  <c r="AP318" i="6"/>
  <c r="AQ309" i="6"/>
  <c r="AP302" i="6"/>
  <c r="AR292" i="6"/>
  <c r="AS375" i="6"/>
  <c r="AQ370" i="6"/>
  <c r="AP365" i="6"/>
  <c r="AP361" i="6"/>
  <c r="AP357" i="6"/>
  <c r="AQ352" i="6"/>
  <c r="AQ348" i="6"/>
  <c r="AQ344" i="6"/>
  <c r="AR339" i="6"/>
  <c r="AR335" i="6"/>
  <c r="AR331" i="6"/>
  <c r="AS326" i="6"/>
  <c r="AS322" i="6"/>
  <c r="AS318" i="6"/>
  <c r="AO314" i="6"/>
  <c r="AO310" i="6"/>
  <c r="AS379" i="6"/>
  <c r="AS357" i="6"/>
  <c r="AS341" i="6"/>
  <c r="AS325" i="6"/>
  <c r="AR306" i="6"/>
  <c r="AR298" i="6"/>
  <c r="AO383" i="6"/>
  <c r="AP360" i="6"/>
  <c r="AP344" i="6"/>
  <c r="AP328" i="6"/>
  <c r="AO309" i="6"/>
  <c r="AR299" i="6"/>
  <c r="AR291" i="6"/>
  <c r="AR362" i="6"/>
  <c r="AR346" i="6"/>
  <c r="AR330" i="6"/>
  <c r="AQ311" i="6"/>
  <c r="AO301" i="6"/>
  <c r="AO293" i="6"/>
  <c r="AQ339" i="6"/>
  <c r="AS298" i="6"/>
  <c r="AQ355" i="6"/>
  <c r="AO333" i="6"/>
  <c r="AP336" i="6"/>
  <c r="AP377" i="6"/>
  <c r="AS383" i="6"/>
  <c r="AP374" i="6"/>
  <c r="AP363" i="6"/>
  <c r="AQ354" i="6"/>
  <c r="AP347" i="6"/>
  <c r="AR337" i="6"/>
  <c r="AS328" i="6"/>
  <c r="AR321" i="6"/>
  <c r="AO312" i="6"/>
  <c r="AP303" i="6"/>
  <c r="AO296" i="6"/>
  <c r="AP378" i="6"/>
  <c r="AO367" i="6"/>
  <c r="AS359" i="6"/>
  <c r="AP350" i="6"/>
  <c r="AQ341" i="6"/>
  <c r="AP334" i="6"/>
  <c r="AR324" i="6"/>
  <c r="AS315" i="6"/>
  <c r="AR308" i="6"/>
  <c r="AO299" i="6"/>
  <c r="AP383" i="6"/>
  <c r="AR374" i="6"/>
  <c r="AQ368" i="6"/>
  <c r="AQ364" i="6"/>
  <c r="AQ360" i="6"/>
  <c r="AR355" i="6"/>
  <c r="AR351" i="6"/>
  <c r="AR347" i="6"/>
  <c r="AS342" i="6"/>
  <c r="AS338" i="6"/>
  <c r="AS334" i="6"/>
  <c r="AO330" i="6"/>
  <c r="AO326" i="6"/>
  <c r="AO322" i="6"/>
  <c r="AP317" i="6"/>
  <c r="AP313" i="6"/>
  <c r="AP309" i="6"/>
  <c r="AP371" i="6"/>
  <c r="AR354" i="6"/>
  <c r="AR338" i="6"/>
  <c r="AQ319" i="6"/>
  <c r="AO305" i="6"/>
  <c r="AO297" i="6"/>
  <c r="AQ374" i="6"/>
  <c r="AO357" i="6"/>
  <c r="AO341" i="6"/>
  <c r="AS321" i="6"/>
  <c r="AO306" i="6"/>
  <c r="AO298" i="6"/>
  <c r="AR377" i="6"/>
  <c r="AQ359" i="6"/>
  <c r="AQ343" i="6"/>
  <c r="AP324" i="6"/>
  <c r="AP308" i="6"/>
  <c r="AQ299" i="6"/>
  <c r="AP297" i="6"/>
  <c r="AP352" i="6"/>
  <c r="AP305" i="6"/>
  <c r="AO294" i="6"/>
  <c r="AS345" i="6"/>
  <c r="AQ307" i="6"/>
  <c r="AQ292" i="6"/>
  <c r="AR294" i="6"/>
  <c r="AS317" i="6"/>
  <c r="AS349" i="6"/>
  <c r="AP293" i="6"/>
  <c r="AQ315" i="6"/>
  <c r="AQ347" i="6"/>
  <c r="AP292" i="6"/>
  <c r="AO313" i="6"/>
  <c r="AO345" i="6"/>
  <c r="AS306" i="6"/>
  <c r="AR315" i="6"/>
  <c r="AR323" i="6"/>
  <c r="AQ332" i="6"/>
  <c r="AP345" i="6"/>
  <c r="AO354" i="6"/>
  <c r="AO362" i="6"/>
  <c r="AQ371" i="6"/>
  <c r="AO303" i="6"/>
  <c r="AR328" i="6"/>
  <c r="AO347" i="6"/>
  <c r="AO363" i="6"/>
  <c r="AQ383" i="6"/>
  <c r="AS308" i="6"/>
  <c r="AS324" i="6"/>
  <c r="AR341" i="6"/>
  <c r="AO360" i="6"/>
  <c r="AQ378" i="6"/>
  <c r="AP381" i="6"/>
  <c r="M71" i="6"/>
  <c r="J52" i="6"/>
  <c r="J173" i="6"/>
  <c r="M33" i="6"/>
  <c r="M136" i="6"/>
  <c r="J62" i="6"/>
  <c r="J169" i="6"/>
  <c r="M28" i="6"/>
  <c r="M92" i="6"/>
  <c r="J21" i="6"/>
  <c r="J183" i="6"/>
  <c r="K67" i="6"/>
  <c r="M205" i="6"/>
  <c r="L109" i="6"/>
  <c r="L244" i="6"/>
  <c r="AR358" i="6"/>
  <c r="AQ300" i="6"/>
  <c r="AS329" i="6"/>
  <c r="AO365" i="6"/>
  <c r="AR303" i="6"/>
  <c r="AP296" i="6"/>
  <c r="AS305" i="6"/>
  <c r="AO321" i="6"/>
  <c r="AO337" i="6"/>
  <c r="AP356" i="6"/>
  <c r="AQ373" i="6"/>
  <c r="AS294" i="6"/>
  <c r="AQ304" i="6"/>
  <c r="AR318" i="6"/>
  <c r="AR334" i="6"/>
  <c r="AS353" i="6"/>
  <c r="AP370" i="6"/>
  <c r="AS293" i="6"/>
  <c r="AQ303" i="6"/>
  <c r="AP316" i="6"/>
  <c r="AP332" i="6"/>
  <c r="AQ351" i="6"/>
  <c r="AQ367" i="6"/>
  <c r="AR307" i="6"/>
  <c r="AQ312" i="6"/>
  <c r="AQ316" i="6"/>
  <c r="AQ320" i="6"/>
  <c r="AP325" i="6"/>
  <c r="AP329" i="6"/>
  <c r="AP333" i="6"/>
  <c r="AO338" i="6"/>
  <c r="AO342" i="6"/>
  <c r="AO346" i="6"/>
  <c r="AS350" i="6"/>
  <c r="AS354" i="6"/>
  <c r="AS358" i="6"/>
  <c r="AR363" i="6"/>
  <c r="AR367" i="6"/>
  <c r="AR372" i="6"/>
  <c r="AP382" i="6"/>
  <c r="AR296" i="6"/>
  <c r="AQ305" i="6"/>
  <c r="AO315" i="6"/>
  <c r="AP322" i="6"/>
  <c r="AO331" i="6"/>
  <c r="AR340" i="6"/>
  <c r="AS347" i="6"/>
  <c r="AR356" i="6"/>
  <c r="AP366" i="6"/>
  <c r="AO375" i="6"/>
  <c r="AS292" i="6"/>
  <c r="AQ302" i="6"/>
  <c r="AR309" i="6"/>
  <c r="AQ318" i="6"/>
  <c r="AO328" i="6"/>
  <c r="AP335" i="6"/>
  <c r="AO344" i="6"/>
  <c r="AR353" i="6"/>
  <c r="AS360" i="6"/>
  <c r="AS369" i="6"/>
  <c r="AR382" i="6"/>
  <c r="AS374" i="6"/>
  <c r="AR383" i="6"/>
  <c r="AR342" i="6"/>
  <c r="AS313" i="6"/>
  <c r="AR302" i="6"/>
  <c r="AS333" i="6"/>
  <c r="AO369" i="6"/>
  <c r="AP301" i="6"/>
  <c r="AQ331" i="6"/>
  <c r="AR366" i="6"/>
  <c r="AP300" i="6"/>
  <c r="AO329" i="6"/>
  <c r="AP364" i="6"/>
  <c r="AS310" i="6"/>
  <c r="AR319" i="6"/>
  <c r="AQ328" i="6"/>
  <c r="AQ336" i="6"/>
  <c r="AP341" i="6"/>
  <c r="AP349" i="6"/>
  <c r="AO358" i="6"/>
  <c r="AS366" i="6"/>
  <c r="AS377" i="6"/>
  <c r="AS295" i="6"/>
  <c r="AS311" i="6"/>
  <c r="AQ321" i="6"/>
  <c r="AQ337" i="6"/>
  <c r="AP354" i="6"/>
  <c r="AS373" i="6"/>
  <c r="AP299" i="6"/>
  <c r="AO316" i="6"/>
  <c r="AQ334" i="6"/>
  <c r="AQ350" i="6"/>
  <c r="AP367" i="6"/>
  <c r="AO374" i="6"/>
  <c r="AR295" i="6"/>
  <c r="M147" i="6"/>
  <c r="M155" i="6"/>
  <c r="M163" i="6"/>
  <c r="M171" i="6"/>
  <c r="M179" i="6"/>
  <c r="M187" i="6"/>
  <c r="M195" i="6"/>
  <c r="M203" i="6"/>
  <c r="M211" i="6"/>
  <c r="M219" i="6"/>
  <c r="M227" i="6"/>
  <c r="M235" i="6"/>
  <c r="L245" i="6"/>
  <c r="L261" i="6"/>
  <c r="L277" i="6"/>
  <c r="L22" i="6"/>
  <c r="L26" i="6"/>
  <c r="L30" i="6"/>
  <c r="L34" i="6"/>
  <c r="L38" i="6"/>
  <c r="L42" i="6"/>
  <c r="L48" i="6"/>
  <c r="L53" i="6"/>
  <c r="L58" i="6"/>
  <c r="L64" i="6"/>
  <c r="L69" i="6"/>
  <c r="L74" i="6"/>
  <c r="L80" i="6"/>
  <c r="L85" i="6"/>
  <c r="L90" i="6"/>
  <c r="L96" i="6"/>
  <c r="L101" i="6"/>
  <c r="L106" i="6"/>
  <c r="L112" i="6"/>
  <c r="J120" i="6"/>
  <c r="J130" i="6"/>
  <c r="J142" i="6"/>
  <c r="J152" i="6"/>
  <c r="J164" i="6"/>
  <c r="J180" i="6"/>
  <c r="J194" i="6"/>
  <c r="J208" i="6"/>
  <c r="J224" i="6"/>
  <c r="J236" i="6"/>
  <c r="M257" i="6"/>
  <c r="M289" i="6"/>
  <c r="K120" i="6"/>
  <c r="K126" i="6"/>
  <c r="K134" i="6"/>
  <c r="K141" i="6"/>
  <c r="K148" i="6"/>
  <c r="K156" i="6"/>
  <c r="K162" i="6"/>
  <c r="K169" i="6"/>
  <c r="K177" i="6"/>
  <c r="K184" i="6"/>
  <c r="K190" i="6"/>
  <c r="K198" i="6"/>
  <c r="K205" i="6"/>
  <c r="K212" i="6"/>
  <c r="K220" i="6"/>
  <c r="K226" i="6"/>
  <c r="K233" i="6"/>
  <c r="L242" i="6"/>
  <c r="L260" i="6"/>
  <c r="L276" i="6"/>
  <c r="L124" i="6"/>
  <c r="L132" i="6"/>
  <c r="L141" i="6"/>
  <c r="L152" i="6"/>
  <c r="L161" i="6"/>
  <c r="L171" i="6"/>
  <c r="L186" i="6"/>
  <c r="L198" i="6"/>
  <c r="L210" i="6"/>
  <c r="L224" i="6"/>
  <c r="L235" i="6"/>
  <c r="M252" i="6"/>
  <c r="M282" i="6"/>
  <c r="J245" i="6"/>
  <c r="J264" i="6"/>
  <c r="J282" i="6"/>
  <c r="K250" i="6"/>
  <c r="K266" i="6"/>
  <c r="K284" i="6"/>
  <c r="L43" i="6"/>
  <c r="L47" i="6"/>
  <c r="L51" i="6"/>
  <c r="L55" i="6"/>
  <c r="L59" i="6"/>
  <c r="L63" i="6"/>
  <c r="L67" i="6"/>
  <c r="L71" i="6"/>
  <c r="L75" i="6"/>
  <c r="L79" i="6"/>
  <c r="L83" i="6"/>
  <c r="L87" i="6"/>
  <c r="L91" i="6"/>
  <c r="L95" i="6"/>
  <c r="L99" i="6"/>
  <c r="L103" i="6"/>
  <c r="L107" i="6"/>
  <c r="L111" i="6"/>
  <c r="J116" i="6"/>
  <c r="J124" i="6"/>
  <c r="J132" i="6"/>
  <c r="J140" i="6"/>
  <c r="J148" i="6"/>
  <c r="J156" i="6"/>
  <c r="J168" i="6"/>
  <c r="J178" i="6"/>
  <c r="J188" i="6"/>
  <c r="J200" i="6"/>
  <c r="J210" i="6"/>
  <c r="J220" i="6"/>
  <c r="J232" i="6"/>
  <c r="J242" i="6"/>
  <c r="M261" i="6"/>
  <c r="M285" i="6"/>
  <c r="K117" i="6"/>
  <c r="K122" i="6"/>
  <c r="K128" i="6"/>
  <c r="K133" i="6"/>
  <c r="K138" i="6"/>
  <c r="K144" i="6"/>
  <c r="K149" i="6"/>
  <c r="K154" i="6"/>
  <c r="K160" i="6"/>
  <c r="K165" i="6"/>
  <c r="K170" i="6"/>
  <c r="K176" i="6"/>
  <c r="K181" i="6"/>
  <c r="K186" i="6"/>
  <c r="K192" i="6"/>
  <c r="K197" i="6"/>
  <c r="K202" i="6"/>
  <c r="K208" i="6"/>
  <c r="K213" i="6"/>
  <c r="K218" i="6"/>
  <c r="K224" i="6"/>
  <c r="K229" i="6"/>
  <c r="K234" i="6"/>
  <c r="K240" i="6"/>
  <c r="L252" i="6"/>
  <c r="L266" i="6"/>
  <c r="L282" i="6"/>
  <c r="L121" i="6"/>
  <c r="L129" i="6"/>
  <c r="L136" i="6"/>
  <c r="L142" i="6"/>
  <c r="L150" i="6"/>
  <c r="L157" i="6"/>
  <c r="L164" i="6"/>
  <c r="L175" i="6"/>
  <c r="L183" i="6"/>
  <c r="L192" i="6"/>
  <c r="L203" i="6"/>
  <c r="L212" i="6"/>
  <c r="L220" i="6"/>
  <c r="L231" i="6"/>
  <c r="L240" i="6"/>
  <c r="M258" i="6"/>
  <c r="M278" i="6"/>
  <c r="J256" i="6"/>
  <c r="J272" i="6"/>
  <c r="J285" i="6"/>
  <c r="K244" i="6"/>
  <c r="K260" i="6"/>
  <c r="K274" i="6"/>
  <c r="K287" i="6"/>
  <c r="J158" i="6"/>
  <c r="J166" i="6"/>
  <c r="J174" i="6"/>
  <c r="J182" i="6"/>
  <c r="J190" i="6"/>
  <c r="J198" i="6"/>
  <c r="J206" i="6"/>
  <c r="J214" i="6"/>
  <c r="J222" i="6"/>
  <c r="J230" i="6"/>
  <c r="J238" i="6"/>
  <c r="M249" i="6"/>
  <c r="M265" i="6"/>
  <c r="M281" i="6"/>
  <c r="K115" i="6"/>
  <c r="K119" i="6"/>
  <c r="K123" i="6"/>
  <c r="K127" i="6"/>
  <c r="K131" i="6"/>
  <c r="K135" i="6"/>
  <c r="K139" i="6"/>
  <c r="K143" i="6"/>
  <c r="K147" i="6"/>
  <c r="K151" i="6"/>
  <c r="K155" i="6"/>
  <c r="K159" i="6"/>
  <c r="K163" i="6"/>
  <c r="K167" i="6"/>
  <c r="K171" i="6"/>
  <c r="K175" i="6"/>
  <c r="K179" i="6"/>
  <c r="K183" i="6"/>
  <c r="K187" i="6"/>
  <c r="K191" i="6"/>
  <c r="K195" i="6"/>
  <c r="K199" i="6"/>
  <c r="K203" i="6"/>
  <c r="K207" i="6"/>
  <c r="K211" i="6"/>
  <c r="K215" i="6"/>
  <c r="K219" i="6"/>
  <c r="K223" i="6"/>
  <c r="K227" i="6"/>
  <c r="K231" i="6"/>
  <c r="K235" i="6"/>
  <c r="K239" i="6"/>
  <c r="L246" i="6"/>
  <c r="L258" i="6"/>
  <c r="L268" i="6"/>
  <c r="L278" i="6"/>
  <c r="L290" i="6"/>
  <c r="L117" i="6"/>
  <c r="L122" i="6"/>
  <c r="L128" i="6"/>
  <c r="L133" i="6"/>
  <c r="L138" i="6"/>
  <c r="L144" i="6"/>
  <c r="L149" i="6"/>
  <c r="L154" i="6"/>
  <c r="L160" i="6"/>
  <c r="L166" i="6"/>
  <c r="L172" i="6"/>
  <c r="L180" i="6"/>
  <c r="L187" i="6"/>
  <c r="L194" i="6"/>
  <c r="L202" i="6"/>
  <c r="L208" i="6"/>
  <c r="L215" i="6"/>
  <c r="L223" i="6"/>
  <c r="L230" i="6"/>
  <c r="L236" i="6"/>
  <c r="M246" i="6"/>
  <c r="M260" i="6"/>
  <c r="M274" i="6"/>
  <c r="M290" i="6"/>
  <c r="J248" i="6"/>
  <c r="J258" i="6"/>
  <c r="J269" i="6"/>
  <c r="J280" i="6"/>
  <c r="J290" i="6"/>
  <c r="K247" i="6"/>
  <c r="K258" i="6"/>
  <c r="K268" i="6"/>
  <c r="K279" i="6"/>
  <c r="K290" i="6"/>
  <c r="AA11" i="6"/>
  <c r="Z18" i="6" a="1"/>
  <c r="AL11" i="6"/>
  <c r="AK18" i="6" a="1"/>
  <c r="K241" i="6"/>
  <c r="L248" i="6"/>
  <c r="L256" i="6"/>
  <c r="L264" i="6"/>
  <c r="L272" i="6"/>
  <c r="L280" i="6"/>
  <c r="L288" i="6"/>
  <c r="L115" i="6"/>
  <c r="L119" i="6"/>
  <c r="L123" i="6"/>
  <c r="L127" i="6"/>
  <c r="L131" i="6"/>
  <c r="L135" i="6"/>
  <c r="L139" i="6"/>
  <c r="L143" i="6"/>
  <c r="L147" i="6"/>
  <c r="L151" i="6"/>
  <c r="L155" i="6"/>
  <c r="L159" i="6"/>
  <c r="L163" i="6"/>
  <c r="L168" i="6"/>
  <c r="L174" i="6"/>
  <c r="L179" i="6"/>
  <c r="L184" i="6"/>
  <c r="L190" i="6"/>
  <c r="L195" i="6"/>
  <c r="L200" i="6"/>
  <c r="L206" i="6"/>
  <c r="L211" i="6"/>
  <c r="L216" i="6"/>
  <c r="L222" i="6"/>
  <c r="L227" i="6"/>
  <c r="L232" i="6"/>
  <c r="L238" i="6"/>
  <c r="M244" i="6"/>
  <c r="M254" i="6"/>
  <c r="M266" i="6"/>
  <c r="M276" i="6"/>
  <c r="M286" i="6"/>
  <c r="J244" i="6"/>
  <c r="J249" i="6"/>
  <c r="J254" i="6"/>
  <c r="J260" i="6"/>
  <c r="J265" i="6"/>
  <c r="J270" i="6"/>
  <c r="J276" i="6"/>
  <c r="J281" i="6"/>
  <c r="J286" i="6"/>
  <c r="K246" i="6"/>
  <c r="K251" i="6"/>
  <c r="K256" i="6"/>
  <c r="K262" i="6"/>
  <c r="K267" i="6"/>
  <c r="K272" i="6"/>
  <c r="K278" i="6"/>
  <c r="K283" i="6"/>
  <c r="K288" i="6"/>
  <c r="J246" i="6"/>
  <c r="J252" i="6"/>
  <c r="J257" i="6"/>
  <c r="J262" i="6"/>
  <c r="J268" i="6"/>
  <c r="J273" i="6"/>
  <c r="J278" i="6"/>
  <c r="J284" i="6"/>
  <c r="J289" i="6"/>
  <c r="K243" i="6"/>
  <c r="K248" i="6"/>
  <c r="K254" i="6"/>
  <c r="K259" i="6"/>
  <c r="K264" i="6"/>
  <c r="K270" i="6"/>
  <c r="K275" i="6"/>
  <c r="K280" i="6"/>
  <c r="F18" i="6"/>
  <c r="K18" i="6" s="1"/>
  <c r="K289" i="6"/>
  <c r="K285" i="6"/>
  <c r="K281" i="6"/>
  <c r="K277" i="6"/>
  <c r="K273" i="6"/>
  <c r="K269" i="6"/>
  <c r="K265" i="6"/>
  <c r="K261" i="6"/>
  <c r="K257" i="6"/>
  <c r="K253" i="6"/>
  <c r="K249" i="6"/>
  <c r="K245" i="6"/>
  <c r="J287" i="6"/>
  <c r="J283" i="6"/>
  <c r="J279" i="6"/>
  <c r="J275" i="6"/>
  <c r="J271" i="6"/>
  <c r="J267" i="6"/>
  <c r="J263" i="6"/>
  <c r="J259" i="6"/>
  <c r="J255" i="6"/>
  <c r="J251" i="6"/>
  <c r="J247" i="6"/>
  <c r="J243" i="6"/>
  <c r="M288" i="6"/>
  <c r="M280" i="6"/>
  <c r="M272" i="6"/>
  <c r="M264" i="6"/>
  <c r="M256" i="6"/>
  <c r="M248" i="6"/>
  <c r="L241" i="6"/>
  <c r="L237" i="6"/>
  <c r="L233" i="6"/>
  <c r="L229" i="6"/>
  <c r="L225" i="6"/>
  <c r="L221" i="6"/>
  <c r="L217" i="6"/>
  <c r="L213" i="6"/>
  <c r="L209" i="6"/>
  <c r="L205" i="6"/>
  <c r="L201" i="6"/>
  <c r="L197" i="6"/>
  <c r="L193" i="6"/>
  <c r="L189" i="6"/>
  <c r="L185" i="6"/>
  <c r="L181" i="6"/>
  <c r="L177" i="6"/>
  <c r="L173" i="6"/>
  <c r="L169" i="6"/>
  <c r="L165" i="6"/>
  <c r="AV18" i="6" a="1"/>
  <c r="BD252" i="6" s="1"/>
  <c r="AR376" i="6"/>
  <c r="AJ16" i="6"/>
  <c r="AJ14" i="6"/>
  <c r="E12" i="6"/>
  <c r="E14" i="6"/>
  <c r="BA383" i="6"/>
  <c r="BB382" i="6"/>
  <c r="BC381" i="6"/>
  <c r="BD380" i="6"/>
  <c r="AZ380" i="6"/>
  <c r="BA379" i="6"/>
  <c r="BB378" i="6"/>
  <c r="BC377" i="6"/>
  <c r="BD376" i="6"/>
  <c r="AZ376" i="6"/>
  <c r="BA375" i="6"/>
  <c r="BB374" i="6"/>
  <c r="BC373" i="6"/>
  <c r="BD372" i="6"/>
  <c r="AZ372" i="6"/>
  <c r="BA371" i="6"/>
  <c r="BB370" i="6"/>
  <c r="BC369" i="6"/>
  <c r="BD368" i="6"/>
  <c r="AZ368" i="6"/>
  <c r="BA367" i="6"/>
  <c r="BB366" i="6"/>
  <c r="BC365" i="6"/>
  <c r="BD364" i="6"/>
  <c r="AZ364" i="6"/>
  <c r="BA363" i="6"/>
  <c r="BB362" i="6"/>
  <c r="BC361" i="6"/>
  <c r="BD360" i="6"/>
  <c r="AZ360" i="6"/>
  <c r="BA359" i="6"/>
  <c r="BB358" i="6"/>
  <c r="BC357" i="6"/>
  <c r="BD356" i="6"/>
  <c r="AZ356" i="6"/>
  <c r="BA355" i="6"/>
  <c r="BB354" i="6"/>
  <c r="BC353" i="6"/>
  <c r="BD352" i="6"/>
  <c r="AZ352" i="6"/>
  <c r="BA351" i="6"/>
  <c r="BB350" i="6"/>
  <c r="BC349" i="6"/>
  <c r="BD348" i="6"/>
  <c r="AZ348" i="6"/>
  <c r="BA347" i="6"/>
  <c r="BB346" i="6"/>
  <c r="BC345" i="6"/>
  <c r="BD344" i="6"/>
  <c r="AZ344" i="6"/>
  <c r="BA343" i="6"/>
  <c r="BB342" i="6"/>
  <c r="BC341" i="6"/>
  <c r="BD340" i="6"/>
  <c r="AZ340" i="6"/>
  <c r="BA339" i="6"/>
  <c r="BB338" i="6"/>
  <c r="BC337" i="6"/>
  <c r="BD336" i="6"/>
  <c r="AZ336" i="6"/>
  <c r="BA335" i="6"/>
  <c r="BB334" i="6"/>
  <c r="BC333" i="6"/>
  <c r="BD332" i="6"/>
  <c r="AZ332" i="6"/>
  <c r="BA331" i="6"/>
  <c r="BB330" i="6"/>
  <c r="BC329" i="6"/>
  <c r="BD328" i="6"/>
  <c r="AZ328" i="6"/>
  <c r="BA327" i="6"/>
  <c r="BB326" i="6"/>
  <c r="BC325" i="6"/>
  <c r="BD324" i="6"/>
  <c r="AZ324" i="6"/>
  <c r="BA323" i="6"/>
  <c r="BB322" i="6"/>
  <c r="BC321" i="6"/>
  <c r="BD320" i="6"/>
  <c r="AZ320" i="6"/>
  <c r="BA319" i="6"/>
  <c r="BB318" i="6"/>
  <c r="BC317" i="6"/>
  <c r="BD316" i="6"/>
  <c r="AZ316" i="6"/>
  <c r="BA315" i="6"/>
  <c r="BB314" i="6"/>
  <c r="BC313" i="6"/>
  <c r="BD312" i="6"/>
  <c r="AZ312" i="6"/>
  <c r="BA311" i="6"/>
  <c r="BB310" i="6"/>
  <c r="BC309" i="6"/>
  <c r="BD308" i="6"/>
  <c r="AZ308" i="6"/>
  <c r="BA307" i="6"/>
  <c r="BB306" i="6"/>
  <c r="BC305" i="6"/>
  <c r="BD304" i="6"/>
  <c r="AZ304" i="6"/>
  <c r="BA303" i="6"/>
  <c r="BB302" i="6"/>
  <c r="BC301" i="6"/>
  <c r="BD300" i="6"/>
  <c r="AZ300" i="6"/>
  <c r="BA299" i="6"/>
  <c r="BB298" i="6"/>
  <c r="BC297" i="6"/>
  <c r="BD296" i="6"/>
  <c r="AZ296" i="6"/>
  <c r="BA295" i="6"/>
  <c r="BB294" i="6"/>
  <c r="BC293" i="6"/>
  <c r="BD292" i="6"/>
  <c r="AZ292" i="6"/>
  <c r="BA291" i="6"/>
  <c r="BB383" i="6"/>
  <c r="BA382" i="6"/>
  <c r="BA381" i="6"/>
  <c r="BA380" i="6"/>
  <c r="AZ379" i="6"/>
  <c r="AZ378" i="6"/>
  <c r="AZ377" i="6"/>
  <c r="BD375" i="6"/>
  <c r="BD374" i="6"/>
  <c r="BD373" i="6"/>
  <c r="BC372" i="6"/>
  <c r="BC371" i="6"/>
  <c r="BC383" i="6"/>
  <c r="AZ382" i="6"/>
  <c r="BC380" i="6"/>
  <c r="BB379" i="6"/>
  <c r="BD377" i="6"/>
  <c r="BB376" i="6"/>
  <c r="AZ375" i="6"/>
  <c r="BB373" i="6"/>
  <c r="BA372" i="6"/>
  <c r="BD370" i="6"/>
  <c r="BD369" i="6"/>
  <c r="BC368" i="6"/>
  <c r="BC367" i="6"/>
  <c r="BC366" i="6"/>
  <c r="BB365" i="6"/>
  <c r="BB364" i="6"/>
  <c r="BB363" i="6"/>
  <c r="BA362" i="6"/>
  <c r="BA361" i="6"/>
  <c r="BA360" i="6"/>
  <c r="AZ359" i="6"/>
  <c r="AZ358" i="6"/>
  <c r="AZ357" i="6"/>
  <c r="BD355" i="6"/>
  <c r="BD354" i="6"/>
  <c r="BD353" i="6"/>
  <c r="BC352" i="6"/>
  <c r="BC351" i="6"/>
  <c r="BC350" i="6"/>
  <c r="BB349" i="6"/>
  <c r="BB348" i="6"/>
  <c r="BB347" i="6"/>
  <c r="BA346" i="6"/>
  <c r="BA345" i="6"/>
  <c r="BA344" i="6"/>
  <c r="AZ343" i="6"/>
  <c r="AZ342" i="6"/>
  <c r="AZ341" i="6"/>
  <c r="BD339" i="6"/>
  <c r="BD338" i="6"/>
  <c r="BD337" i="6"/>
  <c r="BC336" i="6"/>
  <c r="BC335" i="6"/>
  <c r="BC334" i="6"/>
  <c r="BB333" i="6"/>
  <c r="BB332" i="6"/>
  <c r="BB331" i="6"/>
  <c r="BA330" i="6"/>
  <c r="BA329" i="6"/>
  <c r="BA328" i="6"/>
  <c r="AZ327" i="6"/>
  <c r="AZ326" i="6"/>
  <c r="AZ325" i="6"/>
  <c r="BD323" i="6"/>
  <c r="BD322" i="6"/>
  <c r="BD321" i="6"/>
  <c r="BC320" i="6"/>
  <c r="BC319" i="6"/>
  <c r="BC318" i="6"/>
  <c r="BB317" i="6"/>
  <c r="BB316" i="6"/>
  <c r="BB315" i="6"/>
  <c r="BA314" i="6"/>
  <c r="BA313" i="6"/>
  <c r="BA312" i="6"/>
  <c r="AZ311" i="6"/>
  <c r="AZ310" i="6"/>
  <c r="AZ309" i="6"/>
  <c r="BD307" i="6"/>
  <c r="BD306" i="6"/>
  <c r="BD305" i="6"/>
  <c r="BC304" i="6"/>
  <c r="BC303" i="6"/>
  <c r="BC302" i="6"/>
  <c r="BB301" i="6"/>
  <c r="BB300" i="6"/>
  <c r="BB299" i="6"/>
  <c r="BA298" i="6"/>
  <c r="BA297" i="6"/>
  <c r="BA296" i="6"/>
  <c r="AZ295" i="6"/>
  <c r="AZ294" i="6"/>
  <c r="AZ293" i="6"/>
  <c r="BD291" i="6"/>
  <c r="AZ383" i="6"/>
  <c r="BD381" i="6"/>
  <c r="BB380" i="6"/>
  <c r="BD378" i="6"/>
  <c r="BB377" i="6"/>
  <c r="BA376" i="6"/>
  <c r="BC374" i="6"/>
  <c r="BA373" i="6"/>
  <c r="BD371" i="6"/>
  <c r="BC370" i="6"/>
  <c r="BB369" i="6"/>
  <c r="BB368" i="6"/>
  <c r="BB367" i="6"/>
  <c r="BA366" i="6"/>
  <c r="BA365" i="6"/>
  <c r="BA364" i="6"/>
  <c r="AZ363" i="6"/>
  <c r="AZ362" i="6"/>
  <c r="AZ361" i="6"/>
  <c r="BD359" i="6"/>
  <c r="BD358" i="6"/>
  <c r="BD357" i="6"/>
  <c r="BC356" i="6"/>
  <c r="BC355" i="6"/>
  <c r="BC354" i="6"/>
  <c r="BB353" i="6"/>
  <c r="BB352" i="6"/>
  <c r="BB351" i="6"/>
  <c r="BA350" i="6"/>
  <c r="BA349" i="6"/>
  <c r="BA348" i="6"/>
  <c r="AZ347" i="6"/>
  <c r="AZ346" i="6"/>
  <c r="AZ345" i="6"/>
  <c r="BD343" i="6"/>
  <c r="BD342" i="6"/>
  <c r="BD341" i="6"/>
  <c r="BC340" i="6"/>
  <c r="BC339" i="6"/>
  <c r="BC338" i="6"/>
  <c r="BB337" i="6"/>
  <c r="BB336" i="6"/>
  <c r="BB335" i="6"/>
  <c r="BA334" i="6"/>
  <c r="BA333" i="6"/>
  <c r="BA332" i="6"/>
  <c r="AZ331" i="6"/>
  <c r="AZ330" i="6"/>
  <c r="AZ329" i="6"/>
  <c r="BD327" i="6"/>
  <c r="BD326" i="6"/>
  <c r="BD325" i="6"/>
  <c r="BC324" i="6"/>
  <c r="BC323" i="6"/>
  <c r="BC322" i="6"/>
  <c r="BB321" i="6"/>
  <c r="BB320" i="6"/>
  <c r="BB319" i="6"/>
  <c r="BA318" i="6"/>
  <c r="BA317" i="6"/>
  <c r="BA316" i="6"/>
  <c r="AZ315" i="6"/>
  <c r="AZ314" i="6"/>
  <c r="AZ313" i="6"/>
  <c r="BD311" i="6"/>
  <c r="BD310" i="6"/>
  <c r="BD309" i="6"/>
  <c r="BC308" i="6"/>
  <c r="BC307" i="6"/>
  <c r="BC306" i="6"/>
  <c r="BB305" i="6"/>
  <c r="BB304" i="6"/>
  <c r="BB303" i="6"/>
  <c r="BA302" i="6"/>
  <c r="BA301" i="6"/>
  <c r="BA300" i="6"/>
  <c r="AZ299" i="6"/>
  <c r="AZ298" i="6"/>
  <c r="AZ297" i="6"/>
  <c r="BD295" i="6"/>
  <c r="BD294" i="6"/>
  <c r="BD293" i="6"/>
  <c r="BC292" i="6"/>
  <c r="BC291" i="6"/>
  <c r="BD382" i="6"/>
  <c r="BB381" i="6"/>
  <c r="BD379" i="6"/>
  <c r="BC378" i="6"/>
  <c r="BA377" i="6"/>
  <c r="BC375" i="6"/>
  <c r="BA374" i="6"/>
  <c r="AZ373" i="6"/>
  <c r="BB371" i="6"/>
  <c r="BA370" i="6"/>
  <c r="BA369" i="6"/>
  <c r="BA368" i="6"/>
  <c r="AZ367" i="6"/>
  <c r="AZ366" i="6"/>
  <c r="AZ365" i="6"/>
  <c r="BD363" i="6"/>
  <c r="BD362" i="6"/>
  <c r="BD361" i="6"/>
  <c r="BC360" i="6"/>
  <c r="BC359" i="6"/>
  <c r="BC358" i="6"/>
  <c r="BB357" i="6"/>
  <c r="BB356" i="6"/>
  <c r="BB355" i="6"/>
  <c r="BA354" i="6"/>
  <c r="BA353" i="6"/>
  <c r="BA352" i="6"/>
  <c r="AZ351" i="6"/>
  <c r="AZ350" i="6"/>
  <c r="AZ349" i="6"/>
  <c r="BD347" i="6"/>
  <c r="BD346" i="6"/>
  <c r="BD345" i="6"/>
  <c r="BC344" i="6"/>
  <c r="BC343" i="6"/>
  <c r="BC342" i="6"/>
  <c r="BB341" i="6"/>
  <c r="BB340" i="6"/>
  <c r="BB339" i="6"/>
  <c r="BA338" i="6"/>
  <c r="BA337" i="6"/>
  <c r="BA336" i="6"/>
  <c r="AZ335" i="6"/>
  <c r="AZ334" i="6"/>
  <c r="AZ333" i="6"/>
  <c r="BD331" i="6"/>
  <c r="BD330" i="6"/>
  <c r="BD329" i="6"/>
  <c r="BC328" i="6"/>
  <c r="BC327" i="6"/>
  <c r="BC326" i="6"/>
  <c r="BB325" i="6"/>
  <c r="BB324" i="6"/>
  <c r="BB323" i="6"/>
  <c r="BA322" i="6"/>
  <c r="BA321" i="6"/>
  <c r="BA320" i="6"/>
  <c r="AZ319" i="6"/>
  <c r="AZ318" i="6"/>
  <c r="AZ317" i="6"/>
  <c r="BD315" i="6"/>
  <c r="BD314" i="6"/>
  <c r="BD313" i="6"/>
  <c r="BC312" i="6"/>
  <c r="BC311" i="6"/>
  <c r="BC310" i="6"/>
  <c r="BB309" i="6"/>
  <c r="BB308" i="6"/>
  <c r="BB307" i="6"/>
  <c r="BA306" i="6"/>
  <c r="BA305" i="6"/>
  <c r="BA304" i="6"/>
  <c r="AZ303" i="6"/>
  <c r="AZ302" i="6"/>
  <c r="AZ301" i="6"/>
  <c r="BD299" i="6"/>
  <c r="BD298" i="6"/>
  <c r="BD297" i="6"/>
  <c r="BC296" i="6"/>
  <c r="BC295" i="6"/>
  <c r="BC294" i="6"/>
  <c r="BB293" i="6"/>
  <c r="BB292" i="6"/>
  <c r="BB291" i="6"/>
  <c r="BC379" i="6"/>
  <c r="AZ374" i="6"/>
  <c r="AZ369" i="6"/>
  <c r="BC364" i="6"/>
  <c r="BB360" i="6"/>
  <c r="BA356" i="6"/>
  <c r="BD351" i="6"/>
  <c r="BC347" i="6"/>
  <c r="BB343" i="6"/>
  <c r="AZ339" i="6"/>
  <c r="BD334" i="6"/>
  <c r="BC330" i="6"/>
  <c r="BA326" i="6"/>
  <c r="AZ322" i="6"/>
  <c r="BD317" i="6"/>
  <c r="BB313" i="6"/>
  <c r="BA309" i="6"/>
  <c r="AZ305" i="6"/>
  <c r="BC300" i="6"/>
  <c r="BB296" i="6"/>
  <c r="BA292" i="6"/>
  <c r="BD383" i="6"/>
  <c r="BA378" i="6"/>
  <c r="BB372" i="6"/>
  <c r="BD367" i="6"/>
  <c r="BC363" i="6"/>
  <c r="BB359" i="6"/>
  <c r="AZ355" i="6"/>
  <c r="BD350" i="6"/>
  <c r="BC346" i="6"/>
  <c r="BA342" i="6"/>
  <c r="AZ338" i="6"/>
  <c r="BD333" i="6"/>
  <c r="BB329" i="6"/>
  <c r="BA325" i="6"/>
  <c r="AZ321" i="6"/>
  <c r="BC316" i="6"/>
  <c r="BB312" i="6"/>
  <c r="BA308" i="6"/>
  <c r="BD303" i="6"/>
  <c r="BC299" i="6"/>
  <c r="BB295" i="6"/>
  <c r="AZ291" i="6"/>
  <c r="BC382" i="6"/>
  <c r="BC376" i="6"/>
  <c r="AZ371" i="6"/>
  <c r="BD366" i="6"/>
  <c r="BC362" i="6"/>
  <c r="BA358" i="6"/>
  <c r="AZ354" i="6"/>
  <c r="BD349" i="6"/>
  <c r="BB345" i="6"/>
  <c r="BA341" i="6"/>
  <c r="AZ337" i="6"/>
  <c r="BC332" i="6"/>
  <c r="BB328" i="6"/>
  <c r="BA324" i="6"/>
  <c r="BD319" i="6"/>
  <c r="BC315" i="6"/>
  <c r="BB311" i="6"/>
  <c r="AZ307" i="6"/>
  <c r="BD302" i="6"/>
  <c r="BC298" i="6"/>
  <c r="BA294" i="6"/>
  <c r="AZ381" i="6"/>
  <c r="BB361" i="6"/>
  <c r="BB344" i="6"/>
  <c r="BB327" i="6"/>
  <c r="BA310" i="6"/>
  <c r="BA293" i="6"/>
  <c r="BB375" i="6"/>
  <c r="BA357" i="6"/>
  <c r="BA340" i="6"/>
  <c r="AZ323" i="6"/>
  <c r="AZ306" i="6"/>
  <c r="AZ370" i="6"/>
  <c r="AZ353" i="6"/>
  <c r="BD335" i="6"/>
  <c r="BD318" i="6"/>
  <c r="BD301" i="6"/>
  <c r="BC331" i="6"/>
  <c r="BC314" i="6"/>
  <c r="BD365" i="6"/>
  <c r="BB297" i="6"/>
  <c r="BC348" i="6"/>
  <c r="O12" i="6"/>
  <c r="V383" i="6"/>
  <c r="V382" i="6"/>
  <c r="V381" i="6"/>
  <c r="V380" i="6"/>
  <c r="V379" i="6"/>
  <c r="V378" i="6"/>
  <c r="V377" i="6"/>
  <c r="V376" i="6"/>
  <c r="V375" i="6"/>
  <c r="V374" i="6"/>
  <c r="V373" i="6"/>
  <c r="V372" i="6"/>
  <c r="V371" i="6"/>
  <c r="V370" i="6"/>
  <c r="V369" i="6"/>
  <c r="V368" i="6"/>
  <c r="V367" i="6"/>
  <c r="V366" i="6"/>
  <c r="V365" i="6"/>
  <c r="V364" i="6"/>
  <c r="V363" i="6"/>
  <c r="V362" i="6"/>
  <c r="V361" i="6"/>
  <c r="V360" i="6"/>
  <c r="V359" i="6"/>
  <c r="V358" i="6"/>
  <c r="V357" i="6"/>
  <c r="V356" i="6"/>
  <c r="V355" i="6"/>
  <c r="V354" i="6"/>
  <c r="V353" i="6"/>
  <c r="V352" i="6"/>
  <c r="V351" i="6"/>
  <c r="V350" i="6"/>
  <c r="V349" i="6"/>
  <c r="V348" i="6"/>
  <c r="V347" i="6"/>
  <c r="V346" i="6"/>
  <c r="V345" i="6"/>
  <c r="V344" i="6"/>
  <c r="V343" i="6"/>
  <c r="V342" i="6"/>
  <c r="V341" i="6"/>
  <c r="V340" i="6"/>
  <c r="V339" i="6"/>
  <c r="V338" i="6"/>
  <c r="V337" i="6"/>
  <c r="V336" i="6"/>
  <c r="V335" i="6"/>
  <c r="V334" i="6"/>
  <c r="V333" i="6"/>
  <c r="V332" i="6"/>
  <c r="V331" i="6"/>
  <c r="V330" i="6"/>
  <c r="V329" i="6"/>
  <c r="V328" i="6"/>
  <c r="V327" i="6"/>
  <c r="V326" i="6"/>
  <c r="V325" i="6"/>
  <c r="V324" i="6"/>
  <c r="V323" i="6"/>
  <c r="V322" i="6"/>
  <c r="V321" i="6"/>
  <c r="V320" i="6"/>
  <c r="V319" i="6"/>
  <c r="V318" i="6"/>
  <c r="V317" i="6"/>
  <c r="V316" i="6"/>
  <c r="V315" i="6"/>
  <c r="V314" i="6"/>
  <c r="V313" i="6"/>
  <c r="V312" i="6"/>
  <c r="V311" i="6"/>
  <c r="V310" i="6"/>
  <c r="V309" i="6"/>
  <c r="V308" i="6"/>
  <c r="V307" i="6"/>
  <c r="V306" i="6"/>
  <c r="V305" i="6"/>
  <c r="V304" i="6"/>
  <c r="V303" i="6"/>
  <c r="V302" i="6"/>
  <c r="V301" i="6"/>
  <c r="V300" i="6"/>
  <c r="V299" i="6"/>
  <c r="V298" i="6"/>
  <c r="V297" i="6"/>
  <c r="V296" i="6"/>
  <c r="V295" i="6"/>
  <c r="V294" i="6"/>
  <c r="V293" i="6"/>
  <c r="V292" i="6"/>
  <c r="V291" i="6"/>
  <c r="V290" i="6"/>
  <c r="V289" i="6"/>
  <c r="V288" i="6"/>
  <c r="V287" i="6"/>
  <c r="V286" i="6"/>
  <c r="V285" i="6"/>
  <c r="V284" i="6"/>
  <c r="V283" i="6"/>
  <c r="V282" i="6"/>
  <c r="V281" i="6"/>
  <c r="V280" i="6"/>
  <c r="V279" i="6"/>
  <c r="V278" i="6"/>
  <c r="V277" i="6"/>
  <c r="V276" i="6"/>
  <c r="V275" i="6"/>
  <c r="V274" i="6"/>
  <c r="V273" i="6"/>
  <c r="V272" i="6"/>
  <c r="V271" i="6"/>
  <c r="V270" i="6"/>
  <c r="V269" i="6"/>
  <c r="V268" i="6"/>
  <c r="V267" i="6"/>
  <c r="V266" i="6"/>
  <c r="V265" i="6"/>
  <c r="V264" i="6"/>
  <c r="V263" i="6"/>
  <c r="V262" i="6"/>
  <c r="V261" i="6"/>
  <c r="V260" i="6"/>
  <c r="V259" i="6"/>
  <c r="V258" i="6"/>
  <c r="V257" i="6"/>
  <c r="V256" i="6"/>
  <c r="V255" i="6"/>
  <c r="V254" i="6"/>
  <c r="V253" i="6"/>
  <c r="V252" i="6"/>
  <c r="V251" i="6"/>
  <c r="V250" i="6"/>
  <c r="V249" i="6"/>
  <c r="V248" i="6"/>
  <c r="V247" i="6"/>
  <c r="V246" i="6"/>
  <c r="V245" i="6"/>
  <c r="V244" i="6"/>
  <c r="V243" i="6"/>
  <c r="V242" i="6"/>
  <c r="V241" i="6"/>
  <c r="V240" i="6"/>
  <c r="V239" i="6"/>
  <c r="V238" i="6"/>
  <c r="V237" i="6"/>
  <c r="V236" i="6"/>
  <c r="V235" i="6"/>
  <c r="V234" i="6"/>
  <c r="V233" i="6"/>
  <c r="V232" i="6"/>
  <c r="V231" i="6"/>
  <c r="V230" i="6"/>
  <c r="V229" i="6"/>
  <c r="V228" i="6"/>
  <c r="V227" i="6"/>
  <c r="V226" i="6"/>
  <c r="V225" i="6"/>
  <c r="U383" i="6"/>
  <c r="U382" i="6"/>
  <c r="U381" i="6"/>
  <c r="U380" i="6"/>
  <c r="U379" i="6"/>
  <c r="U378" i="6"/>
  <c r="U377" i="6"/>
  <c r="U376" i="6"/>
  <c r="U375" i="6"/>
  <c r="U374" i="6"/>
  <c r="U373" i="6"/>
  <c r="U372" i="6"/>
  <c r="U371" i="6"/>
  <c r="U370" i="6"/>
  <c r="U369" i="6"/>
  <c r="U368" i="6"/>
  <c r="U367" i="6"/>
  <c r="U366" i="6"/>
  <c r="U365" i="6"/>
  <c r="U364" i="6"/>
  <c r="U363" i="6"/>
  <c r="U362" i="6"/>
  <c r="U361" i="6"/>
  <c r="U360" i="6"/>
  <c r="U359" i="6"/>
  <c r="U358" i="6"/>
  <c r="U357" i="6"/>
  <c r="U356" i="6"/>
  <c r="U355" i="6"/>
  <c r="U354" i="6"/>
  <c r="U353" i="6"/>
  <c r="U352" i="6"/>
  <c r="U351" i="6"/>
  <c r="U350" i="6"/>
  <c r="U349" i="6"/>
  <c r="U348" i="6"/>
  <c r="U347" i="6"/>
  <c r="U346" i="6"/>
  <c r="U345" i="6"/>
  <c r="U344" i="6"/>
  <c r="U343" i="6"/>
  <c r="U342" i="6"/>
  <c r="U341" i="6"/>
  <c r="U340" i="6"/>
  <c r="U339" i="6"/>
  <c r="U338" i="6"/>
  <c r="U337" i="6"/>
  <c r="U336" i="6"/>
  <c r="U335" i="6"/>
  <c r="U334" i="6"/>
  <c r="U333" i="6"/>
  <c r="U332" i="6"/>
  <c r="U331" i="6"/>
  <c r="U330" i="6"/>
  <c r="U329" i="6"/>
  <c r="U328" i="6"/>
  <c r="U327" i="6"/>
  <c r="U326" i="6"/>
  <c r="U325" i="6"/>
  <c r="U324" i="6"/>
  <c r="U323" i="6"/>
  <c r="U322" i="6"/>
  <c r="U321" i="6"/>
  <c r="U320" i="6"/>
  <c r="U319" i="6"/>
  <c r="U318" i="6"/>
  <c r="U317" i="6"/>
  <c r="U316" i="6"/>
  <c r="U315" i="6"/>
  <c r="U314" i="6"/>
  <c r="U313" i="6"/>
  <c r="U312" i="6"/>
  <c r="U311" i="6"/>
  <c r="U310" i="6"/>
  <c r="U309" i="6"/>
  <c r="U308" i="6"/>
  <c r="U307" i="6"/>
  <c r="U306" i="6"/>
  <c r="U305" i="6"/>
  <c r="U304" i="6"/>
  <c r="U303" i="6"/>
  <c r="U302" i="6"/>
  <c r="U301" i="6"/>
  <c r="U300" i="6"/>
  <c r="U299" i="6"/>
  <c r="U298" i="6"/>
  <c r="U297" i="6"/>
  <c r="U296" i="6"/>
  <c r="U295" i="6"/>
  <c r="U294" i="6"/>
  <c r="U293" i="6"/>
  <c r="U292" i="6"/>
  <c r="U291" i="6"/>
  <c r="U290" i="6"/>
  <c r="U289" i="6"/>
  <c r="U288" i="6"/>
  <c r="U287" i="6"/>
  <c r="U286" i="6"/>
  <c r="U285" i="6"/>
  <c r="U284" i="6"/>
  <c r="U283" i="6"/>
  <c r="U282" i="6"/>
  <c r="U281" i="6"/>
  <c r="U280" i="6"/>
  <c r="U279" i="6"/>
  <c r="U278" i="6"/>
  <c r="U277" i="6"/>
  <c r="U276" i="6"/>
  <c r="U275" i="6"/>
  <c r="U274" i="6"/>
  <c r="U273" i="6"/>
  <c r="U272" i="6"/>
  <c r="U271" i="6"/>
  <c r="U270" i="6"/>
  <c r="U269" i="6"/>
  <c r="U268" i="6"/>
  <c r="U267" i="6"/>
  <c r="U266" i="6"/>
  <c r="U265" i="6"/>
  <c r="U264" i="6"/>
  <c r="U263" i="6"/>
  <c r="U262" i="6"/>
  <c r="U261" i="6"/>
  <c r="U260" i="6"/>
  <c r="U259" i="6"/>
  <c r="U258" i="6"/>
  <c r="U257" i="6"/>
  <c r="U256" i="6"/>
  <c r="U255" i="6"/>
  <c r="U254" i="6"/>
  <c r="U253" i="6"/>
  <c r="U252" i="6"/>
  <c r="U251" i="6"/>
  <c r="U250" i="6"/>
  <c r="U249" i="6"/>
  <c r="U248" i="6"/>
  <c r="U247" i="6"/>
  <c r="U246" i="6"/>
  <c r="U245" i="6"/>
  <c r="U244" i="6"/>
  <c r="U243" i="6"/>
  <c r="U242" i="6"/>
  <c r="U241" i="6"/>
  <c r="U240" i="6"/>
  <c r="U239" i="6"/>
  <c r="U238" i="6"/>
  <c r="U237" i="6"/>
  <c r="U236" i="6"/>
  <c r="U235" i="6"/>
  <c r="U234" i="6"/>
  <c r="U233" i="6"/>
  <c r="U232" i="6"/>
  <c r="U231" i="6"/>
  <c r="U230" i="6"/>
  <c r="U229" i="6"/>
  <c r="U228" i="6"/>
  <c r="U227" i="6"/>
  <c r="U226" i="6"/>
  <c r="U225" i="6"/>
  <c r="T383" i="6"/>
  <c r="T381" i="6"/>
  <c r="T379" i="6"/>
  <c r="T377" i="6"/>
  <c r="T375" i="6"/>
  <c r="T373" i="6"/>
  <c r="T371" i="6"/>
  <c r="T369" i="6"/>
  <c r="T367" i="6"/>
  <c r="T365" i="6"/>
  <c r="T363" i="6"/>
  <c r="T361" i="6"/>
  <c r="T359" i="6"/>
  <c r="T357" i="6"/>
  <c r="T355" i="6"/>
  <c r="T353" i="6"/>
  <c r="T351" i="6"/>
  <c r="T349" i="6"/>
  <c r="T347" i="6"/>
  <c r="T345" i="6"/>
  <c r="T343" i="6"/>
  <c r="T341" i="6"/>
  <c r="T339" i="6"/>
  <c r="T337" i="6"/>
  <c r="T335" i="6"/>
  <c r="T333" i="6"/>
  <c r="T331" i="6"/>
  <c r="T329" i="6"/>
  <c r="T327" i="6"/>
  <c r="T325" i="6"/>
  <c r="T323" i="6"/>
  <c r="T321" i="6"/>
  <c r="T319" i="6"/>
  <c r="T317" i="6"/>
  <c r="T315" i="6"/>
  <c r="T313" i="6"/>
  <c r="T311" i="6"/>
  <c r="T309" i="6"/>
  <c r="T307" i="6"/>
  <c r="T305" i="6"/>
  <c r="T303" i="6"/>
  <c r="T301" i="6"/>
  <c r="T299" i="6"/>
  <c r="T297" i="6"/>
  <c r="T295" i="6"/>
  <c r="T293" i="6"/>
  <c r="T291" i="6"/>
  <c r="T289" i="6"/>
  <c r="T287" i="6"/>
  <c r="T285" i="6"/>
  <c r="T283" i="6"/>
  <c r="T281" i="6"/>
  <c r="T279" i="6"/>
  <c r="T277" i="6"/>
  <c r="T275" i="6"/>
  <c r="T273" i="6"/>
  <c r="T271" i="6"/>
  <c r="T269" i="6"/>
  <c r="T267" i="6"/>
  <c r="T265" i="6"/>
  <c r="T263" i="6"/>
  <c r="T261" i="6"/>
  <c r="T259" i="6"/>
  <c r="T257" i="6"/>
  <c r="T255" i="6"/>
  <c r="T253" i="6"/>
  <c r="T251" i="6"/>
  <c r="T249" i="6"/>
  <c r="T247" i="6"/>
  <c r="T245" i="6"/>
  <c r="T243" i="6"/>
  <c r="T241" i="6"/>
  <c r="T239" i="6"/>
  <c r="T237" i="6"/>
  <c r="T235" i="6"/>
  <c r="T233" i="6"/>
  <c r="T231" i="6"/>
  <c r="T229" i="6"/>
  <c r="T227" i="6"/>
  <c r="T225" i="6"/>
  <c r="T224" i="6"/>
  <c r="T223" i="6"/>
  <c r="T222" i="6"/>
  <c r="T221" i="6"/>
  <c r="T220" i="6"/>
  <c r="T219" i="6"/>
  <c r="T218" i="6"/>
  <c r="T217" i="6"/>
  <c r="T216" i="6"/>
  <c r="T215" i="6"/>
  <c r="T214" i="6"/>
  <c r="T213" i="6"/>
  <c r="T212" i="6"/>
  <c r="T211" i="6"/>
  <c r="T210" i="6"/>
  <c r="T209" i="6"/>
  <c r="T208" i="6"/>
  <c r="T207" i="6"/>
  <c r="T206" i="6"/>
  <c r="T205" i="6"/>
  <c r="T204" i="6"/>
  <c r="T203" i="6"/>
  <c r="T202" i="6"/>
  <c r="T201" i="6"/>
  <c r="T200" i="6"/>
  <c r="T199" i="6"/>
  <c r="T198" i="6"/>
  <c r="T197" i="6"/>
  <c r="T196" i="6"/>
  <c r="T195" i="6"/>
  <c r="T194" i="6"/>
  <c r="T193" i="6"/>
  <c r="T192" i="6"/>
  <c r="T191" i="6"/>
  <c r="T190" i="6"/>
  <c r="T189" i="6"/>
  <c r="T188" i="6"/>
  <c r="T187" i="6"/>
  <c r="T186" i="6"/>
  <c r="T185" i="6"/>
  <c r="T184" i="6"/>
  <c r="T183" i="6"/>
  <c r="T182" i="6"/>
  <c r="T181" i="6"/>
  <c r="T180" i="6"/>
  <c r="T179" i="6"/>
  <c r="T178" i="6"/>
  <c r="T177" i="6"/>
  <c r="T176" i="6"/>
  <c r="T175" i="6"/>
  <c r="T174" i="6"/>
  <c r="T173" i="6"/>
  <c r="T172" i="6"/>
  <c r="T171" i="6"/>
  <c r="T170" i="6"/>
  <c r="T169" i="6"/>
  <c r="T168" i="6"/>
  <c r="T167" i="6"/>
  <c r="T166" i="6"/>
  <c r="T165" i="6"/>
  <c r="T164" i="6"/>
  <c r="T163" i="6"/>
  <c r="T162" i="6"/>
  <c r="T161" i="6"/>
  <c r="T160" i="6"/>
  <c r="T159" i="6"/>
  <c r="T158" i="6"/>
  <c r="T157" i="6"/>
  <c r="T156" i="6"/>
  <c r="T155" i="6"/>
  <c r="T154" i="6"/>
  <c r="T153" i="6"/>
  <c r="T152" i="6"/>
  <c r="T151" i="6"/>
  <c r="T150" i="6"/>
  <c r="T149" i="6"/>
  <c r="T148" i="6"/>
  <c r="T147" i="6"/>
  <c r="T146" i="6"/>
  <c r="T145" i="6"/>
  <c r="T144" i="6"/>
  <c r="T143" i="6"/>
  <c r="T142" i="6"/>
  <c r="T141" i="6"/>
  <c r="T140" i="6"/>
  <c r="T139" i="6"/>
  <c r="T138" i="6"/>
  <c r="T137" i="6"/>
  <c r="T136" i="6"/>
  <c r="T135" i="6"/>
  <c r="T134" i="6"/>
  <c r="T133" i="6"/>
  <c r="T132" i="6"/>
  <c r="T131" i="6"/>
  <c r="T130" i="6"/>
  <c r="T129" i="6"/>
  <c r="T128" i="6"/>
  <c r="T127" i="6"/>
  <c r="T126" i="6"/>
  <c r="T125" i="6"/>
  <c r="T124" i="6"/>
  <c r="T123" i="6"/>
  <c r="T122" i="6"/>
  <c r="T121" i="6"/>
  <c r="T120" i="6"/>
  <c r="T119" i="6"/>
  <c r="T118" i="6"/>
  <c r="T117" i="6"/>
  <c r="T116" i="6"/>
  <c r="T115" i="6"/>
  <c r="T114" i="6"/>
  <c r="T113" i="6"/>
  <c r="T112" i="6"/>
  <c r="T111" i="6"/>
  <c r="T110" i="6"/>
  <c r="T109" i="6"/>
  <c r="T108" i="6"/>
  <c r="T107" i="6"/>
  <c r="T106" i="6"/>
  <c r="T105" i="6"/>
  <c r="T104" i="6"/>
  <c r="T103" i="6"/>
  <c r="T102" i="6"/>
  <c r="T101" i="6"/>
  <c r="T100" i="6"/>
  <c r="T99" i="6"/>
  <c r="T98" i="6"/>
  <c r="T97" i="6"/>
  <c r="T96" i="6"/>
  <c r="T95" i="6"/>
  <c r="T94" i="6"/>
  <c r="T93" i="6"/>
  <c r="T92" i="6"/>
  <c r="T91" i="6"/>
  <c r="T90" i="6"/>
  <c r="T89" i="6"/>
  <c r="T88" i="6"/>
  <c r="T87" i="6"/>
  <c r="T86" i="6"/>
  <c r="T85" i="6"/>
  <c r="T84" i="6"/>
  <c r="T83" i="6"/>
  <c r="T82" i="6"/>
  <c r="T81" i="6"/>
  <c r="T80" i="6"/>
  <c r="T79" i="6"/>
  <c r="T78" i="6"/>
  <c r="T77" i="6"/>
  <c r="T76" i="6"/>
  <c r="T75" i="6"/>
  <c r="T74" i="6"/>
  <c r="T73" i="6"/>
  <c r="T72" i="6"/>
  <c r="T71" i="6"/>
  <c r="T70" i="6"/>
  <c r="T69" i="6"/>
  <c r="T68" i="6"/>
  <c r="T67" i="6"/>
  <c r="T66" i="6"/>
  <c r="T65" i="6"/>
  <c r="T64" i="6"/>
  <c r="T63" i="6"/>
  <c r="T62" i="6"/>
  <c r="T61" i="6"/>
  <c r="T60" i="6"/>
  <c r="T59" i="6"/>
  <c r="T58" i="6"/>
  <c r="T57" i="6"/>
  <c r="T56" i="6"/>
  <c r="T55" i="6"/>
  <c r="T54" i="6"/>
  <c r="T53" i="6"/>
  <c r="T52" i="6"/>
  <c r="T51" i="6"/>
  <c r="T50" i="6"/>
  <c r="W382" i="6"/>
  <c r="W380" i="6"/>
  <c r="W378" i="6"/>
  <c r="W376" i="6"/>
  <c r="W374" i="6"/>
  <c r="W372" i="6"/>
  <c r="W370" i="6"/>
  <c r="W368" i="6"/>
  <c r="W366" i="6"/>
  <c r="W364" i="6"/>
  <c r="W362" i="6"/>
  <c r="W360" i="6"/>
  <c r="W358" i="6"/>
  <c r="W356" i="6"/>
  <c r="W354" i="6"/>
  <c r="W352" i="6"/>
  <c r="W350" i="6"/>
  <c r="W348" i="6"/>
  <c r="W346" i="6"/>
  <c r="W344" i="6"/>
  <c r="W342" i="6"/>
  <c r="W340" i="6"/>
  <c r="W338" i="6"/>
  <c r="W336" i="6"/>
  <c r="W334" i="6"/>
  <c r="W332" i="6"/>
  <c r="W330" i="6"/>
  <c r="W328" i="6"/>
  <c r="W326" i="6"/>
  <c r="W324" i="6"/>
  <c r="W322" i="6"/>
  <c r="W320" i="6"/>
  <c r="W318" i="6"/>
  <c r="W316" i="6"/>
  <c r="W314" i="6"/>
  <c r="W312" i="6"/>
  <c r="W310" i="6"/>
  <c r="W308" i="6"/>
  <c r="W306" i="6"/>
  <c r="W304" i="6"/>
  <c r="W302" i="6"/>
  <c r="W300" i="6"/>
  <c r="W298" i="6"/>
  <c r="W296" i="6"/>
  <c r="W294" i="6"/>
  <c r="W292" i="6"/>
  <c r="W290" i="6"/>
  <c r="W288" i="6"/>
  <c r="W286" i="6"/>
  <c r="W284" i="6"/>
  <c r="W282" i="6"/>
  <c r="W280" i="6"/>
  <c r="W278" i="6"/>
  <c r="W276" i="6"/>
  <c r="W274" i="6"/>
  <c r="W272" i="6"/>
  <c r="W270" i="6"/>
  <c r="W268" i="6"/>
  <c r="W266" i="6"/>
  <c r="W264" i="6"/>
  <c r="W262" i="6"/>
  <c r="W260" i="6"/>
  <c r="W258" i="6"/>
  <c r="W256" i="6"/>
  <c r="W254" i="6"/>
  <c r="W252" i="6"/>
  <c r="W250" i="6"/>
  <c r="W248" i="6"/>
  <c r="W246" i="6"/>
  <c r="W244" i="6"/>
  <c r="W242" i="6"/>
  <c r="W240" i="6"/>
  <c r="W238" i="6"/>
  <c r="W236" i="6"/>
  <c r="W234" i="6"/>
  <c r="W232" i="6"/>
  <c r="W230" i="6"/>
  <c r="W228" i="6"/>
  <c r="W226" i="6"/>
  <c r="W224" i="6"/>
  <c r="W223" i="6"/>
  <c r="W222" i="6"/>
  <c r="W221" i="6"/>
  <c r="W220" i="6"/>
  <c r="W219" i="6"/>
  <c r="W218" i="6"/>
  <c r="W217" i="6"/>
  <c r="W216" i="6"/>
  <c r="W215" i="6"/>
  <c r="W214" i="6"/>
  <c r="W213" i="6"/>
  <c r="W212" i="6"/>
  <c r="W211" i="6"/>
  <c r="W210" i="6"/>
  <c r="W209" i="6"/>
  <c r="W208" i="6"/>
  <c r="W207" i="6"/>
  <c r="W206" i="6"/>
  <c r="W205" i="6"/>
  <c r="W204" i="6"/>
  <c r="W203" i="6"/>
  <c r="W202" i="6"/>
  <c r="W201" i="6"/>
  <c r="W200" i="6"/>
  <c r="W199" i="6"/>
  <c r="W198" i="6"/>
  <c r="W197" i="6"/>
  <c r="W196" i="6"/>
  <c r="W195" i="6"/>
  <c r="W194" i="6"/>
  <c r="W193" i="6"/>
  <c r="W192" i="6"/>
  <c r="W191" i="6"/>
  <c r="W190" i="6"/>
  <c r="W189" i="6"/>
  <c r="W188" i="6"/>
  <c r="W187" i="6"/>
  <c r="W186" i="6"/>
  <c r="W185" i="6"/>
  <c r="W184" i="6"/>
  <c r="W183" i="6"/>
  <c r="W182" i="6"/>
  <c r="W181" i="6"/>
  <c r="W180" i="6"/>
  <c r="W179" i="6"/>
  <c r="W178" i="6"/>
  <c r="W177" i="6"/>
  <c r="W176" i="6"/>
  <c r="W175" i="6"/>
  <c r="W174" i="6"/>
  <c r="W173" i="6"/>
  <c r="W172" i="6"/>
  <c r="W171" i="6"/>
  <c r="W170" i="6"/>
  <c r="W169" i="6"/>
  <c r="W168" i="6"/>
  <c r="W167" i="6"/>
  <c r="W166" i="6"/>
  <c r="W165" i="6"/>
  <c r="W164" i="6"/>
  <c r="W163" i="6"/>
  <c r="W162" i="6"/>
  <c r="W161" i="6"/>
  <c r="W160" i="6"/>
  <c r="W159" i="6"/>
  <c r="W158" i="6"/>
  <c r="W157" i="6"/>
  <c r="W156" i="6"/>
  <c r="W155" i="6"/>
  <c r="W154" i="6"/>
  <c r="W153" i="6"/>
  <c r="W152" i="6"/>
  <c r="W151" i="6"/>
  <c r="W150" i="6"/>
  <c r="W149" i="6"/>
  <c r="W148" i="6"/>
  <c r="W147" i="6"/>
  <c r="W146" i="6"/>
  <c r="W145" i="6"/>
  <c r="W144" i="6"/>
  <c r="W143" i="6"/>
  <c r="W142" i="6"/>
  <c r="W141" i="6"/>
  <c r="W140" i="6"/>
  <c r="W139" i="6"/>
  <c r="W138" i="6"/>
  <c r="W137" i="6"/>
  <c r="W136" i="6"/>
  <c r="W135" i="6"/>
  <c r="W134" i="6"/>
  <c r="W133" i="6"/>
  <c r="W132" i="6"/>
  <c r="W131" i="6"/>
  <c r="W130" i="6"/>
  <c r="W129" i="6"/>
  <c r="W128" i="6"/>
  <c r="W127" i="6"/>
  <c r="W126" i="6"/>
  <c r="W125" i="6"/>
  <c r="W124" i="6"/>
  <c r="W123" i="6"/>
  <c r="W122" i="6"/>
  <c r="W121" i="6"/>
  <c r="W120" i="6"/>
  <c r="W119" i="6"/>
  <c r="W118" i="6"/>
  <c r="W117" i="6"/>
  <c r="W116" i="6"/>
  <c r="W115" i="6"/>
  <c r="W114" i="6"/>
  <c r="W113" i="6"/>
  <c r="W112" i="6"/>
  <c r="W111" i="6"/>
  <c r="W110" i="6"/>
  <c r="W109" i="6"/>
  <c r="W108" i="6"/>
  <c r="W107" i="6"/>
  <c r="W106" i="6"/>
  <c r="W105" i="6"/>
  <c r="W104" i="6"/>
  <c r="W103" i="6"/>
  <c r="W102" i="6"/>
  <c r="W101" i="6"/>
  <c r="W100" i="6"/>
  <c r="W99" i="6"/>
  <c r="W98" i="6"/>
  <c r="W97" i="6"/>
  <c r="W96" i="6"/>
  <c r="W95" i="6"/>
  <c r="W94" i="6"/>
  <c r="W93" i="6"/>
  <c r="W92" i="6"/>
  <c r="W91" i="6"/>
  <c r="W90" i="6"/>
  <c r="W89" i="6"/>
  <c r="W88" i="6"/>
  <c r="W87" i="6"/>
  <c r="W86" i="6"/>
  <c r="W85" i="6"/>
  <c r="W84" i="6"/>
  <c r="W83" i="6"/>
  <c r="W82" i="6"/>
  <c r="W81" i="6"/>
  <c r="W80" i="6"/>
  <c r="W79" i="6"/>
  <c r="W78" i="6"/>
  <c r="W77" i="6"/>
  <c r="W76" i="6"/>
  <c r="W75" i="6"/>
  <c r="W74" i="6"/>
  <c r="W73" i="6"/>
  <c r="W72" i="6"/>
  <c r="W71" i="6"/>
  <c r="W70" i="6"/>
  <c r="W69" i="6"/>
  <c r="W68" i="6"/>
  <c r="W67" i="6"/>
  <c r="W66" i="6"/>
  <c r="W65" i="6"/>
  <c r="W64" i="6"/>
  <c r="W63" i="6"/>
  <c r="W62" i="6"/>
  <c r="W61" i="6"/>
  <c r="W60" i="6"/>
  <c r="W59" i="6"/>
  <c r="W58" i="6"/>
  <c r="W57" i="6"/>
  <c r="W56" i="6"/>
  <c r="W55" i="6"/>
  <c r="W54" i="6"/>
  <c r="T380" i="6"/>
  <c r="T376" i="6"/>
  <c r="T372" i="6"/>
  <c r="T368" i="6"/>
  <c r="T364" i="6"/>
  <c r="T360" i="6"/>
  <c r="T356" i="6"/>
  <c r="T352" i="6"/>
  <c r="T348" i="6"/>
  <c r="T344" i="6"/>
  <c r="T340" i="6"/>
  <c r="T336" i="6"/>
  <c r="T332" i="6"/>
  <c r="T328" i="6"/>
  <c r="T324" i="6"/>
  <c r="T320" i="6"/>
  <c r="T316" i="6"/>
  <c r="T312" i="6"/>
  <c r="T308" i="6"/>
  <c r="T304" i="6"/>
  <c r="T300" i="6"/>
  <c r="T296" i="6"/>
  <c r="T292" i="6"/>
  <c r="T288" i="6"/>
  <c r="T284" i="6"/>
  <c r="T280" i="6"/>
  <c r="T276" i="6"/>
  <c r="T272" i="6"/>
  <c r="T268" i="6"/>
  <c r="T264" i="6"/>
  <c r="T260" i="6"/>
  <c r="T256" i="6"/>
  <c r="T252" i="6"/>
  <c r="T248" i="6"/>
  <c r="T244" i="6"/>
  <c r="T240" i="6"/>
  <c r="T236" i="6"/>
  <c r="T232" i="6"/>
  <c r="T228" i="6"/>
  <c r="V224" i="6"/>
  <c r="V222" i="6"/>
  <c r="V220" i="6"/>
  <c r="V218" i="6"/>
  <c r="V216" i="6"/>
  <c r="V214" i="6"/>
  <c r="V212" i="6"/>
  <c r="V210" i="6"/>
  <c r="V208" i="6"/>
  <c r="V206" i="6"/>
  <c r="V204" i="6"/>
  <c r="V202" i="6"/>
  <c r="V200" i="6"/>
  <c r="V198" i="6"/>
  <c r="V196" i="6"/>
  <c r="V194" i="6"/>
  <c r="V192" i="6"/>
  <c r="V190" i="6"/>
  <c r="V188" i="6"/>
  <c r="V186" i="6"/>
  <c r="V184" i="6"/>
  <c r="V182" i="6"/>
  <c r="V180" i="6"/>
  <c r="V178" i="6"/>
  <c r="V176" i="6"/>
  <c r="V174" i="6"/>
  <c r="V172" i="6"/>
  <c r="V170" i="6"/>
  <c r="V168" i="6"/>
  <c r="V166" i="6"/>
  <c r="V164" i="6"/>
  <c r="V162" i="6"/>
  <c r="V160" i="6"/>
  <c r="V158" i="6"/>
  <c r="V156" i="6"/>
  <c r="V154" i="6"/>
  <c r="V152" i="6"/>
  <c r="V150" i="6"/>
  <c r="V148" i="6"/>
  <c r="V146" i="6"/>
  <c r="V144" i="6"/>
  <c r="V142" i="6"/>
  <c r="V140" i="6"/>
  <c r="V138" i="6"/>
  <c r="V136" i="6"/>
  <c r="V134" i="6"/>
  <c r="V132" i="6"/>
  <c r="V130" i="6"/>
  <c r="V128" i="6"/>
  <c r="V126" i="6"/>
  <c r="V124" i="6"/>
  <c r="V122" i="6"/>
  <c r="V120" i="6"/>
  <c r="V118" i="6"/>
  <c r="V116" i="6"/>
  <c r="V114" i="6"/>
  <c r="V112" i="6"/>
  <c r="V110" i="6"/>
  <c r="V108" i="6"/>
  <c r="V106" i="6"/>
  <c r="V104" i="6"/>
  <c r="V102" i="6"/>
  <c r="V100" i="6"/>
  <c r="V98" i="6"/>
  <c r="V96" i="6"/>
  <c r="V94" i="6"/>
  <c r="V92" i="6"/>
  <c r="V90" i="6"/>
  <c r="V88" i="6"/>
  <c r="V86" i="6"/>
  <c r="V84" i="6"/>
  <c r="W383" i="6"/>
  <c r="W379" i="6"/>
  <c r="W375" i="6"/>
  <c r="W371" i="6"/>
  <c r="W367" i="6"/>
  <c r="W363" i="6"/>
  <c r="W359" i="6"/>
  <c r="W355" i="6"/>
  <c r="W351" i="6"/>
  <c r="W347" i="6"/>
  <c r="W343" i="6"/>
  <c r="W339" i="6"/>
  <c r="W335" i="6"/>
  <c r="W331" i="6"/>
  <c r="W327" i="6"/>
  <c r="W323" i="6"/>
  <c r="W319" i="6"/>
  <c r="W315" i="6"/>
  <c r="W311" i="6"/>
  <c r="W307" i="6"/>
  <c r="W303" i="6"/>
  <c r="W299" i="6"/>
  <c r="W295" i="6"/>
  <c r="W291" i="6"/>
  <c r="W287" i="6"/>
  <c r="W283" i="6"/>
  <c r="W279" i="6"/>
  <c r="W275" i="6"/>
  <c r="W271" i="6"/>
  <c r="W267" i="6"/>
  <c r="W263" i="6"/>
  <c r="W259" i="6"/>
  <c r="W255" i="6"/>
  <c r="W251" i="6"/>
  <c r="W247" i="6"/>
  <c r="W243" i="6"/>
  <c r="W239" i="6"/>
  <c r="W235" i="6"/>
  <c r="W231" i="6"/>
  <c r="W227" i="6"/>
  <c r="U224" i="6"/>
  <c r="U222" i="6"/>
  <c r="U220" i="6"/>
  <c r="U218" i="6"/>
  <c r="U216" i="6"/>
  <c r="U214" i="6"/>
  <c r="U212" i="6"/>
  <c r="U210" i="6"/>
  <c r="U208" i="6"/>
  <c r="U206" i="6"/>
  <c r="U204" i="6"/>
  <c r="U202" i="6"/>
  <c r="U200" i="6"/>
  <c r="U198" i="6"/>
  <c r="U196" i="6"/>
  <c r="U194" i="6"/>
  <c r="U192" i="6"/>
  <c r="U190" i="6"/>
  <c r="U188" i="6"/>
  <c r="U186" i="6"/>
  <c r="U184" i="6"/>
  <c r="U182" i="6"/>
  <c r="U180" i="6"/>
  <c r="U178" i="6"/>
  <c r="U176" i="6"/>
  <c r="U174" i="6"/>
  <c r="U172" i="6"/>
  <c r="U170" i="6"/>
  <c r="U168" i="6"/>
  <c r="U166" i="6"/>
  <c r="U164" i="6"/>
  <c r="U162" i="6"/>
  <c r="U160" i="6"/>
  <c r="U158" i="6"/>
  <c r="U156" i="6"/>
  <c r="U154" i="6"/>
  <c r="U152" i="6"/>
  <c r="U150" i="6"/>
  <c r="U148" i="6"/>
  <c r="U146" i="6"/>
  <c r="U144" i="6"/>
  <c r="U142" i="6"/>
  <c r="U140" i="6"/>
  <c r="U138" i="6"/>
  <c r="U136" i="6"/>
  <c r="U134" i="6"/>
  <c r="U132" i="6"/>
  <c r="U130" i="6"/>
  <c r="U128" i="6"/>
  <c r="U126" i="6"/>
  <c r="U124" i="6"/>
  <c r="U122" i="6"/>
  <c r="U120" i="6"/>
  <c r="U118" i="6"/>
  <c r="U116" i="6"/>
  <c r="U114" i="6"/>
  <c r="U112" i="6"/>
  <c r="U110" i="6"/>
  <c r="U108" i="6"/>
  <c r="U106" i="6"/>
  <c r="U104" i="6"/>
  <c r="U102" i="6"/>
  <c r="U100" i="6"/>
  <c r="U98" i="6"/>
  <c r="U96" i="6"/>
  <c r="U94" i="6"/>
  <c r="U92" i="6"/>
  <c r="U90" i="6"/>
  <c r="U88" i="6"/>
  <c r="U86" i="6"/>
  <c r="U84" i="6"/>
  <c r="U82" i="6"/>
  <c r="U80" i="6"/>
  <c r="U78" i="6"/>
  <c r="U76" i="6"/>
  <c r="U74" i="6"/>
  <c r="U72" i="6"/>
  <c r="U70" i="6"/>
  <c r="U68" i="6"/>
  <c r="U66" i="6"/>
  <c r="U64" i="6"/>
  <c r="U62" i="6"/>
  <c r="U60" i="6"/>
  <c r="U58" i="6"/>
  <c r="U56" i="6"/>
  <c r="U54" i="6"/>
  <c r="W52" i="6"/>
  <c r="V51" i="6"/>
  <c r="U50" i="6"/>
  <c r="T49" i="6"/>
  <c r="T48" i="6"/>
  <c r="T47" i="6"/>
  <c r="T46" i="6"/>
  <c r="T45" i="6"/>
  <c r="T44" i="6"/>
  <c r="T43" i="6"/>
  <c r="T42" i="6"/>
  <c r="T41" i="6"/>
  <c r="T40" i="6"/>
  <c r="T39" i="6"/>
  <c r="T38" i="6"/>
  <c r="T37" i="6"/>
  <c r="T36" i="6"/>
  <c r="T35" i="6"/>
  <c r="T34" i="6"/>
  <c r="T33" i="6"/>
  <c r="T32" i="6"/>
  <c r="T31" i="6"/>
  <c r="T30" i="6"/>
  <c r="T29" i="6"/>
  <c r="T28" i="6"/>
  <c r="T27" i="6"/>
  <c r="T26" i="6"/>
  <c r="T25" i="6"/>
  <c r="T24" i="6"/>
  <c r="T23" i="6"/>
  <c r="T22" i="6"/>
  <c r="T21" i="6"/>
  <c r="T20" i="6"/>
  <c r="T19" i="6"/>
  <c r="T382" i="6"/>
  <c r="T378" i="6"/>
  <c r="T374" i="6"/>
  <c r="T370" i="6"/>
  <c r="T366" i="6"/>
  <c r="W369" i="6"/>
  <c r="T358" i="6"/>
  <c r="T350" i="6"/>
  <c r="T342" i="6"/>
  <c r="T334" i="6"/>
  <c r="T326" i="6"/>
  <c r="T318" i="6"/>
  <c r="T310" i="6"/>
  <c r="T302" i="6"/>
  <c r="T294" i="6"/>
  <c r="T286" i="6"/>
  <c r="T278" i="6"/>
  <c r="T270" i="6"/>
  <c r="T262" i="6"/>
  <c r="T254" i="6"/>
  <c r="T246" i="6"/>
  <c r="T238" i="6"/>
  <c r="T230" i="6"/>
  <c r="V223" i="6"/>
  <c r="V219" i="6"/>
  <c r="V215" i="6"/>
  <c r="V211" i="6"/>
  <c r="V207" i="6"/>
  <c r="V203" i="6"/>
  <c r="V199" i="6"/>
  <c r="V195" i="6"/>
  <c r="V191" i="6"/>
  <c r="V187" i="6"/>
  <c r="V183" i="6"/>
  <c r="V179" i="6"/>
  <c r="V175" i="6"/>
  <c r="V171" i="6"/>
  <c r="V167" i="6"/>
  <c r="V163" i="6"/>
  <c r="V159" i="6"/>
  <c r="V155" i="6"/>
  <c r="V151" i="6"/>
  <c r="V147" i="6"/>
  <c r="V143" i="6"/>
  <c r="V139" i="6"/>
  <c r="V135" i="6"/>
  <c r="V131" i="6"/>
  <c r="V127" i="6"/>
  <c r="V123" i="6"/>
  <c r="V119" i="6"/>
  <c r="V115" i="6"/>
  <c r="V111" i="6"/>
  <c r="V107" i="6"/>
  <c r="V103" i="6"/>
  <c r="V99" i="6"/>
  <c r="V95" i="6"/>
  <c r="V91" i="6"/>
  <c r="V87" i="6"/>
  <c r="V83" i="6"/>
  <c r="U81" i="6"/>
  <c r="V78" i="6"/>
  <c r="V75" i="6"/>
  <c r="U73" i="6"/>
  <c r="V70" i="6"/>
  <c r="V67" i="6"/>
  <c r="U65" i="6"/>
  <c r="V62" i="6"/>
  <c r="V59" i="6"/>
  <c r="U57" i="6"/>
  <c r="V54" i="6"/>
  <c r="V52" i="6"/>
  <c r="W50" i="6"/>
  <c r="U49" i="6"/>
  <c r="W47" i="6"/>
  <c r="V46" i="6"/>
  <c r="U45" i="6"/>
  <c r="W43" i="6"/>
  <c r="V42" i="6"/>
  <c r="U41" i="6"/>
  <c r="W39" i="6"/>
  <c r="V38" i="6"/>
  <c r="U37" i="6"/>
  <c r="W35" i="6"/>
  <c r="V34" i="6"/>
  <c r="U33" i="6"/>
  <c r="W31" i="6"/>
  <c r="V30" i="6"/>
  <c r="U29" i="6"/>
  <c r="W27" i="6"/>
  <c r="V26" i="6"/>
  <c r="U25" i="6"/>
  <c r="W23" i="6"/>
  <c r="V22" i="6"/>
  <c r="U21" i="6"/>
  <c r="W19" i="6"/>
  <c r="W381" i="6"/>
  <c r="W365" i="6"/>
  <c r="W357" i="6"/>
  <c r="W349" i="6"/>
  <c r="W341" i="6"/>
  <c r="W333" i="6"/>
  <c r="W325" i="6"/>
  <c r="W317" i="6"/>
  <c r="W309" i="6"/>
  <c r="W301" i="6"/>
  <c r="W293" i="6"/>
  <c r="W285" i="6"/>
  <c r="W277" i="6"/>
  <c r="W269" i="6"/>
  <c r="W261" i="6"/>
  <c r="W253" i="6"/>
  <c r="W245" i="6"/>
  <c r="W237" i="6"/>
  <c r="W229" i="6"/>
  <c r="U223" i="6"/>
  <c r="U219" i="6"/>
  <c r="U215" i="6"/>
  <c r="U211" i="6"/>
  <c r="U207" i="6"/>
  <c r="U203" i="6"/>
  <c r="U199" i="6"/>
  <c r="U195" i="6"/>
  <c r="U191" i="6"/>
  <c r="U187" i="6"/>
  <c r="U183" i="6"/>
  <c r="U179" i="6"/>
  <c r="U175" i="6"/>
  <c r="U171" i="6"/>
  <c r="U167" i="6"/>
  <c r="U163" i="6"/>
  <c r="U159" i="6"/>
  <c r="U155" i="6"/>
  <c r="U151" i="6"/>
  <c r="U147" i="6"/>
  <c r="U143" i="6"/>
  <c r="U139" i="6"/>
  <c r="U135" i="6"/>
  <c r="U131" i="6"/>
  <c r="U127" i="6"/>
  <c r="U123" i="6"/>
  <c r="U119" i="6"/>
  <c r="U115" i="6"/>
  <c r="U111" i="6"/>
  <c r="U107" i="6"/>
  <c r="U103" i="6"/>
  <c r="U99" i="6"/>
  <c r="U95" i="6"/>
  <c r="U91" i="6"/>
  <c r="U87" i="6"/>
  <c r="U83" i="6"/>
  <c r="V80" i="6"/>
  <c r="V77" i="6"/>
  <c r="U75" i="6"/>
  <c r="V72" i="6"/>
  <c r="V69" i="6"/>
  <c r="U67" i="6"/>
  <c r="V64" i="6"/>
  <c r="V61" i="6"/>
  <c r="U59" i="6"/>
  <c r="V56" i="6"/>
  <c r="W53" i="6"/>
  <c r="U52" i="6"/>
  <c r="V50" i="6"/>
  <c r="W48" i="6"/>
  <c r="V47" i="6"/>
  <c r="U46" i="6"/>
  <c r="W44" i="6"/>
  <c r="V43" i="6"/>
  <c r="U42" i="6"/>
  <c r="W40" i="6"/>
  <c r="V39" i="6"/>
  <c r="W377" i="6"/>
  <c r="T362" i="6"/>
  <c r="T354" i="6"/>
  <c r="T346" i="6"/>
  <c r="T338" i="6"/>
  <c r="T330" i="6"/>
  <c r="T322" i="6"/>
  <c r="T314" i="6"/>
  <c r="T306" i="6"/>
  <c r="T298" i="6"/>
  <c r="T290" i="6"/>
  <c r="T282" i="6"/>
  <c r="T274" i="6"/>
  <c r="T266" i="6"/>
  <c r="T258" i="6"/>
  <c r="T250" i="6"/>
  <c r="T242" i="6"/>
  <c r="T234" i="6"/>
  <c r="T226" i="6"/>
  <c r="V221" i="6"/>
  <c r="V217" i="6"/>
  <c r="V213" i="6"/>
  <c r="V209" i="6"/>
  <c r="V205" i="6"/>
  <c r="V201" i="6"/>
  <c r="V197" i="6"/>
  <c r="V193" i="6"/>
  <c r="V189" i="6"/>
  <c r="V185" i="6"/>
  <c r="V181" i="6"/>
  <c r="V177" i="6"/>
  <c r="V173" i="6"/>
  <c r="V169" i="6"/>
  <c r="V165" i="6"/>
  <c r="V161" i="6"/>
  <c r="V157" i="6"/>
  <c r="V153" i="6"/>
  <c r="V149" i="6"/>
  <c r="V145" i="6"/>
  <c r="V141" i="6"/>
  <c r="V137" i="6"/>
  <c r="V133" i="6"/>
  <c r="V129" i="6"/>
  <c r="V125" i="6"/>
  <c r="V121" i="6"/>
  <c r="V117" i="6"/>
  <c r="V113" i="6"/>
  <c r="V109" i="6"/>
  <c r="V105" i="6"/>
  <c r="V101" i="6"/>
  <c r="V97" i="6"/>
  <c r="V93" i="6"/>
  <c r="V89" i="6"/>
  <c r="V85" i="6"/>
  <c r="V82" i="6"/>
  <c r="V79" i="6"/>
  <c r="U77" i="6"/>
  <c r="V74" i="6"/>
  <c r="V71" i="6"/>
  <c r="U69" i="6"/>
  <c r="V66" i="6"/>
  <c r="V63" i="6"/>
  <c r="U61" i="6"/>
  <c r="V58" i="6"/>
  <c r="V55" i="6"/>
  <c r="V53" i="6"/>
  <c r="W51" i="6"/>
  <c r="W49" i="6"/>
  <c r="V48" i="6"/>
  <c r="U47" i="6"/>
  <c r="W45" i="6"/>
  <c r="V44" i="6"/>
  <c r="U43" i="6"/>
  <c r="W41" i="6"/>
  <c r="W361" i="6"/>
  <c r="W329" i="6"/>
  <c r="W297" i="6"/>
  <c r="W265" i="6"/>
  <c r="W233" i="6"/>
  <c r="U213" i="6"/>
  <c r="U197" i="6"/>
  <c r="U181" i="6"/>
  <c r="U165" i="6"/>
  <c r="U149" i="6"/>
  <c r="U133" i="6"/>
  <c r="U117" i="6"/>
  <c r="U101" i="6"/>
  <c r="U85" i="6"/>
  <c r="V73" i="6"/>
  <c r="U63" i="6"/>
  <c r="U53" i="6"/>
  <c r="W46" i="6"/>
  <c r="V41" i="6"/>
  <c r="W38" i="6"/>
  <c r="W36" i="6"/>
  <c r="U35" i="6"/>
  <c r="V33" i="6"/>
  <c r="V31" i="6"/>
  <c r="W29" i="6"/>
  <c r="U28" i="6"/>
  <c r="U26" i="6"/>
  <c r="V24" i="6"/>
  <c r="W22" i="6"/>
  <c r="W20" i="6"/>
  <c r="U19" i="6"/>
  <c r="W353" i="6"/>
  <c r="W321" i="6"/>
  <c r="W289" i="6"/>
  <c r="W257" i="6"/>
  <c r="W225" i="6"/>
  <c r="U209" i="6"/>
  <c r="U193" i="6"/>
  <c r="U177" i="6"/>
  <c r="U161" i="6"/>
  <c r="U145" i="6"/>
  <c r="U129" i="6"/>
  <c r="U113" i="6"/>
  <c r="U97" i="6"/>
  <c r="V81" i="6"/>
  <c r="U71" i="6"/>
  <c r="V60" i="6"/>
  <c r="U51" i="6"/>
  <c r="V45" i="6"/>
  <c r="V40" i="6"/>
  <c r="U38" i="6"/>
  <c r="V36" i="6"/>
  <c r="W34" i="6"/>
  <c r="W32" i="6"/>
  <c r="U31" i="6"/>
  <c r="V29" i="6"/>
  <c r="V27" i="6"/>
  <c r="W25" i="6"/>
  <c r="U24" i="6"/>
  <c r="U22" i="6"/>
  <c r="V20" i="6"/>
  <c r="W345" i="6"/>
  <c r="W313" i="6"/>
  <c r="W281" i="6"/>
  <c r="W249" i="6"/>
  <c r="U221" i="6"/>
  <c r="U205" i="6"/>
  <c r="U189" i="6"/>
  <c r="U173" i="6"/>
  <c r="U157" i="6"/>
  <c r="U141" i="6"/>
  <c r="U125" i="6"/>
  <c r="U109" i="6"/>
  <c r="U93" i="6"/>
  <c r="U79" i="6"/>
  <c r="V68" i="6"/>
  <c r="V57" i="6"/>
  <c r="V49" i="6"/>
  <c r="U44" i="6"/>
  <c r="U40" i="6"/>
  <c r="W37" i="6"/>
  <c r="U36" i="6"/>
  <c r="U34" i="6"/>
  <c r="V32" i="6"/>
  <c r="W30" i="6"/>
  <c r="W28" i="6"/>
  <c r="U27" i="6"/>
  <c r="V25" i="6"/>
  <c r="V23" i="6"/>
  <c r="W21" i="6"/>
  <c r="U20" i="6"/>
  <c r="W305" i="6"/>
  <c r="U201" i="6"/>
  <c r="U137" i="6"/>
  <c r="V76" i="6"/>
  <c r="W42" i="6"/>
  <c r="W33" i="6"/>
  <c r="W26" i="6"/>
  <c r="V19" i="6"/>
  <c r="W273" i="6"/>
  <c r="U185" i="6"/>
  <c r="U121" i="6"/>
  <c r="V65" i="6"/>
  <c r="U39" i="6"/>
  <c r="U32" i="6"/>
  <c r="W24" i="6"/>
  <c r="W373" i="6"/>
  <c r="W241" i="6"/>
  <c r="U169" i="6"/>
  <c r="U105" i="6"/>
  <c r="U55" i="6"/>
  <c r="V37" i="6"/>
  <c r="U30" i="6"/>
  <c r="U23" i="6"/>
  <c r="W337" i="6"/>
  <c r="U48" i="6"/>
  <c r="U217" i="6"/>
  <c r="V35" i="6"/>
  <c r="U153" i="6"/>
  <c r="V28" i="6"/>
  <c r="U89" i="6"/>
  <c r="V21" i="6"/>
  <c r="AJ15" i="6"/>
  <c r="E15" i="6"/>
  <c r="Y15" i="6"/>
  <c r="O14" i="6"/>
  <c r="AU15" i="6"/>
  <c r="AU13" i="6"/>
  <c r="AU16" i="6"/>
  <c r="AU14" i="6"/>
  <c r="AU12" i="6"/>
  <c r="P15" i="6"/>
  <c r="P13" i="6"/>
  <c r="P14" i="6"/>
  <c r="P12" i="6"/>
  <c r="AJ12" i="6" l="1"/>
  <c r="AJ13" i="6"/>
  <c r="L18" i="6"/>
  <c r="BD95" i="6"/>
  <c r="BA164" i="6"/>
  <c r="AZ49" i="6"/>
  <c r="BB185" i="6"/>
  <c r="BA53" i="6"/>
  <c r="BD189" i="6"/>
  <c r="BC74" i="6"/>
  <c r="BD142" i="6"/>
  <c r="BA20" i="6"/>
  <c r="BA54" i="6"/>
  <c r="BB88" i="6"/>
  <c r="BC122" i="6"/>
  <c r="BC156" i="6"/>
  <c r="BD190" i="6"/>
  <c r="BC250" i="6"/>
  <c r="BA21" i="6"/>
  <c r="BB55" i="6"/>
  <c r="BB89" i="6"/>
  <c r="BC123" i="6"/>
  <c r="BD174" i="6"/>
  <c r="AZ226" i="6"/>
  <c r="BB39" i="6"/>
  <c r="BB73" i="6"/>
  <c r="BC90" i="6"/>
  <c r="AZ129" i="6"/>
  <c r="BB201" i="6"/>
  <c r="AZ29" i="6"/>
  <c r="AZ46" i="6"/>
  <c r="BC71" i="6"/>
  <c r="BA97" i="6"/>
  <c r="BD105" i="6"/>
  <c r="BD122" i="6"/>
  <c r="BD139" i="6"/>
  <c r="AZ157" i="6"/>
  <c r="AZ174" i="6"/>
  <c r="BC199" i="6"/>
  <c r="BC216" i="6"/>
  <c r="BD233" i="6"/>
  <c r="BD285" i="6"/>
  <c r="BD21" i="6"/>
  <c r="BD38" i="6"/>
  <c r="BB64" i="6"/>
  <c r="BB81" i="6"/>
  <c r="BC100" i="6"/>
  <c r="AZ123" i="6"/>
  <c r="BB145" i="6"/>
  <c r="AZ187" i="6"/>
  <c r="BA221" i="6"/>
  <c r="BD50" i="6"/>
  <c r="AZ85" i="6"/>
  <c r="AZ119" i="6"/>
  <c r="BA153" i="6"/>
  <c r="BB204" i="6"/>
  <c r="BB241" i="6"/>
  <c r="AZ271" i="6"/>
  <c r="BA284" i="6"/>
  <c r="BB70" i="6"/>
  <c r="AZ116" i="6"/>
  <c r="AZ184" i="6"/>
  <c r="AV18" i="6"/>
  <c r="AV15" i="6" s="1"/>
  <c r="BA15" i="6" s="1"/>
  <c r="BC289" i="6"/>
  <c r="BC285" i="6"/>
  <c r="BC281" i="6"/>
  <c r="BD276" i="6"/>
  <c r="BD272" i="6"/>
  <c r="BD268" i="6"/>
  <c r="AZ264" i="6"/>
  <c r="AZ260" i="6"/>
  <c r="AZ256" i="6"/>
  <c r="BA251" i="6"/>
  <c r="BA247" i="6"/>
  <c r="BA243" i="6"/>
  <c r="BB238" i="6"/>
  <c r="BB234" i="6"/>
  <c r="BB230" i="6"/>
  <c r="BC225" i="6"/>
  <c r="BC221" i="6"/>
  <c r="BC217" i="6"/>
  <c r="BD212" i="6"/>
  <c r="BD208" i="6"/>
  <c r="BD204" i="6"/>
  <c r="AZ200" i="6"/>
  <c r="AZ196" i="6"/>
  <c r="AZ192" i="6"/>
  <c r="BA187" i="6"/>
  <c r="BA183" i="6"/>
  <c r="BA179" i="6"/>
  <c r="BB174" i="6"/>
  <c r="BB170" i="6"/>
  <c r="BB166" i="6"/>
  <c r="BC161" i="6"/>
  <c r="BC157" i="6"/>
  <c r="BC153" i="6"/>
  <c r="BD148" i="6"/>
  <c r="BD144" i="6"/>
  <c r="BD140" i="6"/>
  <c r="AZ136" i="6"/>
  <c r="AZ132" i="6"/>
  <c r="AZ128" i="6"/>
  <c r="BA123" i="6"/>
  <c r="BA119" i="6"/>
  <c r="BA115" i="6"/>
  <c r="BB110" i="6"/>
  <c r="BB106" i="6"/>
  <c r="BB102" i="6"/>
  <c r="BC97" i="6"/>
  <c r="BC93" i="6"/>
  <c r="BC89" i="6"/>
  <c r="BD84" i="6"/>
  <c r="BD80" i="6"/>
  <c r="BD76" i="6"/>
  <c r="AZ72" i="6"/>
  <c r="AZ68" i="6"/>
  <c r="AZ64" i="6"/>
  <c r="BA59" i="6"/>
  <c r="BA55" i="6"/>
  <c r="BA51" i="6"/>
  <c r="BB46" i="6"/>
  <c r="BB42" i="6"/>
  <c r="BB38" i="6"/>
  <c r="BC33" i="6"/>
  <c r="BC29" i="6"/>
  <c r="BC25" i="6"/>
  <c r="BD20" i="6"/>
  <c r="BD289" i="6"/>
  <c r="BB285" i="6"/>
  <c r="BA281" i="6"/>
  <c r="AZ277" i="6"/>
  <c r="BC272" i="6"/>
  <c r="BB268" i="6"/>
  <c r="BA264" i="6"/>
  <c r="BD259" i="6"/>
  <c r="BC255" i="6"/>
  <c r="BB251" i="6"/>
  <c r="AZ247" i="6"/>
  <c r="BD242" i="6"/>
  <c r="BC238" i="6"/>
  <c r="BB289" i="6"/>
  <c r="BA285" i="6"/>
  <c r="AZ281" i="6"/>
  <c r="BC276" i="6"/>
  <c r="BB272" i="6"/>
  <c r="BA268" i="6"/>
  <c r="BD263" i="6"/>
  <c r="BC259" i="6"/>
  <c r="BD284" i="6"/>
  <c r="BA279" i="6"/>
  <c r="BC273" i="6"/>
  <c r="BA267" i="6"/>
  <c r="BB262" i="6"/>
  <c r="BD256" i="6"/>
  <c r="BB250" i="6"/>
  <c r="BD244" i="6"/>
  <c r="AZ240" i="6"/>
  <c r="BC233" i="6"/>
  <c r="AZ228" i="6"/>
  <c r="BB222" i="6"/>
  <c r="AZ216" i="6"/>
  <c r="BA211" i="6"/>
  <c r="BC205" i="6"/>
  <c r="BA199" i="6"/>
  <c r="BC193" i="6"/>
  <c r="BD188" i="6"/>
  <c r="BB182" i="6"/>
  <c r="BD176" i="6"/>
  <c r="BA171" i="6"/>
  <c r="BD164" i="6"/>
  <c r="AZ160" i="6"/>
  <c r="BB154" i="6"/>
  <c r="AZ148" i="6"/>
  <c r="BB142" i="6"/>
  <c r="BC137" i="6"/>
  <c r="BA131" i="6"/>
  <c r="BC125" i="6"/>
  <c r="AZ120" i="6"/>
  <c r="BC113" i="6"/>
  <c r="BD108" i="6"/>
  <c r="BA103" i="6"/>
  <c r="BD96" i="6"/>
  <c r="BA91" i="6"/>
  <c r="BB86" i="6"/>
  <c r="AZ80" i="6"/>
  <c r="BB74" i="6"/>
  <c r="BD68" i="6"/>
  <c r="BB62" i="6"/>
  <c r="BC57" i="6"/>
  <c r="AZ52" i="6"/>
  <c r="BC45" i="6"/>
  <c r="AZ40" i="6"/>
  <c r="BA35" i="6"/>
  <c r="BD28" i="6"/>
  <c r="BA23" i="6"/>
  <c r="BD290" i="6"/>
  <c r="BB284" i="6"/>
  <c r="AZ279" i="6"/>
  <c r="BD273" i="6"/>
  <c r="BB267" i="6"/>
  <c r="AZ262" i="6"/>
  <c r="BC256" i="6"/>
  <c r="BA250" i="6"/>
  <c r="AZ245" i="6"/>
  <c r="BC239" i="6"/>
  <c r="BB288" i="6"/>
  <c r="AZ283" i="6"/>
  <c r="BD277" i="6"/>
  <c r="BB271" i="6"/>
  <c r="AZ266" i="6"/>
  <c r="BC260" i="6"/>
  <c r="BB255" i="6"/>
  <c r="AZ251" i="6"/>
  <c r="BD246" i="6"/>
  <c r="AZ287" i="6"/>
  <c r="BD282" i="6"/>
  <c r="BC278" i="6"/>
  <c r="BA274" i="6"/>
  <c r="AZ270" i="6"/>
  <c r="BD265" i="6"/>
  <c r="BB261" i="6"/>
  <c r="BA257" i="6"/>
  <c r="AZ253" i="6"/>
  <c r="BC248" i="6"/>
  <c r="BB244" i="6"/>
  <c r="BA240" i="6"/>
  <c r="BD235" i="6"/>
  <c r="BB279" i="6"/>
  <c r="BA262" i="6"/>
  <c r="BD245" i="6"/>
  <c r="BA237" i="6"/>
  <c r="BA232" i="6"/>
  <c r="BD227" i="6"/>
  <c r="BC223" i="6"/>
  <c r="BB219" i="6"/>
  <c r="AZ215" i="6"/>
  <c r="BD210" i="6"/>
  <c r="BC206" i="6"/>
  <c r="BA202" i="6"/>
  <c r="AZ198" i="6"/>
  <c r="BD193" i="6"/>
  <c r="BB189" i="6"/>
  <c r="BA185" i="6"/>
  <c r="AZ181" i="6"/>
  <c r="BC176" i="6"/>
  <c r="BB172" i="6"/>
  <c r="BA168" i="6"/>
  <c r="BD163" i="6"/>
  <c r="BC159" i="6"/>
  <c r="BB155" i="6"/>
  <c r="AZ151" i="6"/>
  <c r="BD146" i="6"/>
  <c r="BC142" i="6"/>
  <c r="BA138" i="6"/>
  <c r="AZ134" i="6"/>
  <c r="BD129" i="6"/>
  <c r="BB125" i="6"/>
  <c r="BA121" i="6"/>
  <c r="AZ117" i="6"/>
  <c r="BC112" i="6"/>
  <c r="BB108" i="6"/>
  <c r="BA104" i="6"/>
  <c r="BD99" i="6"/>
  <c r="BC95" i="6"/>
  <c r="BB91" i="6"/>
  <c r="AZ87" i="6"/>
  <c r="BD82" i="6"/>
  <c r="BC78" i="6"/>
  <c r="BA74" i="6"/>
  <c r="AZ70" i="6"/>
  <c r="BD65" i="6"/>
  <c r="BB61" i="6"/>
  <c r="BA57" i="6"/>
  <c r="AZ53" i="6"/>
  <c r="BC48" i="6"/>
  <c r="BB44" i="6"/>
  <c r="BA40" i="6"/>
  <c r="BD35" i="6"/>
  <c r="BC31" i="6"/>
  <c r="BB27" i="6"/>
  <c r="AZ23" i="6"/>
  <c r="BA278" i="6"/>
  <c r="BA261" i="6"/>
  <c r="BA245" i="6"/>
  <c r="BC236" i="6"/>
  <c r="BD231" i="6"/>
  <c r="BC227" i="6"/>
  <c r="BB223" i="6"/>
  <c r="AZ219" i="6"/>
  <c r="BD214" i="6"/>
  <c r="BC210" i="6"/>
  <c r="BA206" i="6"/>
  <c r="AZ202" i="6"/>
  <c r="BD197" i="6"/>
  <c r="BB193" i="6"/>
  <c r="BA189" i="6"/>
  <c r="AZ185" i="6"/>
  <c r="BC180" i="6"/>
  <c r="BB176" i="6"/>
  <c r="BA172" i="6"/>
  <c r="BD167" i="6"/>
  <c r="BC163" i="6"/>
  <c r="BB159" i="6"/>
  <c r="AZ155" i="6"/>
  <c r="BD150" i="6"/>
  <c r="BC146" i="6"/>
  <c r="BA142" i="6"/>
  <c r="AZ138" i="6"/>
  <c r="BD133" i="6"/>
  <c r="BB129" i="6"/>
  <c r="BA125" i="6"/>
  <c r="AZ121" i="6"/>
  <c r="BC116" i="6"/>
  <c r="BB112" i="6"/>
  <c r="BA108" i="6"/>
  <c r="BD103" i="6"/>
  <c r="BC99" i="6"/>
  <c r="BB95" i="6"/>
  <c r="BD288" i="6"/>
  <c r="BA283" i="6"/>
  <c r="BB278" i="6"/>
  <c r="AZ272" i="6"/>
  <c r="BB266" i="6"/>
  <c r="BD260" i="6"/>
  <c r="BB254" i="6"/>
  <c r="BC249" i="6"/>
  <c r="AZ244" i="6"/>
  <c r="BC237" i="6"/>
  <c r="AZ232" i="6"/>
  <c r="BA227" i="6"/>
  <c r="BD220" i="6"/>
  <c r="BA215" i="6"/>
  <c r="BC209" i="6"/>
  <c r="BA203" i="6"/>
  <c r="BB198" i="6"/>
  <c r="BD192" i="6"/>
  <c r="BB186" i="6"/>
  <c r="BD180" i="6"/>
  <c r="AZ176" i="6"/>
  <c r="BC169" i="6"/>
  <c r="AZ164" i="6"/>
  <c r="BB158" i="6"/>
  <c r="AZ152" i="6"/>
  <c r="BA147" i="6"/>
  <c r="BC141" i="6"/>
  <c r="BA135" i="6"/>
  <c r="BC129" i="6"/>
  <c r="BD124" i="6"/>
  <c r="BB118" i="6"/>
  <c r="BD112" i="6"/>
  <c r="BA107" i="6"/>
  <c r="BD100" i="6"/>
  <c r="AZ96" i="6"/>
  <c r="BB90" i="6"/>
  <c r="AZ84" i="6"/>
  <c r="BB78" i="6"/>
  <c r="BC73" i="6"/>
  <c r="BA67" i="6"/>
  <c r="BC61" i="6"/>
  <c r="AZ56" i="6"/>
  <c r="BC49" i="6"/>
  <c r="BD44" i="6"/>
  <c r="BA39" i="6"/>
  <c r="BD32" i="6"/>
  <c r="BA27" i="6"/>
  <c r="BB22" i="6"/>
  <c r="BC288" i="6"/>
  <c r="BB283" i="6"/>
  <c r="AZ278" i="6"/>
  <c r="BC271" i="6"/>
  <c r="BA266" i="6"/>
  <c r="AZ261" i="6"/>
  <c r="BC254" i="6"/>
  <c r="BA249" i="6"/>
  <c r="BD243" i="6"/>
  <c r="BB237" i="6"/>
  <c r="BB287" i="6"/>
  <c r="AZ282" i="6"/>
  <c r="BC275" i="6"/>
  <c r="BA270" i="6"/>
  <c r="AZ265" i="6"/>
  <c r="BC258" i="6"/>
  <c r="BA254" i="6"/>
  <c r="AZ250" i="6"/>
  <c r="BA290" i="6"/>
  <c r="AZ286" i="6"/>
  <c r="BD281" i="6"/>
  <c r="BB277" i="6"/>
  <c r="BA273" i="6"/>
  <c r="AZ269" i="6"/>
  <c r="BC264" i="6"/>
  <c r="BB260" i="6"/>
  <c r="BA256" i="6"/>
  <c r="BD251" i="6"/>
  <c r="BC247" i="6"/>
  <c r="BB243" i="6"/>
  <c r="AZ239" i="6"/>
  <c r="AZ275" i="6"/>
  <c r="AZ258" i="6"/>
  <c r="BC243" i="6"/>
  <c r="BB235" i="6"/>
  <c r="AZ231" i="6"/>
  <c r="BD226" i="6"/>
  <c r="BC222" i="6"/>
  <c r="BA218" i="6"/>
  <c r="AZ214" i="6"/>
  <c r="BD209" i="6"/>
  <c r="BB205" i="6"/>
  <c r="BA201" i="6"/>
  <c r="AZ197" i="6"/>
  <c r="BC192" i="6"/>
  <c r="BB188" i="6"/>
  <c r="BA184" i="6"/>
  <c r="BD179" i="6"/>
  <c r="BC175" i="6"/>
  <c r="BB171" i="6"/>
  <c r="AZ167" i="6"/>
  <c r="BD162" i="6"/>
  <c r="BC158" i="6"/>
  <c r="BA154" i="6"/>
  <c r="AZ150" i="6"/>
  <c r="BD145" i="6"/>
  <c r="BB141" i="6"/>
  <c r="BA137" i="6"/>
  <c r="AZ133" i="6"/>
  <c r="BC128" i="6"/>
  <c r="BB124" i="6"/>
  <c r="BA120" i="6"/>
  <c r="BD115" i="6"/>
  <c r="BC111" i="6"/>
  <c r="BB107" i="6"/>
  <c r="AZ103" i="6"/>
  <c r="BD98" i="6"/>
  <c r="BC94" i="6"/>
  <c r="BA90" i="6"/>
  <c r="AZ86" i="6"/>
  <c r="BD81" i="6"/>
  <c r="BB77" i="6"/>
  <c r="BA73" i="6"/>
  <c r="AZ69" i="6"/>
  <c r="BC64" i="6"/>
  <c r="BB60" i="6"/>
  <c r="BA56" i="6"/>
  <c r="BD51" i="6"/>
  <c r="BC47" i="6"/>
  <c r="BB43" i="6"/>
  <c r="AZ39" i="6"/>
  <c r="BD34" i="6"/>
  <c r="BC30" i="6"/>
  <c r="BA26" i="6"/>
  <c r="AZ22" i="6"/>
  <c r="AZ274" i="6"/>
  <c r="AZ257" i="6"/>
  <c r="AZ243" i="6"/>
  <c r="AZ235" i="6"/>
  <c r="BD230" i="6"/>
  <c r="BC226" i="6"/>
  <c r="BA222" i="6"/>
  <c r="AZ218" i="6"/>
  <c r="BD213" i="6"/>
  <c r="BB209" i="6"/>
  <c r="BA205" i="6"/>
  <c r="AZ201" i="6"/>
  <c r="BC196" i="6"/>
  <c r="BB192" i="6"/>
  <c r="BA188" i="6"/>
  <c r="BD183" i="6"/>
  <c r="BC179" i="6"/>
  <c r="BB175" i="6"/>
  <c r="AZ171" i="6"/>
  <c r="BD166" i="6"/>
  <c r="AZ280" i="6"/>
  <c r="BC269" i="6"/>
  <c r="BC257" i="6"/>
  <c r="BB246" i="6"/>
  <c r="BA235" i="6"/>
  <c r="AZ224" i="6"/>
  <c r="AZ212" i="6"/>
  <c r="BC201" i="6"/>
  <c r="BC189" i="6"/>
  <c r="BC177" i="6"/>
  <c r="BA167" i="6"/>
  <c r="BA155" i="6"/>
  <c r="AZ144" i="6"/>
  <c r="BD132" i="6"/>
  <c r="BC121" i="6"/>
  <c r="BC109" i="6"/>
  <c r="BA99" i="6"/>
  <c r="BA87" i="6"/>
  <c r="BA75" i="6"/>
  <c r="BD64" i="6"/>
  <c r="BD52" i="6"/>
  <c r="BC41" i="6"/>
  <c r="BB30" i="6"/>
  <c r="BA19" i="6"/>
  <c r="BA280" i="6"/>
  <c r="BB269" i="6"/>
  <c r="BD257" i="6"/>
  <c r="AZ246" i="6"/>
  <c r="BC290" i="6"/>
  <c r="BD278" i="6"/>
  <c r="AZ267" i="6"/>
  <c r="BB256" i="6"/>
  <c r="BD247" i="6"/>
  <c r="BD283" i="6"/>
  <c r="BB275" i="6"/>
  <c r="BD266" i="6"/>
  <c r="BA258" i="6"/>
  <c r="BD249" i="6"/>
  <c r="BA241" i="6"/>
  <c r="BD287" i="6"/>
  <c r="BD253" i="6"/>
  <c r="BA234" i="6"/>
  <c r="BD225" i="6"/>
  <c r="BA217" i="6"/>
  <c r="BC208" i="6"/>
  <c r="BA200" i="6"/>
  <c r="BC191" i="6"/>
  <c r="AZ183" i="6"/>
  <c r="BC174" i="6"/>
  <c r="AZ166" i="6"/>
  <c r="BB157" i="6"/>
  <c r="AZ149" i="6"/>
  <c r="BB140" i="6"/>
  <c r="BD131" i="6"/>
  <c r="BB123" i="6"/>
  <c r="BD114" i="6"/>
  <c r="BA106" i="6"/>
  <c r="BD97" i="6"/>
  <c r="BA89" i="6"/>
  <c r="BC80" i="6"/>
  <c r="BA72" i="6"/>
  <c r="BC63" i="6"/>
  <c r="AZ55" i="6"/>
  <c r="BC46" i="6"/>
  <c r="AZ38" i="6"/>
  <c r="BB29" i="6"/>
  <c r="AZ21" i="6"/>
  <c r="BD286" i="6"/>
  <c r="BC252" i="6"/>
  <c r="AZ234" i="6"/>
  <c r="BB225" i="6"/>
  <c r="AZ217" i="6"/>
  <c r="BB208" i="6"/>
  <c r="BD199" i="6"/>
  <c r="BB191" i="6"/>
  <c r="BD182" i="6"/>
  <c r="BA174" i="6"/>
  <c r="BD165" i="6"/>
  <c r="BB160" i="6"/>
  <c r="AZ154" i="6"/>
  <c r="BC148" i="6"/>
  <c r="BB143" i="6"/>
  <c r="AZ137" i="6"/>
  <c r="BC131" i="6"/>
  <c r="BA126" i="6"/>
  <c r="BD119" i="6"/>
  <c r="BC114" i="6"/>
  <c r="BA109" i="6"/>
  <c r="BD102" i="6"/>
  <c r="BB97" i="6"/>
  <c r="BA92" i="6"/>
  <c r="BD87" i="6"/>
  <c r="BC83" i="6"/>
  <c r="BB79" i="6"/>
  <c r="AZ75" i="6"/>
  <c r="BD70" i="6"/>
  <c r="BC66" i="6"/>
  <c r="BA62" i="6"/>
  <c r="AZ58" i="6"/>
  <c r="BD53" i="6"/>
  <c r="BB49" i="6"/>
  <c r="BA45" i="6"/>
  <c r="AZ41" i="6"/>
  <c r="BC36" i="6"/>
  <c r="BB32" i="6"/>
  <c r="BA28" i="6"/>
  <c r="BD23" i="6"/>
  <c r="BC19" i="6"/>
  <c r="BB281" i="6"/>
  <c r="BB264" i="6"/>
  <c r="BB247" i="6"/>
  <c r="BA238" i="6"/>
  <c r="BC232" i="6"/>
  <c r="BB228" i="6"/>
  <c r="BA224" i="6"/>
  <c r="BD219" i="6"/>
  <c r="BC215" i="6"/>
  <c r="BB211" i="6"/>
  <c r="AZ207" i="6"/>
  <c r="BD202" i="6"/>
  <c r="BC198" i="6"/>
  <c r="BA194" i="6"/>
  <c r="AZ190" i="6"/>
  <c r="BD185" i="6"/>
  <c r="BB181" i="6"/>
  <c r="BA177" i="6"/>
  <c r="AZ173" i="6"/>
  <c r="BC168" i="6"/>
  <c r="BB164" i="6"/>
  <c r="BA160" i="6"/>
  <c r="BD155" i="6"/>
  <c r="BC151" i="6"/>
  <c r="BB147" i="6"/>
  <c r="AZ143" i="6"/>
  <c r="BD138" i="6"/>
  <c r="BC134" i="6"/>
  <c r="BA130" i="6"/>
  <c r="AZ126" i="6"/>
  <c r="BD121" i="6"/>
  <c r="BB117" i="6"/>
  <c r="BA113" i="6"/>
  <c r="AZ109" i="6"/>
  <c r="BC104" i="6"/>
  <c r="BB100" i="6"/>
  <c r="BA96" i="6"/>
  <c r="BD91" i="6"/>
  <c r="BC87" i="6"/>
  <c r="BB83" i="6"/>
  <c r="AZ79" i="6"/>
  <c r="BD74" i="6"/>
  <c r="BC70" i="6"/>
  <c r="BA66" i="6"/>
  <c r="AZ62" i="6"/>
  <c r="BD57" i="6"/>
  <c r="BB53" i="6"/>
  <c r="BA49" i="6"/>
  <c r="AZ45" i="6"/>
  <c r="BC40" i="6"/>
  <c r="BB36" i="6"/>
  <c r="BA32" i="6"/>
  <c r="BD27" i="6"/>
  <c r="BC23" i="6"/>
  <c r="BB19" i="6"/>
  <c r="AZ259" i="6"/>
  <c r="AZ227" i="6"/>
  <c r="AZ210" i="6"/>
  <c r="AZ193" i="6"/>
  <c r="AZ288" i="6"/>
  <c r="AZ276" i="6"/>
  <c r="BC265" i="6"/>
  <c r="BC253" i="6"/>
  <c r="BC241" i="6"/>
  <c r="BA231" i="6"/>
  <c r="BA219" i="6"/>
  <c r="AZ208" i="6"/>
  <c r="BD196" i="6"/>
  <c r="BC185" i="6"/>
  <c r="BC173" i="6"/>
  <c r="BA163" i="6"/>
  <c r="BA151" i="6"/>
  <c r="BA139" i="6"/>
  <c r="BD128" i="6"/>
  <c r="BD116" i="6"/>
  <c r="BC105" i="6"/>
  <c r="BB94" i="6"/>
  <c r="BA83" i="6"/>
  <c r="BA71" i="6"/>
  <c r="BD60" i="6"/>
  <c r="BD48" i="6"/>
  <c r="BD36" i="6"/>
  <c r="BB26" i="6"/>
  <c r="BC287" i="6"/>
  <c r="BD275" i="6"/>
  <c r="BA265" i="6"/>
  <c r="BB253" i="6"/>
  <c r="BD241" i="6"/>
  <c r="BA286" i="6"/>
  <c r="BC274" i="6"/>
  <c r="BD262" i="6"/>
  <c r="BA253" i="6"/>
  <c r="BA289" i="6"/>
  <c r="BC280" i="6"/>
  <c r="BA272" i="6"/>
  <c r="BC263" i="6"/>
  <c r="AZ255" i="6"/>
  <c r="BC246" i="6"/>
  <c r="AZ238" i="6"/>
  <c r="BC283" i="6"/>
  <c r="BB249" i="6"/>
  <c r="BA233" i="6"/>
  <c r="BC224" i="6"/>
  <c r="BA216" i="6"/>
  <c r="BC207" i="6"/>
  <c r="AZ199" i="6"/>
  <c r="BC190" i="6"/>
  <c r="AZ182" i="6"/>
  <c r="BB173" i="6"/>
  <c r="AZ165" i="6"/>
  <c r="BB156" i="6"/>
  <c r="BD147" i="6"/>
  <c r="BB139" i="6"/>
  <c r="BD130" i="6"/>
  <c r="BA122" i="6"/>
  <c r="BD113" i="6"/>
  <c r="BA105" i="6"/>
  <c r="BC96" i="6"/>
  <c r="BA88" i="6"/>
  <c r="BC79" i="6"/>
  <c r="AZ71" i="6"/>
  <c r="BC62" i="6"/>
  <c r="AZ54" i="6"/>
  <c r="BB45" i="6"/>
  <c r="AZ37" i="6"/>
  <c r="BB28" i="6"/>
  <c r="BD19" i="6"/>
  <c r="BC282" i="6"/>
  <c r="BB248" i="6"/>
  <c r="AZ233" i="6"/>
  <c r="BB224" i="6"/>
  <c r="BD215" i="6"/>
  <c r="BB207" i="6"/>
  <c r="BD198" i="6"/>
  <c r="BA190" i="6"/>
  <c r="BD181" i="6"/>
  <c r="BA173" i="6"/>
  <c r="BC164" i="6"/>
  <c r="BA158" i="6"/>
  <c r="AZ153" i="6"/>
  <c r="BC147" i="6"/>
  <c r="BA141" i="6"/>
  <c r="BD135" i="6"/>
  <c r="BC130" i="6"/>
  <c r="BA124" i="6"/>
  <c r="BD118" i="6"/>
  <c r="BB113" i="6"/>
  <c r="AZ107" i="6"/>
  <c r="BD101" i="6"/>
  <c r="BB96" i="6"/>
  <c r="AZ91" i="6"/>
  <c r="BD86" i="6"/>
  <c r="BC82" i="6"/>
  <c r="BA78" i="6"/>
  <c r="AZ74" i="6"/>
  <c r="BD69" i="6"/>
  <c r="BB65" i="6"/>
  <c r="BA61" i="6"/>
  <c r="AZ57" i="6"/>
  <c r="BC52" i="6"/>
  <c r="BB48" i="6"/>
  <c r="BA44" i="6"/>
  <c r="BD39" i="6"/>
  <c r="BC35" i="6"/>
  <c r="BB31" i="6"/>
  <c r="AZ27" i="6"/>
  <c r="BD22" i="6"/>
  <c r="BA277" i="6"/>
  <c r="BA260" i="6"/>
  <c r="BC244" i="6"/>
  <c r="BA236" i="6"/>
  <c r="BC231" i="6"/>
  <c r="BB227" i="6"/>
  <c r="AZ223" i="6"/>
  <c r="BD218" i="6"/>
  <c r="BC214" i="6"/>
  <c r="BA210" i="6"/>
  <c r="AZ206" i="6"/>
  <c r="BD201" i="6"/>
  <c r="BB197" i="6"/>
  <c r="BA193" i="6"/>
  <c r="AZ189" i="6"/>
  <c r="BC184" i="6"/>
  <c r="BB180" i="6"/>
  <c r="BA176" i="6"/>
  <c r="BD171" i="6"/>
  <c r="BC167" i="6"/>
  <c r="BB163" i="6"/>
  <c r="AZ159" i="6"/>
  <c r="BD154" i="6"/>
  <c r="BC150" i="6"/>
  <c r="BA146" i="6"/>
  <c r="AZ142" i="6"/>
  <c r="BD137" i="6"/>
  <c r="BB133" i="6"/>
  <c r="BA129" i="6"/>
  <c r="AZ125" i="6"/>
  <c r="BC120" i="6"/>
  <c r="BB116" i="6"/>
  <c r="BA112" i="6"/>
  <c r="BD107" i="6"/>
  <c r="BC103" i="6"/>
  <c r="BB99" i="6"/>
  <c r="AZ95" i="6"/>
  <c r="BD90" i="6"/>
  <c r="BC86" i="6"/>
  <c r="BA82" i="6"/>
  <c r="AZ78" i="6"/>
  <c r="BD73" i="6"/>
  <c r="BB69" i="6"/>
  <c r="BA65" i="6"/>
  <c r="AZ61" i="6"/>
  <c r="BC56" i="6"/>
  <c r="BB52" i="6"/>
  <c r="BA48" i="6"/>
  <c r="BD43" i="6"/>
  <c r="BC39" i="6"/>
  <c r="BB35" i="6"/>
  <c r="AZ31" i="6"/>
  <c r="BD26" i="6"/>
  <c r="BC22" i="6"/>
  <c r="BA244" i="6"/>
  <c r="BD222" i="6"/>
  <c r="BD205" i="6"/>
  <c r="BC188" i="6"/>
  <c r="BC171" i="6"/>
  <c r="BC154" i="6"/>
  <c r="BB137" i="6"/>
  <c r="BB120" i="6"/>
  <c r="J18" i="6"/>
  <c r="BC44" i="6"/>
  <c r="AZ113" i="6"/>
  <c r="BA181" i="6"/>
  <c r="BB280" i="6"/>
  <c r="AZ66" i="6"/>
  <c r="BA134" i="6"/>
  <c r="BC202" i="6"/>
  <c r="BA70" i="6"/>
  <c r="BC138" i="6"/>
  <c r="BD206" i="6"/>
  <c r="BB23" i="6"/>
  <c r="BC91" i="6"/>
  <c r="BD159" i="6"/>
  <c r="BA228" i="6"/>
  <c r="BB24" i="6"/>
  <c r="BB41" i="6"/>
  <c r="BC58" i="6"/>
  <c r="BC75" i="6"/>
  <c r="BC92" i="6"/>
  <c r="BD109" i="6"/>
  <c r="BD126" i="6"/>
  <c r="BD143" i="6"/>
  <c r="AZ161" i="6"/>
  <c r="AZ178" i="6"/>
  <c r="AZ195" i="6"/>
  <c r="BA212" i="6"/>
  <c r="BA229" i="6"/>
  <c r="BC267" i="6"/>
  <c r="BB25" i="6"/>
  <c r="BC42" i="6"/>
  <c r="BC59" i="6"/>
  <c r="BC76" i="6"/>
  <c r="BD93" i="6"/>
  <c r="BD110" i="6"/>
  <c r="BD127" i="6"/>
  <c r="AZ145" i="6"/>
  <c r="AZ162" i="6"/>
  <c r="AZ179" i="6"/>
  <c r="BA196" i="6"/>
  <c r="BA213" i="6"/>
  <c r="BA230" i="6"/>
  <c r="BD271" i="6"/>
  <c r="BC26" i="6"/>
  <c r="BC43" i="6"/>
  <c r="BC60" i="6"/>
  <c r="BD77" i="6"/>
  <c r="BD94" i="6"/>
  <c r="BD111" i="6"/>
  <c r="BA133" i="6"/>
  <c r="BD158" i="6"/>
  <c r="BA180" i="6"/>
  <c r="BA214" i="6"/>
  <c r="BA276" i="6"/>
  <c r="BB21" i="6"/>
  <c r="AZ30" i="6"/>
  <c r="BC38" i="6"/>
  <c r="AZ47" i="6"/>
  <c r="BC55" i="6"/>
  <c r="BA64" i="6"/>
  <c r="BC72" i="6"/>
  <c r="BA81" i="6"/>
  <c r="BD89" i="6"/>
  <c r="BA98" i="6"/>
  <c r="BD106" i="6"/>
  <c r="BB115" i="6"/>
  <c r="BD123" i="6"/>
  <c r="BB132" i="6"/>
  <c r="AZ141" i="6"/>
  <c r="BB149" i="6"/>
  <c r="AZ158" i="6"/>
  <c r="BC166" i="6"/>
  <c r="AZ175" i="6"/>
  <c r="BC183" i="6"/>
  <c r="BA192" i="6"/>
  <c r="BC200" i="6"/>
  <c r="BA209" i="6"/>
  <c r="BD217" i="6"/>
  <c r="BA226" i="6"/>
  <c r="BD234" i="6"/>
  <c r="BD255" i="6"/>
  <c r="AZ290" i="6"/>
  <c r="AZ25" i="6"/>
  <c r="BB33" i="6"/>
  <c r="AZ42" i="6"/>
  <c r="BC50" i="6"/>
  <c r="AZ59" i="6"/>
  <c r="BC67" i="6"/>
  <c r="BA76" i="6"/>
  <c r="BC84" i="6"/>
  <c r="BA93" i="6"/>
  <c r="AZ105" i="6"/>
  <c r="BC115" i="6"/>
  <c r="BB127" i="6"/>
  <c r="AZ139" i="6"/>
  <c r="BD149" i="6"/>
  <c r="BB161" i="6"/>
  <c r="BB177" i="6"/>
  <c r="BC194" i="6"/>
  <c r="BC211" i="6"/>
  <c r="BC228" i="6"/>
  <c r="BB265" i="6"/>
  <c r="BA24" i="6"/>
  <c r="BA41" i="6"/>
  <c r="BA58" i="6"/>
  <c r="BB75" i="6"/>
  <c r="BB92" i="6"/>
  <c r="BB109" i="6"/>
  <c r="BC126" i="6"/>
  <c r="BC143" i="6"/>
  <c r="BC160" i="6"/>
  <c r="BD177" i="6"/>
  <c r="BD194" i="6"/>
  <c r="BD211" i="6"/>
  <c r="AZ229" i="6"/>
  <c r="BC266" i="6"/>
  <c r="BA242" i="6"/>
  <c r="BB259" i="6"/>
  <c r="BB276" i="6"/>
  <c r="AZ249" i="6"/>
  <c r="BA269" i="6"/>
  <c r="BB236" i="6"/>
  <c r="BD258" i="6"/>
  <c r="BA282" i="6"/>
  <c r="AZ32" i="6"/>
  <c r="BB54" i="6"/>
  <c r="BC77" i="6"/>
  <c r="AZ100" i="6"/>
  <c r="BB122" i="6"/>
  <c r="BC145" i="6"/>
  <c r="AZ168" i="6"/>
  <c r="BB190" i="6"/>
  <c r="BB214" i="6"/>
  <c r="BD236" i="6"/>
  <c r="BA259" i="6"/>
  <c r="BB282" i="6"/>
  <c r="M18" i="6"/>
  <c r="BD61" i="6"/>
  <c r="AZ130" i="6"/>
  <c r="BA198" i="6"/>
  <c r="AZ83" i="6"/>
  <c r="BB151" i="6"/>
  <c r="BC219" i="6"/>
  <c r="AZ19" i="6"/>
  <c r="BB87" i="6"/>
  <c r="BC155" i="6"/>
  <c r="BD223" i="6"/>
  <c r="BB40" i="6"/>
  <c r="BC108" i="6"/>
  <c r="AZ177" i="6"/>
  <c r="BB263" i="6"/>
  <c r="BC28" i="6"/>
  <c r="BD45" i="6"/>
  <c r="BD62" i="6"/>
  <c r="BD79" i="6"/>
  <c r="AZ97" i="6"/>
  <c r="AZ114" i="6"/>
  <c r="AZ131" i="6"/>
  <c r="BA148" i="6"/>
  <c r="BA165" i="6"/>
  <c r="BA182" i="6"/>
  <c r="BB199" i="6"/>
  <c r="BB216" i="6"/>
  <c r="BB233" i="6"/>
  <c r="BC284" i="6"/>
  <c r="BD29" i="6"/>
  <c r="BD46" i="6"/>
  <c r="BD63" i="6"/>
  <c r="AZ81" i="6"/>
  <c r="AZ98" i="6"/>
  <c r="AZ115" i="6"/>
  <c r="BA132" i="6"/>
  <c r="BA149" i="6"/>
  <c r="BA166" i="6"/>
  <c r="BB183" i="6"/>
  <c r="BB200" i="6"/>
  <c r="BB217" i="6"/>
  <c r="BC234" i="6"/>
  <c r="AZ289" i="6"/>
  <c r="BD30" i="6"/>
  <c r="BD47" i="6"/>
  <c r="AZ65" i="6"/>
  <c r="AZ82" i="6"/>
  <c r="AZ99" i="6"/>
  <c r="BA116" i="6"/>
  <c r="BD141" i="6"/>
  <c r="AZ163" i="6"/>
  <c r="BB184" i="6"/>
  <c r="BC218" i="6"/>
  <c r="BC24" i="6"/>
  <c r="BA33" i="6"/>
  <c r="BD41" i="6"/>
  <c r="BA50" i="6"/>
  <c r="BD58" i="6"/>
  <c r="BB67" i="6"/>
  <c r="BD75" i="6"/>
  <c r="BB84" i="6"/>
  <c r="AZ93" i="6"/>
  <c r="BB101" i="6"/>
  <c r="AZ110" i="6"/>
  <c r="BC118" i="6"/>
  <c r="AZ127" i="6"/>
  <c r="BC135" i="6"/>
  <c r="BA144" i="6"/>
  <c r="BC152" i="6"/>
  <c r="BA161" i="6"/>
  <c r="BD169" i="6"/>
  <c r="BA178" i="6"/>
  <c r="BD186" i="6"/>
  <c r="BB195" i="6"/>
  <c r="BD203" i="6"/>
  <c r="BB212" i="6"/>
  <c r="AZ221" i="6"/>
  <c r="BB229" i="6"/>
  <c r="BB240" i="6"/>
  <c r="BC268" i="6"/>
  <c r="AZ26" i="6"/>
  <c r="BC34" i="6"/>
  <c r="AZ43" i="6"/>
  <c r="BC51" i="6"/>
  <c r="BA60" i="6"/>
  <c r="BC68" i="6"/>
  <c r="BA77" i="6"/>
  <c r="BD85" i="6"/>
  <c r="BA94" i="6"/>
  <c r="AZ106" i="6"/>
  <c r="BD117" i="6"/>
  <c r="BB128" i="6"/>
  <c r="BA140" i="6"/>
  <c r="BD151" i="6"/>
  <c r="BC162" i="6"/>
  <c r="BC178" i="6"/>
  <c r="BC195" i="6"/>
  <c r="BC212" i="6"/>
  <c r="BD229" i="6"/>
  <c r="BD269" i="6"/>
  <c r="BA25" i="6"/>
  <c r="BA42" i="6"/>
  <c r="BB59" i="6"/>
  <c r="BB76" i="6"/>
  <c r="BB93" i="6"/>
  <c r="BC110" i="6"/>
  <c r="BC127" i="6"/>
  <c r="BC144" i="6"/>
  <c r="BD161" i="6"/>
  <c r="BD178" i="6"/>
  <c r="BD195" i="6"/>
  <c r="AZ213" i="6"/>
  <c r="AZ230" i="6"/>
  <c r="BD270" i="6"/>
  <c r="BB245" i="6"/>
  <c r="BC262" i="6"/>
  <c r="BC279" i="6"/>
  <c r="BA252" i="6"/>
  <c r="BB273" i="6"/>
  <c r="BC240" i="6"/>
  <c r="AZ263" i="6"/>
  <c r="BC286" i="6"/>
  <c r="AZ36" i="6"/>
  <c r="BB58" i="6"/>
  <c r="BC81" i="6"/>
  <c r="AZ104" i="6"/>
  <c r="BB126" i="6"/>
  <c r="BB150" i="6"/>
  <c r="BD172" i="6"/>
  <c r="BA195" i="6"/>
  <c r="BB218" i="6"/>
  <c r="BD240" i="6"/>
  <c r="BA263" i="6"/>
  <c r="BB286" i="6"/>
  <c r="BC27" i="6"/>
  <c r="BB232" i="6"/>
  <c r="BA117" i="6"/>
  <c r="BB121" i="6"/>
  <c r="AZ211" i="6"/>
  <c r="BA37" i="6"/>
  <c r="BB71" i="6"/>
  <c r="BB105" i="6"/>
  <c r="BC139" i="6"/>
  <c r="BD173" i="6"/>
  <c r="BD207" i="6"/>
  <c r="AZ225" i="6"/>
  <c r="BA38" i="6"/>
  <c r="BB72" i="6"/>
  <c r="BC106" i="6"/>
  <c r="BC140" i="6"/>
  <c r="BD157" i="6"/>
  <c r="BD191" i="6"/>
  <c r="AZ209" i="6"/>
  <c r="BD254" i="6"/>
  <c r="BA22" i="6"/>
  <c r="BB56" i="6"/>
  <c r="BC107" i="6"/>
  <c r="BA150" i="6"/>
  <c r="BD175" i="6"/>
  <c r="BC235" i="6"/>
  <c r="BB20" i="6"/>
  <c r="BB37" i="6"/>
  <c r="BC54" i="6"/>
  <c r="AZ63" i="6"/>
  <c r="BA80" i="6"/>
  <c r="BC88" i="6"/>
  <c r="BA114" i="6"/>
  <c r="BB131" i="6"/>
  <c r="BB148" i="6"/>
  <c r="BB165" i="6"/>
  <c r="BC182" i="6"/>
  <c r="AZ191" i="6"/>
  <c r="BA208" i="6"/>
  <c r="BA225" i="6"/>
  <c r="BC251" i="6"/>
  <c r="BA30" i="6"/>
  <c r="BB47" i="6"/>
  <c r="BD55" i="6"/>
  <c r="AZ73" i="6"/>
  <c r="AZ90" i="6"/>
  <c r="BB111" i="6"/>
  <c r="BD134" i="6"/>
  <c r="BA157" i="6"/>
  <c r="AZ170" i="6"/>
  <c r="BA204" i="6"/>
  <c r="AZ241" i="6"/>
  <c r="BD33" i="6"/>
  <c r="BD67" i="6"/>
  <c r="AZ102" i="6"/>
  <c r="BA136" i="6"/>
  <c r="BA170" i="6"/>
  <c r="BB187" i="6"/>
  <c r="BB221" i="6"/>
  <c r="AZ237" i="6"/>
  <c r="AZ254" i="6"/>
  <c r="BA288" i="6"/>
  <c r="BD261" i="6"/>
  <c r="BB252" i="6"/>
  <c r="BD274" i="6"/>
  <c r="AZ24" i="6"/>
  <c r="AZ48" i="6"/>
  <c r="BD92" i="6"/>
  <c r="BB138" i="6"/>
  <c r="BD160" i="6"/>
  <c r="BB206" i="6"/>
  <c r="BD228" i="6"/>
  <c r="BA275" i="6"/>
  <c r="BD78" i="6"/>
  <c r="AZ147" i="6"/>
  <c r="BB215" i="6"/>
  <c r="BD31" i="6"/>
  <c r="BA100" i="6"/>
  <c r="BB168" i="6"/>
  <c r="BD237" i="6"/>
  <c r="BA36" i="6"/>
  <c r="BB104" i="6"/>
  <c r="BC172" i="6"/>
  <c r="BA246" i="6"/>
  <c r="BB57" i="6"/>
  <c r="BD125" i="6"/>
  <c r="AZ194" i="6"/>
  <c r="AZ33" i="6"/>
  <c r="AZ50" i="6"/>
  <c r="AZ67" i="6"/>
  <c r="BA84" i="6"/>
  <c r="BA101" i="6"/>
  <c r="BA118" i="6"/>
  <c r="BB135" i="6"/>
  <c r="BB152" i="6"/>
  <c r="BB169" i="6"/>
  <c r="BC186" i="6"/>
  <c r="BC203" i="6"/>
  <c r="BC220" i="6"/>
  <c r="BD239" i="6"/>
  <c r="AZ34" i="6"/>
  <c r="AZ51" i="6"/>
  <c r="BA68" i="6"/>
  <c r="BA85" i="6"/>
  <c r="BA102" i="6"/>
  <c r="BB119" i="6"/>
  <c r="BB136" i="6"/>
  <c r="BB153" i="6"/>
  <c r="BC170" i="6"/>
  <c r="BC187" i="6"/>
  <c r="BC204" i="6"/>
  <c r="BD221" i="6"/>
  <c r="AZ242" i="6"/>
  <c r="AZ35" i="6"/>
  <c r="BA52" i="6"/>
  <c r="BA69" i="6"/>
  <c r="BA86" i="6"/>
  <c r="BB103" i="6"/>
  <c r="BC124" i="6"/>
  <c r="AZ146" i="6"/>
  <c r="BB167" i="6"/>
  <c r="BA197" i="6"/>
  <c r="BB231" i="6"/>
  <c r="BD25" i="6"/>
  <c r="BA34" i="6"/>
  <c r="BD42" i="6"/>
  <c r="BB51" i="6"/>
  <c r="BD59" i="6"/>
  <c r="BB68" i="6"/>
  <c r="AZ77" i="6"/>
  <c r="BB85" i="6"/>
  <c r="AZ94" i="6"/>
  <c r="BC102" i="6"/>
  <c r="AZ111" i="6"/>
  <c r="BC119" i="6"/>
  <c r="BA128" i="6"/>
  <c r="BC136" i="6"/>
  <c r="BA145" i="6"/>
  <c r="BD153" i="6"/>
  <c r="BA162" i="6"/>
  <c r="BD170" i="6"/>
  <c r="BB179" i="6"/>
  <c r="BD187" i="6"/>
  <c r="BB196" i="6"/>
  <c r="AZ205" i="6"/>
  <c r="BB213" i="6"/>
  <c r="AZ222" i="6"/>
  <c r="BC230" i="6"/>
  <c r="BC242" i="6"/>
  <c r="AZ273" i="6"/>
  <c r="BC20" i="6"/>
  <c r="BA29" i="6"/>
  <c r="BD37" i="6"/>
  <c r="BA46" i="6"/>
  <c r="BD54" i="6"/>
  <c r="BB63" i="6"/>
  <c r="BD71" i="6"/>
  <c r="BB80" i="6"/>
  <c r="AZ89" i="6"/>
  <c r="BC98" i="6"/>
  <c r="BA110" i="6"/>
  <c r="AZ122" i="6"/>
  <c r="BC132" i="6"/>
  <c r="BB144" i="6"/>
  <c r="BA156" i="6"/>
  <c r="AZ169" i="6"/>
  <c r="AZ186" i="6"/>
  <c r="AZ203" i="6"/>
  <c r="BA220" i="6"/>
  <c r="BD238" i="6"/>
  <c r="BC32" i="6"/>
  <c r="BD49" i="6"/>
  <c r="BD66" i="6"/>
  <c r="BD83" i="6"/>
  <c r="AZ101" i="6"/>
  <c r="AZ118" i="6"/>
  <c r="AZ135" i="6"/>
  <c r="BA152" i="6"/>
  <c r="BA169" i="6"/>
  <c r="BA186" i="6"/>
  <c r="BB203" i="6"/>
  <c r="BB220" i="6"/>
  <c r="BB239" i="6"/>
  <c r="BD250" i="6"/>
  <c r="BD267" i="6"/>
  <c r="AZ285" i="6"/>
  <c r="BB257" i="6"/>
  <c r="BD279" i="6"/>
  <c r="BA248" i="6"/>
  <c r="BC270" i="6"/>
  <c r="AZ20" i="6"/>
  <c r="BA43" i="6"/>
  <c r="BC65" i="6"/>
  <c r="AZ88" i="6"/>
  <c r="AZ112" i="6"/>
  <c r="BB134" i="6"/>
  <c r="BD156" i="6"/>
  <c r="AZ180" i="6"/>
  <c r="BB202" i="6"/>
  <c r="BD224" i="6"/>
  <c r="AZ248" i="6"/>
  <c r="BB270" i="6"/>
  <c r="AK18" i="6"/>
  <c r="AK15" i="6" s="1"/>
  <c r="AR263" i="6"/>
  <c r="AP289" i="6"/>
  <c r="AQ290" i="6"/>
  <c r="AP287" i="6"/>
  <c r="AO284" i="6"/>
  <c r="AS280" i="6"/>
  <c r="AR277" i="6"/>
  <c r="AQ274" i="6"/>
  <c r="AP271" i="6"/>
  <c r="AO268" i="6"/>
  <c r="AS264" i="6"/>
  <c r="AR261" i="6"/>
  <c r="AS287" i="6"/>
  <c r="AR284" i="6"/>
  <c r="AQ281" i="6"/>
  <c r="AP278" i="6"/>
  <c r="AO275" i="6"/>
  <c r="AS271" i="6"/>
  <c r="AR268" i="6"/>
  <c r="AQ265" i="6"/>
  <c r="AP262" i="6"/>
  <c r="AQ287" i="6"/>
  <c r="AO281" i="6"/>
  <c r="AR274" i="6"/>
  <c r="AP268" i="6"/>
  <c r="AS261" i="6"/>
  <c r="AS286" i="6"/>
  <c r="AQ280" i="6"/>
  <c r="AO274" i="6"/>
  <c r="AR267" i="6"/>
  <c r="AP261" i="6"/>
  <c r="AR286" i="6"/>
  <c r="AP280" i="6"/>
  <c r="AS273" i="6"/>
  <c r="AQ267" i="6"/>
  <c r="AO261" i="6"/>
  <c r="AQ284" i="6"/>
  <c r="AR279" i="6"/>
  <c r="AS274" i="6"/>
  <c r="AR285" i="6"/>
  <c r="AO276" i="6"/>
  <c r="AR269" i="6"/>
  <c r="AP263" i="6"/>
  <c r="AO283" i="6"/>
  <c r="AR276" i="6"/>
  <c r="AO267" i="6"/>
  <c r="AR290" i="6"/>
  <c r="AS277" i="6"/>
  <c r="AO290" i="6"/>
  <c r="AS270" i="6"/>
  <c r="AQ264" i="6"/>
  <c r="AR270" i="6"/>
  <c r="AO270" i="6"/>
  <c r="AR289" i="6"/>
  <c r="AQ286" i="6"/>
  <c r="AP283" i="6"/>
  <c r="AO280" i="6"/>
  <c r="AS276" i="6"/>
  <c r="AR273" i="6"/>
  <c r="AQ270" i="6"/>
  <c r="AP267" i="6"/>
  <c r="AO264" i="6"/>
  <c r="AP290" i="6"/>
  <c r="AO287" i="6"/>
  <c r="AS283" i="6"/>
  <c r="AR280" i="6"/>
  <c r="AQ277" i="6"/>
  <c r="AP274" i="6"/>
  <c r="AO271" i="6"/>
  <c r="AS267" i="6"/>
  <c r="AR264" i="6"/>
  <c r="AQ261" i="6"/>
  <c r="AS285" i="6"/>
  <c r="AQ279" i="6"/>
  <c r="AO273" i="6"/>
  <c r="AR266" i="6"/>
  <c r="AP285" i="6"/>
  <c r="AS278" i="6"/>
  <c r="AQ272" i="6"/>
  <c r="AO266" i="6"/>
  <c r="AO285" i="6"/>
  <c r="AR278" i="6"/>
  <c r="AP272" i="6"/>
  <c r="AS265" i="6"/>
  <c r="AP265" i="6"/>
  <c r="AS290" i="6"/>
  <c r="AO286" i="6"/>
  <c r="AP281" i="6"/>
  <c r="AS288" i="6"/>
  <c r="AQ282" i="6"/>
  <c r="AS272" i="6"/>
  <c r="AQ266" i="6"/>
  <c r="AQ289" i="6"/>
  <c r="AS279" i="6"/>
  <c r="AQ273" i="6"/>
  <c r="AS263" i="6"/>
  <c r="AP284" i="6"/>
  <c r="AO265" i="6"/>
  <c r="AP277" i="6"/>
  <c r="AS289" i="6"/>
  <c r="AO277" i="6"/>
  <c r="AR271" i="6"/>
  <c r="AR287" i="6"/>
  <c r="AS282" i="6"/>
  <c r="AS284" i="6"/>
  <c r="AQ278" i="6"/>
  <c r="AO272" i="6"/>
  <c r="AR265" i="6"/>
  <c r="AR288" i="6"/>
  <c r="AP282" i="6"/>
  <c r="AS275" i="6"/>
  <c r="AQ269" i="6"/>
  <c r="AO263" i="6"/>
  <c r="AR282" i="6"/>
  <c r="AS269" i="6"/>
  <c r="AQ276" i="6"/>
  <c r="AP279" i="6"/>
  <c r="AP286" i="6"/>
  <c r="AP270" i="6"/>
  <c r="AQ271" i="6"/>
  <c r="AR283" i="6"/>
  <c r="AQ283" i="6"/>
  <c r="AP264" i="6"/>
  <c r="AS266" i="6"/>
  <c r="AO262" i="6"/>
  <c r="AO288" i="6"/>
  <c r="AR281" i="6"/>
  <c r="AP275" i="6"/>
  <c r="AS268" i="6"/>
  <c r="AQ262" i="6"/>
  <c r="AQ285" i="6"/>
  <c r="AO279" i="6"/>
  <c r="AR272" i="6"/>
  <c r="AP266" i="6"/>
  <c r="AO289" i="6"/>
  <c r="AP276" i="6"/>
  <c r="AQ263" i="6"/>
  <c r="AO282" i="6"/>
  <c r="AO269" i="6"/>
  <c r="AQ268" i="6"/>
  <c r="AS262" i="6"/>
  <c r="AQ275" i="6"/>
  <c r="AR275" i="6"/>
  <c r="AP288" i="6"/>
  <c r="AR262" i="6"/>
  <c r="AP269" i="6"/>
  <c r="AS281" i="6"/>
  <c r="AO278" i="6"/>
  <c r="AP273" i="6"/>
  <c r="AQ288" i="6"/>
  <c r="F12" i="6"/>
  <c r="F14" i="6"/>
  <c r="L14" i="6" s="1"/>
  <c r="F15" i="6"/>
  <c r="J15" i="6" s="1"/>
  <c r="F13" i="6"/>
  <c r="Z18" i="6"/>
  <c r="AF288" i="6"/>
  <c r="AE285" i="6"/>
  <c r="AD282" i="6"/>
  <c r="AH278" i="6"/>
  <c r="AG275" i="6"/>
  <c r="AF272" i="6"/>
  <c r="AE269" i="6"/>
  <c r="AD266" i="6"/>
  <c r="AH262" i="6"/>
  <c r="AD289" i="6"/>
  <c r="AH285" i="6"/>
  <c r="AG282" i="6"/>
  <c r="AF279" i="6"/>
  <c r="AE276" i="6"/>
  <c r="AD273" i="6"/>
  <c r="AH269" i="6"/>
  <c r="AG266" i="6"/>
  <c r="AF263" i="6"/>
  <c r="AG289" i="6"/>
  <c r="AF286" i="6"/>
  <c r="AE283" i="6"/>
  <c r="AD280" i="6"/>
  <c r="AH276" i="6"/>
  <c r="AG273" i="6"/>
  <c r="AF270" i="6"/>
  <c r="AE267" i="6"/>
  <c r="AD264" i="6"/>
  <c r="AD279" i="6"/>
  <c r="AE266" i="6"/>
  <c r="AE278" i="6"/>
  <c r="AF265" i="6"/>
  <c r="AD287" i="6"/>
  <c r="AE274" i="6"/>
  <c r="AF261" i="6"/>
  <c r="AG287" i="6"/>
  <c r="AG283" i="6"/>
  <c r="AG279" i="6"/>
  <c r="AH274" i="6"/>
  <c r="AH270" i="6"/>
  <c r="AH266" i="6"/>
  <c r="AD262" i="6"/>
  <c r="AF287" i="6"/>
  <c r="AF283" i="6"/>
  <c r="AG278" i="6"/>
  <c r="AG274" i="6"/>
  <c r="AG270" i="6"/>
  <c r="AH265" i="6"/>
  <c r="AH261" i="6"/>
  <c r="AE287" i="6"/>
  <c r="AF282" i="6"/>
  <c r="AF278" i="6"/>
  <c r="AF274" i="6"/>
  <c r="AG269" i="6"/>
  <c r="AG265" i="6"/>
  <c r="AG261" i="6"/>
  <c r="AE282" i="6"/>
  <c r="AD263" i="6"/>
  <c r="AH287" i="6"/>
  <c r="AH271" i="6"/>
  <c r="AE290" i="6"/>
  <c r="AD271" i="6"/>
  <c r="AF273" i="6"/>
  <c r="AD290" i="6"/>
  <c r="AD286" i="6"/>
  <c r="AE281" i="6"/>
  <c r="AE277" i="6"/>
  <c r="AE273" i="6"/>
  <c r="AF268" i="6"/>
  <c r="AF264" i="6"/>
  <c r="AH289" i="6"/>
  <c r="AD285" i="6"/>
  <c r="AD281" i="6"/>
  <c r="AD277" i="6"/>
  <c r="AE272" i="6"/>
  <c r="AE268" i="6"/>
  <c r="AE264" i="6"/>
  <c r="AH288" i="6"/>
  <c r="AH284" i="6"/>
  <c r="AH280" i="6"/>
  <c r="AD276" i="6"/>
  <c r="AD272" i="6"/>
  <c r="AD268" i="6"/>
  <c r="AE263" i="6"/>
  <c r="AG288" i="6"/>
  <c r="AG272" i="6"/>
  <c r="AF281" i="6"/>
  <c r="AE262" i="6"/>
  <c r="AG280" i="6"/>
  <c r="AG264" i="6"/>
  <c r="AF284" i="6"/>
  <c r="AF276" i="6"/>
  <c r="AG267" i="6"/>
  <c r="AE288" i="6"/>
  <c r="AE280" i="6"/>
  <c r="AF271" i="6"/>
  <c r="AG262" i="6"/>
  <c r="AD284" i="6"/>
  <c r="AE275" i="6"/>
  <c r="AF266" i="6"/>
  <c r="AF285" i="6"/>
  <c r="AG268" i="6"/>
  <c r="AH267" i="6"/>
  <c r="AD267" i="6"/>
  <c r="AD283" i="6"/>
  <c r="AD278" i="6"/>
  <c r="AE261" i="6"/>
  <c r="AH273" i="6"/>
  <c r="AG285" i="6"/>
  <c r="AH268" i="6"/>
  <c r="AH290" i="6"/>
  <c r="AH282" i="6"/>
  <c r="AD274" i="6"/>
  <c r="AE265" i="6"/>
  <c r="AG286" i="6"/>
  <c r="AH277" i="6"/>
  <c r="AD269" i="6"/>
  <c r="AD261" i="6"/>
  <c r="AF290" i="6"/>
  <c r="AG281" i="6"/>
  <c r="AH272" i="6"/>
  <c r="AH264" i="6"/>
  <c r="AH275" i="6"/>
  <c r="AH263" i="6"/>
  <c r="AH279" i="6"/>
  <c r="AD270" i="6"/>
  <c r="AG290" i="6"/>
  <c r="AD265" i="6"/>
  <c r="AG277" i="6"/>
  <c r="AD275" i="6"/>
  <c r="AF277" i="6"/>
  <c r="AE270" i="6"/>
  <c r="AE289" i="6"/>
  <c r="AF280" i="6"/>
  <c r="AG271" i="6"/>
  <c r="AG263" i="6"/>
  <c r="AE284" i="6"/>
  <c r="AF275" i="6"/>
  <c r="AF267" i="6"/>
  <c r="AD288" i="6"/>
  <c r="AE279" i="6"/>
  <c r="AE271" i="6"/>
  <c r="AF262" i="6"/>
  <c r="AF269" i="6"/>
  <c r="AG284" i="6"/>
  <c r="AH283" i="6"/>
  <c r="AE286" i="6"/>
  <c r="AF289" i="6"/>
  <c r="AG276" i="6"/>
  <c r="AH286" i="6"/>
  <c r="AH281" i="6"/>
  <c r="BC21" i="6"/>
  <c r="BD24" i="6"/>
  <c r="AZ28" i="6"/>
  <c r="BA31" i="6"/>
  <c r="BB34" i="6"/>
  <c r="BC37" i="6"/>
  <c r="BD40" i="6"/>
  <c r="AZ44" i="6"/>
  <c r="BA47" i="6"/>
  <c r="BB50" i="6"/>
  <c r="BC53" i="6"/>
  <c r="BD56" i="6"/>
  <c r="AZ60" i="6"/>
  <c r="BA63" i="6"/>
  <c r="BB66" i="6"/>
  <c r="BC69" i="6"/>
  <c r="BD72" i="6"/>
  <c r="AZ76" i="6"/>
  <c r="BA79" i="6"/>
  <c r="BB82" i="6"/>
  <c r="BC85" i="6"/>
  <c r="BD88" i="6"/>
  <c r="AZ92" i="6"/>
  <c r="BA95" i="6"/>
  <c r="BB98" i="6"/>
  <c r="BC101" i="6"/>
  <c r="BD104" i="6"/>
  <c r="AZ108" i="6"/>
  <c r="BA111" i="6"/>
  <c r="BB114" i="6"/>
  <c r="BC117" i="6"/>
  <c r="BD120" i="6"/>
  <c r="AZ124" i="6"/>
  <c r="BA127" i="6"/>
  <c r="BB130" i="6"/>
  <c r="BC133" i="6"/>
  <c r="BD136" i="6"/>
  <c r="AZ140" i="6"/>
  <c r="BA143" i="6"/>
  <c r="BB146" i="6"/>
  <c r="BC149" i="6"/>
  <c r="BD152" i="6"/>
  <c r="AZ156" i="6"/>
  <c r="BA159" i="6"/>
  <c r="BB162" i="6"/>
  <c r="BC165" i="6"/>
  <c r="BD168" i="6"/>
  <c r="AZ172" i="6"/>
  <c r="BA175" i="6"/>
  <c r="BB178" i="6"/>
  <c r="BC181" i="6"/>
  <c r="BD184" i="6"/>
  <c r="AZ188" i="6"/>
  <c r="BA191" i="6"/>
  <c r="BB194" i="6"/>
  <c r="BC197" i="6"/>
  <c r="BD200" i="6"/>
  <c r="AZ204" i="6"/>
  <c r="BA207" i="6"/>
  <c r="BB210" i="6"/>
  <c r="BC213" i="6"/>
  <c r="BD216" i="6"/>
  <c r="AZ220" i="6"/>
  <c r="BA223" i="6"/>
  <c r="BB226" i="6"/>
  <c r="BC229" i="6"/>
  <c r="BD232" i="6"/>
  <c r="AZ236" i="6"/>
  <c r="BA239" i="6"/>
  <c r="BB242" i="6"/>
  <c r="BC245" i="6"/>
  <c r="BD248" i="6"/>
  <c r="AZ252" i="6"/>
  <c r="BA255" i="6"/>
  <c r="BB258" i="6"/>
  <c r="BC261" i="6"/>
  <c r="BD264" i="6"/>
  <c r="AZ268" i="6"/>
  <c r="BA271" i="6"/>
  <c r="BB274" i="6"/>
  <c r="BC277" i="6"/>
  <c r="BD280" i="6"/>
  <c r="AZ284" i="6"/>
  <c r="BA287" i="6"/>
  <c r="BB290" i="6"/>
  <c r="AR231" i="6"/>
  <c r="AQ244" i="6"/>
  <c r="AQ258" i="6"/>
  <c r="AP255" i="6"/>
  <c r="AO252" i="6"/>
  <c r="AS259" i="6"/>
  <c r="AR256" i="6"/>
  <c r="AQ253" i="6"/>
  <c r="AR258" i="6"/>
  <c r="AP252" i="6"/>
  <c r="AP248" i="6"/>
  <c r="AO245" i="6"/>
  <c r="AS241" i="6"/>
  <c r="AR238" i="6"/>
  <c r="AQ235" i="6"/>
  <c r="AP232" i="6"/>
  <c r="AO258" i="6"/>
  <c r="AR251" i="6"/>
  <c r="AO248" i="6"/>
  <c r="AS244" i="6"/>
  <c r="AR241" i="6"/>
  <c r="AQ238" i="6"/>
  <c r="AP235" i="6"/>
  <c r="AO232" i="6"/>
  <c r="AS257" i="6"/>
  <c r="AQ251" i="6"/>
  <c r="AS247" i="6"/>
  <c r="AR244" i="6"/>
  <c r="AQ241" i="6"/>
  <c r="AP238" i="6"/>
  <c r="AO235" i="6"/>
  <c r="AS231" i="6"/>
  <c r="AR235" i="6"/>
  <c r="AQ248" i="6"/>
  <c r="AO230" i="6"/>
  <c r="AS242" i="6"/>
  <c r="AQ260" i="6"/>
  <c r="AQ240" i="6"/>
  <c r="AR255" i="6"/>
  <c r="AO260" i="6"/>
  <c r="AP258" i="6"/>
  <c r="AQ255" i="6"/>
  <c r="AR246" i="6"/>
  <c r="AP240" i="6"/>
  <c r="AR230" i="6"/>
  <c r="AS234" i="6"/>
  <c r="AR247" i="6"/>
  <c r="AS260" i="6"/>
  <c r="AR257" i="6"/>
  <c r="AQ254" i="6"/>
  <c r="AP251" i="6"/>
  <c r="AO259" i="6"/>
  <c r="AS255" i="6"/>
  <c r="AR252" i="6"/>
  <c r="AO257" i="6"/>
  <c r="AR250" i="6"/>
  <c r="AQ247" i="6"/>
  <c r="AP244" i="6"/>
  <c r="AO241" i="6"/>
  <c r="AS237" i="6"/>
  <c r="AR234" i="6"/>
  <c r="AQ231" i="6"/>
  <c r="AQ256" i="6"/>
  <c r="AQ250" i="6"/>
  <c r="AP247" i="6"/>
  <c r="AO244" i="6"/>
  <c r="AS240" i="6"/>
  <c r="AR237" i="6"/>
  <c r="AQ234" i="6"/>
  <c r="AP231" i="6"/>
  <c r="AP256" i="6"/>
  <c r="AP250" i="6"/>
  <c r="AO247" i="6"/>
  <c r="AS243" i="6"/>
  <c r="AR240" i="6"/>
  <c r="AQ237" i="6"/>
  <c r="AP234" i="6"/>
  <c r="AO231" i="6"/>
  <c r="AS238" i="6"/>
  <c r="AQ252" i="6"/>
  <c r="AP233" i="6"/>
  <c r="AO246" i="6"/>
  <c r="AS230" i="6"/>
  <c r="AR243" i="6"/>
  <c r="AO238" i="6"/>
  <c r="AS250" i="6"/>
  <c r="AS256" i="6"/>
  <c r="AR253" i="6"/>
  <c r="AO255" i="6"/>
  <c r="AS251" i="6"/>
  <c r="AS249" i="6"/>
  <c r="AQ243" i="6"/>
  <c r="AO237" i="6"/>
  <c r="AS233" i="6"/>
  <c r="AP259" i="6"/>
  <c r="AS253" i="6"/>
  <c r="AQ246" i="6"/>
  <c r="AR233" i="6"/>
  <c r="AR254" i="6"/>
  <c r="AQ233" i="6"/>
  <c r="AO234" i="6"/>
  <c r="AP241" i="6"/>
  <c r="AO256" i="6"/>
  <c r="AQ257" i="6"/>
  <c r="AO249" i="6"/>
  <c r="AP236" i="6"/>
  <c r="AP253" i="6"/>
  <c r="AR245" i="6"/>
  <c r="AP239" i="6"/>
  <c r="AS232" i="6"/>
  <c r="AO253" i="6"/>
  <c r="AQ245" i="6"/>
  <c r="AO239" i="6"/>
  <c r="AR232" i="6"/>
  <c r="AP245" i="6"/>
  <c r="AR239" i="6"/>
  <c r="AP237" i="6"/>
  <c r="AP257" i="6"/>
  <c r="AS252" i="6"/>
  <c r="AP254" i="6"/>
  <c r="AS245" i="6"/>
  <c r="AO233" i="6"/>
  <c r="AR249" i="6"/>
  <c r="AP243" i="6"/>
  <c r="AS236" i="6"/>
  <c r="AQ230" i="6"/>
  <c r="AQ249" i="6"/>
  <c r="AO243" i="6"/>
  <c r="AR236" i="6"/>
  <c r="AP230" i="6"/>
  <c r="AS258" i="6"/>
  <c r="AP249" i="6"/>
  <c r="AS246" i="6"/>
  <c r="AO251" i="6"/>
  <c r="AP260" i="6"/>
  <c r="AR242" i="6"/>
  <c r="AR259" i="6"/>
  <c r="AS248" i="6"/>
  <c r="AQ242" i="6"/>
  <c r="AO236" i="6"/>
  <c r="AQ259" i="6"/>
  <c r="AR248" i="6"/>
  <c r="AP242" i="6"/>
  <c r="AS235" i="6"/>
  <c r="AQ232" i="6"/>
  <c r="AO254" i="6"/>
  <c r="AO250" i="6"/>
  <c r="AR260" i="6"/>
  <c r="AQ239" i="6"/>
  <c r="AS254" i="6"/>
  <c r="AO240" i="6"/>
  <c r="AP246" i="6"/>
  <c r="AS239" i="6"/>
  <c r="AO242" i="6"/>
  <c r="AQ236" i="6"/>
  <c r="AH258" i="6"/>
  <c r="AG255" i="6"/>
  <c r="AF252" i="6"/>
  <c r="AE249" i="6"/>
  <c r="AD246" i="6"/>
  <c r="AH242" i="6"/>
  <c r="AG239" i="6"/>
  <c r="AF236" i="6"/>
  <c r="AE233" i="6"/>
  <c r="AD230" i="6"/>
  <c r="AG258" i="6"/>
  <c r="AF255" i="6"/>
  <c r="AE252" i="6"/>
  <c r="AD249" i="6"/>
  <c r="AH245" i="6"/>
  <c r="AG242" i="6"/>
  <c r="AF239" i="6"/>
  <c r="AE236" i="6"/>
  <c r="AD233" i="6"/>
  <c r="AH260" i="6"/>
  <c r="AG257" i="6"/>
  <c r="AF254" i="6"/>
  <c r="AE251" i="6"/>
  <c r="AD248" i="6"/>
  <c r="AH244" i="6"/>
  <c r="AG241" i="6"/>
  <c r="AF238" i="6"/>
  <c r="AE235" i="6"/>
  <c r="AD232" i="6"/>
  <c r="AE250" i="6"/>
  <c r="AF237" i="6"/>
  <c r="AH255" i="6"/>
  <c r="AD243" i="6"/>
  <c r="AE230" i="6"/>
  <c r="AE258" i="6"/>
  <c r="AF245" i="6"/>
  <c r="AG232" i="6"/>
  <c r="AG260" i="6"/>
  <c r="AE254" i="6"/>
  <c r="AH231" i="6"/>
  <c r="AD258" i="6"/>
  <c r="AH254" i="6"/>
  <c r="AG251" i="6"/>
  <c r="AF248" i="6"/>
  <c r="AE245" i="6"/>
  <c r="AD242" i="6"/>
  <c r="AH238" i="6"/>
  <c r="AG235" i="6"/>
  <c r="AF232" i="6"/>
  <c r="AH257" i="6"/>
  <c r="AG254" i="6"/>
  <c r="AF251" i="6"/>
  <c r="AE248" i="6"/>
  <c r="AD245" i="6"/>
  <c r="AH241" i="6"/>
  <c r="AG238" i="6"/>
  <c r="AF235" i="6"/>
  <c r="AE232" i="6"/>
  <c r="AD260" i="6"/>
  <c r="AH256" i="6"/>
  <c r="AG253" i="6"/>
  <c r="AF250" i="6"/>
  <c r="AE247" i="6"/>
  <c r="AD244" i="6"/>
  <c r="AH240" i="6"/>
  <c r="AG237" i="6"/>
  <c r="AF234" i="6"/>
  <c r="AE231" i="6"/>
  <c r="AH259" i="6"/>
  <c r="AD247" i="6"/>
  <c r="AE234" i="6"/>
  <c r="AG252" i="6"/>
  <c r="AH239" i="6"/>
  <c r="AD255" i="6"/>
  <c r="AE242" i="6"/>
  <c r="AG244" i="6"/>
  <c r="AF260" i="6"/>
  <c r="AE257" i="6"/>
  <c r="AD254" i="6"/>
  <c r="AH250" i="6"/>
  <c r="AG247" i="6"/>
  <c r="AF244" i="6"/>
  <c r="AE241" i="6"/>
  <c r="AD238" i="6"/>
  <c r="AH234" i="6"/>
  <c r="AG231" i="6"/>
  <c r="AE260" i="6"/>
  <c r="AD257" i="6"/>
  <c r="AH253" i="6"/>
  <c r="AG250" i="6"/>
  <c r="AF247" i="6"/>
  <c r="AE244" i="6"/>
  <c r="AD241" i="6"/>
  <c r="AH237" i="6"/>
  <c r="AG234" i="6"/>
  <c r="AF231" i="6"/>
  <c r="AE259" i="6"/>
  <c r="AD256" i="6"/>
  <c r="AH252" i="6"/>
  <c r="AG249" i="6"/>
  <c r="AF246" i="6"/>
  <c r="AE243" i="6"/>
  <c r="AD240" i="6"/>
  <c r="AH236" i="6"/>
  <c r="AG233" i="6"/>
  <c r="AF230" i="6"/>
  <c r="AG256" i="6"/>
  <c r="AH243" i="6"/>
  <c r="AD231" i="6"/>
  <c r="AF249" i="6"/>
  <c r="AG236" i="6"/>
  <c r="AH251" i="6"/>
  <c r="AD239" i="6"/>
  <c r="AD235" i="6"/>
  <c r="AF257" i="6"/>
  <c r="AG259" i="6"/>
  <c r="AF256" i="6"/>
  <c r="AE253" i="6"/>
  <c r="AD250" i="6"/>
  <c r="AH246" i="6"/>
  <c r="AG243" i="6"/>
  <c r="AF240" i="6"/>
  <c r="AE237" i="6"/>
  <c r="AD234" i="6"/>
  <c r="AH230" i="6"/>
  <c r="AF259" i="6"/>
  <c r="AE256" i="6"/>
  <c r="AD253" i="6"/>
  <c r="AH249" i="6"/>
  <c r="AG246" i="6"/>
  <c r="AF243" i="6"/>
  <c r="AE240" i="6"/>
  <c r="AD237" i="6"/>
  <c r="AH233" i="6"/>
  <c r="AG230" i="6"/>
  <c r="AE255" i="6"/>
  <c r="AF242" i="6"/>
  <c r="AD259" i="6"/>
  <c r="AE238" i="6"/>
  <c r="AD252" i="6"/>
  <c r="AE239" i="6"/>
  <c r="AE246" i="6"/>
  <c r="AH247" i="6"/>
  <c r="AH248" i="6"/>
  <c r="AD236" i="6"/>
  <c r="AF253" i="6"/>
  <c r="AF233" i="6"/>
  <c r="AG248" i="6"/>
  <c r="AF258" i="6"/>
  <c r="AG245" i="6"/>
  <c r="AH232" i="6"/>
  <c r="AG240" i="6"/>
  <c r="AH235" i="6"/>
  <c r="AD251" i="6"/>
  <c r="AF241" i="6"/>
  <c r="K15" i="6"/>
  <c r="O13" i="6"/>
  <c r="U13" i="6" s="1"/>
  <c r="O15" i="6"/>
  <c r="W15" i="6" s="1"/>
  <c r="T18" i="6"/>
  <c r="V18" i="6"/>
  <c r="W18" i="6"/>
  <c r="U18" i="6"/>
  <c r="AR71" i="6"/>
  <c r="AS58" i="6"/>
  <c r="AO46" i="6"/>
  <c r="AP33" i="6"/>
  <c r="AQ20" i="6"/>
  <c r="AQ68" i="6"/>
  <c r="AR55" i="6"/>
  <c r="AS42" i="6"/>
  <c r="AO30" i="6"/>
  <c r="AQ52" i="6"/>
  <c r="AR39" i="6"/>
  <c r="AS26" i="6"/>
  <c r="AP65" i="6"/>
  <c r="AO62" i="6"/>
  <c r="AP49" i="6"/>
  <c r="AQ36" i="6"/>
  <c r="AR23" i="6"/>
  <c r="AO78" i="6"/>
  <c r="AS90" i="6"/>
  <c r="AR103" i="6"/>
  <c r="AQ116" i="6"/>
  <c r="AP129" i="6"/>
  <c r="AO142" i="6"/>
  <c r="AS154" i="6"/>
  <c r="AR167" i="6"/>
  <c r="AQ180" i="6"/>
  <c r="AP193" i="6"/>
  <c r="AO206" i="6"/>
  <c r="AS218" i="6"/>
  <c r="AP81" i="6"/>
  <c r="AP97" i="6"/>
  <c r="AP113" i="6"/>
  <c r="AQ132" i="6"/>
  <c r="AQ148" i="6"/>
  <c r="AQ164" i="6"/>
  <c r="AR183" i="6"/>
  <c r="AR199" i="6"/>
  <c r="AR215" i="6"/>
  <c r="AO229" i="6"/>
  <c r="AS225" i="6"/>
  <c r="AR222" i="6"/>
  <c r="AQ219" i="6"/>
  <c r="AP216" i="6"/>
  <c r="AO213" i="6"/>
  <c r="AS209" i="6"/>
  <c r="AR206" i="6"/>
  <c r="AQ203" i="6"/>
  <c r="AP200" i="6"/>
  <c r="AO197" i="6"/>
  <c r="AS193" i="6"/>
  <c r="AR190" i="6"/>
  <c r="AQ187" i="6"/>
  <c r="AP184" i="6"/>
  <c r="AO181" i="6"/>
  <c r="AS177" i="6"/>
  <c r="AR174" i="6"/>
  <c r="AQ171" i="6"/>
  <c r="AP168" i="6"/>
  <c r="AO165" i="6"/>
  <c r="AS161" i="6"/>
  <c r="AR158" i="6"/>
  <c r="AQ155" i="6"/>
  <c r="AP152" i="6"/>
  <c r="AO149" i="6"/>
  <c r="AS145" i="6"/>
  <c r="AR142" i="6"/>
  <c r="AQ139" i="6"/>
  <c r="AP136" i="6"/>
  <c r="AO133" i="6"/>
  <c r="AS129" i="6"/>
  <c r="AR126" i="6"/>
  <c r="AQ123" i="6"/>
  <c r="AP120" i="6"/>
  <c r="AO117" i="6"/>
  <c r="AS113" i="6"/>
  <c r="AR110" i="6"/>
  <c r="AQ107" i="6"/>
  <c r="AP104" i="6"/>
  <c r="AO101" i="6"/>
  <c r="AS97" i="6"/>
  <c r="AR94" i="6"/>
  <c r="AQ91" i="6"/>
  <c r="AP88" i="6"/>
  <c r="AO85" i="6"/>
  <c r="AS81" i="6"/>
  <c r="AR78" i="6"/>
  <c r="AQ75" i="6"/>
  <c r="AP72" i="6"/>
  <c r="AO69" i="6"/>
  <c r="AS65" i="6"/>
  <c r="AR62" i="6"/>
  <c r="AQ59" i="6"/>
  <c r="AP56" i="6"/>
  <c r="AO53" i="6"/>
  <c r="AS49" i="6"/>
  <c r="AR46" i="6"/>
  <c r="AQ43" i="6"/>
  <c r="AP40" i="6"/>
  <c r="AO37" i="6"/>
  <c r="AS33" i="6"/>
  <c r="AR30" i="6"/>
  <c r="AQ27" i="6"/>
  <c r="AP24" i="6"/>
  <c r="AO21" i="6"/>
  <c r="AS228" i="6"/>
  <c r="AR225" i="6"/>
  <c r="AQ222" i="6"/>
  <c r="AP219" i="6"/>
  <c r="AO216" i="6"/>
  <c r="AS212" i="6"/>
  <c r="AR209" i="6"/>
  <c r="AQ206" i="6"/>
  <c r="AP203" i="6"/>
  <c r="AO200" i="6"/>
  <c r="AS196" i="6"/>
  <c r="AR193" i="6"/>
  <c r="AQ190" i="6"/>
  <c r="AP187" i="6"/>
  <c r="AO184" i="6"/>
  <c r="AS180" i="6"/>
  <c r="AR177" i="6"/>
  <c r="AQ174" i="6"/>
  <c r="AP171" i="6"/>
  <c r="AO168" i="6"/>
  <c r="AS164" i="6"/>
  <c r="AR161" i="6"/>
  <c r="AQ158" i="6"/>
  <c r="AP155" i="6"/>
  <c r="AO152" i="6"/>
  <c r="AS148" i="6"/>
  <c r="AR145" i="6"/>
  <c r="AQ142" i="6"/>
  <c r="AP139" i="6"/>
  <c r="AO136" i="6"/>
  <c r="AS132" i="6"/>
  <c r="AR129" i="6"/>
  <c r="AQ126" i="6"/>
  <c r="AP123" i="6"/>
  <c r="AO120" i="6"/>
  <c r="AS116" i="6"/>
  <c r="AR113" i="6"/>
  <c r="AQ110" i="6"/>
  <c r="AP107" i="6"/>
  <c r="AO104" i="6"/>
  <c r="AS100" i="6"/>
  <c r="AR97" i="6"/>
  <c r="AQ94" i="6"/>
  <c r="AP91" i="6"/>
  <c r="AO88" i="6"/>
  <c r="AS84" i="6"/>
  <c r="AR81" i="6"/>
  <c r="AQ78" i="6"/>
  <c r="AP75" i="6"/>
  <c r="AO72" i="6"/>
  <c r="AS68" i="6"/>
  <c r="AR65" i="6"/>
  <c r="AQ62" i="6"/>
  <c r="AP59" i="6"/>
  <c r="AO56" i="6"/>
  <c r="AS52" i="6"/>
  <c r="AR49" i="6"/>
  <c r="AQ46" i="6"/>
  <c r="AP43" i="6"/>
  <c r="AO40" i="6"/>
  <c r="AS36" i="6"/>
  <c r="AR33" i="6"/>
  <c r="AQ30" i="6"/>
  <c r="AP27" i="6"/>
  <c r="AO24" i="6"/>
  <c r="AS20" i="6"/>
  <c r="AR228" i="6"/>
  <c r="AQ225" i="6"/>
  <c r="AP222" i="6"/>
  <c r="AO219" i="6"/>
  <c r="AS215" i="6"/>
  <c r="AR212" i="6"/>
  <c r="AQ209" i="6"/>
  <c r="AP206" i="6"/>
  <c r="AO203" i="6"/>
  <c r="AS199" i="6"/>
  <c r="AR196" i="6"/>
  <c r="AQ193" i="6"/>
  <c r="AP190" i="6"/>
  <c r="AO187" i="6"/>
  <c r="AS183" i="6"/>
  <c r="AR180" i="6"/>
  <c r="AQ177" i="6"/>
  <c r="AP174" i="6"/>
  <c r="AO171" i="6"/>
  <c r="AS167" i="6"/>
  <c r="AR164" i="6"/>
  <c r="AQ161" i="6"/>
  <c r="AP158" i="6"/>
  <c r="AO155" i="6"/>
  <c r="AS151" i="6"/>
  <c r="AR148" i="6"/>
  <c r="AQ145" i="6"/>
  <c r="AP142" i="6"/>
  <c r="AO139" i="6"/>
  <c r="AS135" i="6"/>
  <c r="AR132" i="6"/>
  <c r="AQ129" i="6"/>
  <c r="AP126" i="6"/>
  <c r="AO123" i="6"/>
  <c r="AS119" i="6"/>
  <c r="AR116" i="6"/>
  <c r="AQ113" i="6"/>
  <c r="AP110" i="6"/>
  <c r="AO107" i="6"/>
  <c r="AS103" i="6"/>
  <c r="AR100" i="6"/>
  <c r="AQ97" i="6"/>
  <c r="AP94" i="6"/>
  <c r="AO91" i="6"/>
  <c r="AS87" i="6"/>
  <c r="AR84" i="6"/>
  <c r="AQ81" i="6"/>
  <c r="AP78" i="6"/>
  <c r="AO75" i="6"/>
  <c r="AS71" i="6"/>
  <c r="AR68" i="6"/>
  <c r="AQ65" i="6"/>
  <c r="AP62" i="6"/>
  <c r="AO59" i="6"/>
  <c r="AS55" i="6"/>
  <c r="AR52" i="6"/>
  <c r="AQ49" i="6"/>
  <c r="AP46" i="6"/>
  <c r="AO43" i="6"/>
  <c r="AS39" i="6"/>
  <c r="AR36" i="6"/>
  <c r="AQ33" i="6"/>
  <c r="AP30" i="6"/>
  <c r="AO27" i="6"/>
  <c r="AS23" i="6"/>
  <c r="AR20" i="6"/>
  <c r="AQ24" i="6"/>
  <c r="AP37" i="6"/>
  <c r="AO50" i="6"/>
  <c r="AS62" i="6"/>
  <c r="AR75" i="6"/>
  <c r="AQ88" i="6"/>
  <c r="AP101" i="6"/>
  <c r="AO114" i="6"/>
  <c r="AS126" i="6"/>
  <c r="AR139" i="6"/>
  <c r="AQ152" i="6"/>
  <c r="AP165" i="6"/>
  <c r="AO178" i="6"/>
  <c r="AS190" i="6"/>
  <c r="AR203" i="6"/>
  <c r="AQ216" i="6"/>
  <c r="AP229" i="6"/>
  <c r="AQ28" i="6"/>
  <c r="AP41" i="6"/>
  <c r="AO54" i="6"/>
  <c r="AS66" i="6"/>
  <c r="AR79" i="6"/>
  <c r="AQ92" i="6"/>
  <c r="AP105" i="6"/>
  <c r="AO118" i="6"/>
  <c r="AS130" i="6"/>
  <c r="AR143" i="6"/>
  <c r="AQ156" i="6"/>
  <c r="AP169" i="6"/>
  <c r="AO182" i="6"/>
  <c r="AS194" i="6"/>
  <c r="AR207" i="6"/>
  <c r="AQ220" i="6"/>
  <c r="AR19" i="6"/>
  <c r="AQ32" i="6"/>
  <c r="AP45" i="6"/>
  <c r="AO58" i="6"/>
  <c r="AS70" i="6"/>
  <c r="AR83" i="6"/>
  <c r="AQ96" i="6"/>
  <c r="AP109" i="6"/>
  <c r="AO122" i="6"/>
  <c r="AS134" i="6"/>
  <c r="AR147" i="6"/>
  <c r="AQ160" i="6"/>
  <c r="AP173" i="6"/>
  <c r="AO186" i="6"/>
  <c r="AS198" i="6"/>
  <c r="AR211" i="6"/>
  <c r="AQ224" i="6"/>
  <c r="AQ84" i="6"/>
  <c r="AQ100" i="6"/>
  <c r="AR119" i="6"/>
  <c r="AR135" i="6"/>
  <c r="AR151" i="6"/>
  <c r="AS170" i="6"/>
  <c r="AS186" i="6"/>
  <c r="AS202" i="6"/>
  <c r="AO222" i="6"/>
  <c r="AP228" i="6"/>
  <c r="AO225" i="6"/>
  <c r="AS221" i="6"/>
  <c r="AR218" i="6"/>
  <c r="AQ215" i="6"/>
  <c r="AP212" i="6"/>
  <c r="AO209" i="6"/>
  <c r="AS205" i="6"/>
  <c r="AR202" i="6"/>
  <c r="AQ199" i="6"/>
  <c r="AP196" i="6"/>
  <c r="AO193" i="6"/>
  <c r="AS189" i="6"/>
  <c r="AR186" i="6"/>
  <c r="AQ183" i="6"/>
  <c r="AP180" i="6"/>
  <c r="AO177" i="6"/>
  <c r="AS173" i="6"/>
  <c r="AR170" i="6"/>
  <c r="AQ167" i="6"/>
  <c r="AP164" i="6"/>
  <c r="AO161" i="6"/>
  <c r="AS157" i="6"/>
  <c r="AR154" i="6"/>
  <c r="AQ151" i="6"/>
  <c r="AP148" i="6"/>
  <c r="AO145" i="6"/>
  <c r="AS141" i="6"/>
  <c r="AR138" i="6"/>
  <c r="AQ135" i="6"/>
  <c r="AP132" i="6"/>
  <c r="AO129" i="6"/>
  <c r="AS125" i="6"/>
  <c r="AR122" i="6"/>
  <c r="AQ119" i="6"/>
  <c r="AP116" i="6"/>
  <c r="AO113" i="6"/>
  <c r="AS109" i="6"/>
  <c r="AR106" i="6"/>
  <c r="AQ103" i="6"/>
  <c r="AP100" i="6"/>
  <c r="AO97" i="6"/>
  <c r="AS93" i="6"/>
  <c r="AR90" i="6"/>
  <c r="AQ87" i="6"/>
  <c r="AP84" i="6"/>
  <c r="AO81" i="6"/>
  <c r="AS77" i="6"/>
  <c r="AR74" i="6"/>
  <c r="AQ71" i="6"/>
  <c r="AP68" i="6"/>
  <c r="AO65" i="6"/>
  <c r="AS61" i="6"/>
  <c r="AR58" i="6"/>
  <c r="AQ55" i="6"/>
  <c r="AP52" i="6"/>
  <c r="AO49" i="6"/>
  <c r="AS45" i="6"/>
  <c r="AR42" i="6"/>
  <c r="AQ39" i="6"/>
  <c r="AP36" i="6"/>
  <c r="AO33" i="6"/>
  <c r="AS29" i="6"/>
  <c r="AR26" i="6"/>
  <c r="AQ23" i="6"/>
  <c r="AP20" i="6"/>
  <c r="AO228" i="6"/>
  <c r="AS224" i="6"/>
  <c r="AR221" i="6"/>
  <c r="AQ218" i="6"/>
  <c r="AP215" i="6"/>
  <c r="AO212" i="6"/>
  <c r="AS208" i="6"/>
  <c r="AR205" i="6"/>
  <c r="AQ202" i="6"/>
  <c r="AP199" i="6"/>
  <c r="AO196" i="6"/>
  <c r="AS192" i="6"/>
  <c r="AR189" i="6"/>
  <c r="AQ186" i="6"/>
  <c r="AP183" i="6"/>
  <c r="AO180" i="6"/>
  <c r="AS176" i="6"/>
  <c r="AR173" i="6"/>
  <c r="AQ170" i="6"/>
  <c r="AP167" i="6"/>
  <c r="AO164" i="6"/>
  <c r="AS160" i="6"/>
  <c r="AR157" i="6"/>
  <c r="AQ154" i="6"/>
  <c r="AP151" i="6"/>
  <c r="AO148" i="6"/>
  <c r="AS144" i="6"/>
  <c r="AR141" i="6"/>
  <c r="AQ138" i="6"/>
  <c r="AP135" i="6"/>
  <c r="AO132" i="6"/>
  <c r="AS128" i="6"/>
  <c r="AR125" i="6"/>
  <c r="AQ122" i="6"/>
  <c r="AP119" i="6"/>
  <c r="AO116" i="6"/>
  <c r="AS112" i="6"/>
  <c r="AR109" i="6"/>
  <c r="AQ106" i="6"/>
  <c r="AP103" i="6"/>
  <c r="AO100" i="6"/>
  <c r="AS96" i="6"/>
  <c r="AR93" i="6"/>
  <c r="AQ90" i="6"/>
  <c r="AP87" i="6"/>
  <c r="AO84" i="6"/>
  <c r="AS80" i="6"/>
  <c r="AR77" i="6"/>
  <c r="AQ74" i="6"/>
  <c r="AP71" i="6"/>
  <c r="AO68" i="6"/>
  <c r="AS64" i="6"/>
  <c r="AR61" i="6"/>
  <c r="AQ58" i="6"/>
  <c r="AP55" i="6"/>
  <c r="AO52" i="6"/>
  <c r="AS48" i="6"/>
  <c r="AR45" i="6"/>
  <c r="AQ42" i="6"/>
  <c r="AP39" i="6"/>
  <c r="AO36" i="6"/>
  <c r="AS32" i="6"/>
  <c r="AR29" i="6"/>
  <c r="AQ26" i="6"/>
  <c r="AP23" i="6"/>
  <c r="AO20" i="6"/>
  <c r="AS227" i="6"/>
  <c r="AR224" i="6"/>
  <c r="AQ221" i="6"/>
  <c r="AP218" i="6"/>
  <c r="AO215" i="6"/>
  <c r="AS211" i="6"/>
  <c r="AR208" i="6"/>
  <c r="AQ205" i="6"/>
  <c r="AP202" i="6"/>
  <c r="AO199" i="6"/>
  <c r="AS195" i="6"/>
  <c r="AR192" i="6"/>
  <c r="AQ189" i="6"/>
  <c r="AP186" i="6"/>
  <c r="AO183" i="6"/>
  <c r="AS179" i="6"/>
  <c r="AR176" i="6"/>
  <c r="AQ173" i="6"/>
  <c r="AP170" i="6"/>
  <c r="AO167" i="6"/>
  <c r="AS163" i="6"/>
  <c r="AR160" i="6"/>
  <c r="AQ157" i="6"/>
  <c r="AP154" i="6"/>
  <c r="AO151" i="6"/>
  <c r="AS147" i="6"/>
  <c r="AR144" i="6"/>
  <c r="AQ141" i="6"/>
  <c r="AP138" i="6"/>
  <c r="AO135" i="6"/>
  <c r="AS131" i="6"/>
  <c r="AR128" i="6"/>
  <c r="AQ125" i="6"/>
  <c r="AP122" i="6"/>
  <c r="AO119" i="6"/>
  <c r="AS115" i="6"/>
  <c r="AR112" i="6"/>
  <c r="AQ109" i="6"/>
  <c r="AP106" i="6"/>
  <c r="AO103" i="6"/>
  <c r="AS99" i="6"/>
  <c r="AR96" i="6"/>
  <c r="AQ93" i="6"/>
  <c r="AP90" i="6"/>
  <c r="AO87" i="6"/>
  <c r="AS83" i="6"/>
  <c r="AR80" i="6"/>
  <c r="AQ77" i="6"/>
  <c r="AP74" i="6"/>
  <c r="AO71" i="6"/>
  <c r="AS67" i="6"/>
  <c r="AR64" i="6"/>
  <c r="AQ61" i="6"/>
  <c r="AP58" i="6"/>
  <c r="AO55" i="6"/>
  <c r="AS51" i="6"/>
  <c r="AR48" i="6"/>
  <c r="AQ45" i="6"/>
  <c r="AP42" i="6"/>
  <c r="AO39" i="6"/>
  <c r="AS35" i="6"/>
  <c r="AR32" i="6"/>
  <c r="AQ29" i="6"/>
  <c r="AP26" i="6"/>
  <c r="AO23" i="6"/>
  <c r="AS19" i="6"/>
  <c r="AR27" i="6"/>
  <c r="AQ40" i="6"/>
  <c r="AP53" i="6"/>
  <c r="AO66" i="6"/>
  <c r="AS78" i="6"/>
  <c r="AR91" i="6"/>
  <c r="AQ104" i="6"/>
  <c r="AP117" i="6"/>
  <c r="AO130" i="6"/>
  <c r="AS142" i="6"/>
  <c r="AR155" i="6"/>
  <c r="AQ168" i="6"/>
  <c r="AP181" i="6"/>
  <c r="AO194" i="6"/>
  <c r="AS206" i="6"/>
  <c r="AR219" i="6"/>
  <c r="AR31" i="6"/>
  <c r="AQ44" i="6"/>
  <c r="AP57" i="6"/>
  <c r="AO70" i="6"/>
  <c r="AS82" i="6"/>
  <c r="AR95" i="6"/>
  <c r="AQ108" i="6"/>
  <c r="AP121" i="6"/>
  <c r="AO134" i="6"/>
  <c r="AS146" i="6"/>
  <c r="AR159" i="6"/>
  <c r="AQ172" i="6"/>
  <c r="AP185" i="6"/>
  <c r="AO198" i="6"/>
  <c r="AS210" i="6"/>
  <c r="AR223" i="6"/>
  <c r="AS22" i="6"/>
  <c r="AR35" i="6"/>
  <c r="AQ48" i="6"/>
  <c r="AP61" i="6"/>
  <c r="AO74" i="6"/>
  <c r="AS86" i="6"/>
  <c r="AR99" i="6"/>
  <c r="AQ112" i="6"/>
  <c r="AP125" i="6"/>
  <c r="AO138" i="6"/>
  <c r="AS150" i="6"/>
  <c r="AR163" i="6"/>
  <c r="AQ176" i="6"/>
  <c r="AP189" i="6"/>
  <c r="AO202" i="6"/>
  <c r="AS214" i="6"/>
  <c r="AR227" i="6"/>
  <c r="AP99" i="6"/>
  <c r="AS223" i="6"/>
  <c r="AQ217" i="6"/>
  <c r="AO211" i="6"/>
  <c r="AS207" i="6"/>
  <c r="AQ201" i="6"/>
  <c r="AP198" i="6"/>
  <c r="AS191" i="6"/>
  <c r="AQ185" i="6"/>
  <c r="AO179" i="6"/>
  <c r="AS175" i="6"/>
  <c r="AQ169" i="6"/>
  <c r="AO163" i="6"/>
  <c r="AS159" i="6"/>
  <c r="AQ153" i="6"/>
  <c r="AP150" i="6"/>
  <c r="AS143" i="6"/>
  <c r="AQ137" i="6"/>
  <c r="AP134" i="6"/>
  <c r="AS127" i="6"/>
  <c r="AR124" i="6"/>
  <c r="AP118" i="6"/>
  <c r="AS111" i="6"/>
  <c r="AQ105" i="6"/>
  <c r="AP102" i="6"/>
  <c r="AS95" i="6"/>
  <c r="AQ89" i="6"/>
  <c r="AO83" i="6"/>
  <c r="AS79" i="6"/>
  <c r="AQ73" i="6"/>
  <c r="AO67" i="6"/>
  <c r="AS63" i="6"/>
  <c r="AQ57" i="6"/>
  <c r="AP54" i="6"/>
  <c r="AS47" i="6"/>
  <c r="AQ41" i="6"/>
  <c r="AO35" i="6"/>
  <c r="AS31" i="6"/>
  <c r="AQ25" i="6"/>
  <c r="AO19" i="6"/>
  <c r="AS30" i="6"/>
  <c r="AQ56" i="6"/>
  <c r="AO82" i="6"/>
  <c r="AS94" i="6"/>
  <c r="AQ120" i="6"/>
  <c r="AO146" i="6"/>
  <c r="AS158" i="6"/>
  <c r="AQ184" i="6"/>
  <c r="AP197" i="6"/>
  <c r="AS222" i="6"/>
  <c r="AO22" i="6"/>
  <c r="AR47" i="6"/>
  <c r="AP73" i="6"/>
  <c r="AS98" i="6"/>
  <c r="AQ124" i="6"/>
  <c r="AO150" i="6"/>
  <c r="AS162" i="6"/>
  <c r="AQ188" i="6"/>
  <c r="AP201" i="6"/>
  <c r="AS226" i="6"/>
  <c r="AO26" i="6"/>
  <c r="AR51" i="6"/>
  <c r="AP77" i="6"/>
  <c r="AS102" i="6"/>
  <c r="AR115" i="6"/>
  <c r="AP141" i="6"/>
  <c r="AS166" i="6"/>
  <c r="AR179" i="6"/>
  <c r="AP205" i="6"/>
  <c r="AR87" i="6"/>
  <c r="AS106" i="6"/>
  <c r="AS122" i="6"/>
  <c r="AS138" i="6"/>
  <c r="AO158" i="6"/>
  <c r="AO174" i="6"/>
  <c r="AO190" i="6"/>
  <c r="AP209" i="6"/>
  <c r="AP225" i="6"/>
  <c r="AQ227" i="6"/>
  <c r="AP224" i="6"/>
  <c r="AO221" i="6"/>
  <c r="AS217" i="6"/>
  <c r="AR214" i="6"/>
  <c r="AQ211" i="6"/>
  <c r="AP208" i="6"/>
  <c r="AO205" i="6"/>
  <c r="AS201" i="6"/>
  <c r="AR198" i="6"/>
  <c r="AQ195" i="6"/>
  <c r="AP192" i="6"/>
  <c r="AO189" i="6"/>
  <c r="AS185" i="6"/>
  <c r="AR182" i="6"/>
  <c r="AQ179" i="6"/>
  <c r="AP176" i="6"/>
  <c r="AO173" i="6"/>
  <c r="AS169" i="6"/>
  <c r="AR166" i="6"/>
  <c r="AQ163" i="6"/>
  <c r="AP160" i="6"/>
  <c r="AO157" i="6"/>
  <c r="AS153" i="6"/>
  <c r="AR150" i="6"/>
  <c r="AQ147" i="6"/>
  <c r="AP144" i="6"/>
  <c r="AO141" i="6"/>
  <c r="AS137" i="6"/>
  <c r="AR134" i="6"/>
  <c r="AQ131" i="6"/>
  <c r="AP128" i="6"/>
  <c r="AO125" i="6"/>
  <c r="AS121" i="6"/>
  <c r="AR118" i="6"/>
  <c r="AQ115" i="6"/>
  <c r="AP112" i="6"/>
  <c r="AO109" i="6"/>
  <c r="AS105" i="6"/>
  <c r="AR102" i="6"/>
  <c r="AQ99" i="6"/>
  <c r="AP96" i="6"/>
  <c r="AO93" i="6"/>
  <c r="AS89" i="6"/>
  <c r="AR86" i="6"/>
  <c r="AQ83" i="6"/>
  <c r="AP80" i="6"/>
  <c r="AO77" i="6"/>
  <c r="AS73" i="6"/>
  <c r="AR70" i="6"/>
  <c r="AQ67" i="6"/>
  <c r="AP64" i="6"/>
  <c r="AO61" i="6"/>
  <c r="AS57" i="6"/>
  <c r="AR54" i="6"/>
  <c r="AQ51" i="6"/>
  <c r="AP48" i="6"/>
  <c r="AO45" i="6"/>
  <c r="AS41" i="6"/>
  <c r="AR38" i="6"/>
  <c r="AQ35" i="6"/>
  <c r="AP32" i="6"/>
  <c r="AO29" i="6"/>
  <c r="AS25" i="6"/>
  <c r="AR22" i="6"/>
  <c r="AQ19" i="6"/>
  <c r="AP227" i="6"/>
  <c r="AO224" i="6"/>
  <c r="AS220" i="6"/>
  <c r="AR217" i="6"/>
  <c r="AQ214" i="6"/>
  <c r="AP211" i="6"/>
  <c r="AO208" i="6"/>
  <c r="AS204" i="6"/>
  <c r="AR201" i="6"/>
  <c r="AQ198" i="6"/>
  <c r="AP195" i="6"/>
  <c r="AO192" i="6"/>
  <c r="AS188" i="6"/>
  <c r="AR185" i="6"/>
  <c r="AQ182" i="6"/>
  <c r="AP179" i="6"/>
  <c r="AO176" i="6"/>
  <c r="AS172" i="6"/>
  <c r="AR169" i="6"/>
  <c r="AQ166" i="6"/>
  <c r="AP163" i="6"/>
  <c r="AO160" i="6"/>
  <c r="AS156" i="6"/>
  <c r="AR153" i="6"/>
  <c r="AQ150" i="6"/>
  <c r="AP147" i="6"/>
  <c r="AO144" i="6"/>
  <c r="AS140" i="6"/>
  <c r="AR137" i="6"/>
  <c r="AQ134" i="6"/>
  <c r="AP131" i="6"/>
  <c r="AO128" i="6"/>
  <c r="AS124" i="6"/>
  <c r="AR121" i="6"/>
  <c r="AQ118" i="6"/>
  <c r="AP115" i="6"/>
  <c r="AO112" i="6"/>
  <c r="AS108" i="6"/>
  <c r="AR105" i="6"/>
  <c r="AQ102" i="6"/>
  <c r="AO96" i="6"/>
  <c r="AS92" i="6"/>
  <c r="AR89" i="6"/>
  <c r="AQ86" i="6"/>
  <c r="AP83" i="6"/>
  <c r="AO80" i="6"/>
  <c r="AS76" i="6"/>
  <c r="AR73" i="6"/>
  <c r="AQ70" i="6"/>
  <c r="AP67" i="6"/>
  <c r="AO64" i="6"/>
  <c r="AS60" i="6"/>
  <c r="AR57" i="6"/>
  <c r="AQ54" i="6"/>
  <c r="AP51" i="6"/>
  <c r="AO48" i="6"/>
  <c r="AS44" i="6"/>
  <c r="AR41" i="6"/>
  <c r="AQ38" i="6"/>
  <c r="AP35" i="6"/>
  <c r="AO32" i="6"/>
  <c r="AS28" i="6"/>
  <c r="AR25" i="6"/>
  <c r="AQ22" i="6"/>
  <c r="AP19" i="6"/>
  <c r="AO227" i="6"/>
  <c r="AR220" i="6"/>
  <c r="AP214" i="6"/>
  <c r="AR204" i="6"/>
  <c r="AO195" i="6"/>
  <c r="AR188" i="6"/>
  <c r="AP182" i="6"/>
  <c r="AR172" i="6"/>
  <c r="AP166" i="6"/>
  <c r="AR156" i="6"/>
  <c r="AO147" i="6"/>
  <c r="AR140" i="6"/>
  <c r="AO131" i="6"/>
  <c r="AQ121" i="6"/>
  <c r="AO115" i="6"/>
  <c r="AR108" i="6"/>
  <c r="AO99" i="6"/>
  <c r="AR92" i="6"/>
  <c r="AP86" i="6"/>
  <c r="AR76" i="6"/>
  <c r="AP70" i="6"/>
  <c r="AR60" i="6"/>
  <c r="AO51" i="6"/>
  <c r="AR44" i="6"/>
  <c r="AP38" i="6"/>
  <c r="AR28" i="6"/>
  <c r="AP22" i="6"/>
  <c r="AR43" i="6"/>
  <c r="AP69" i="6"/>
  <c r="AR107" i="6"/>
  <c r="AP133" i="6"/>
  <c r="AR171" i="6"/>
  <c r="AO210" i="6"/>
  <c r="AS34" i="6"/>
  <c r="AQ60" i="6"/>
  <c r="AO86" i="6"/>
  <c r="AR111" i="6"/>
  <c r="AP137" i="6"/>
  <c r="AR175" i="6"/>
  <c r="AO214" i="6"/>
  <c r="AS38" i="6"/>
  <c r="AQ64" i="6"/>
  <c r="AO90" i="6"/>
  <c r="AQ128" i="6"/>
  <c r="AO154" i="6"/>
  <c r="AQ192" i="6"/>
  <c r="AO218" i="6"/>
  <c r="AS74" i="6"/>
  <c r="AO94" i="6"/>
  <c r="AO110" i="6"/>
  <c r="AO126" i="6"/>
  <c r="AP145" i="6"/>
  <c r="AP161" i="6"/>
  <c r="AP177" i="6"/>
  <c r="AQ196" i="6"/>
  <c r="AQ212" i="6"/>
  <c r="AQ228" i="6"/>
  <c r="AS229" i="6"/>
  <c r="AR226" i="6"/>
  <c r="AQ223" i="6"/>
  <c r="AP220" i="6"/>
  <c r="AO217" i="6"/>
  <c r="AS213" i="6"/>
  <c r="AR210" i="6"/>
  <c r="AQ207" i="6"/>
  <c r="AP204" i="6"/>
  <c r="AO201" i="6"/>
  <c r="AS197" i="6"/>
  <c r="AR194" i="6"/>
  <c r="AQ191" i="6"/>
  <c r="AP188" i="6"/>
  <c r="AO185" i="6"/>
  <c r="AS181" i="6"/>
  <c r="AR178" i="6"/>
  <c r="AQ175" i="6"/>
  <c r="AP172" i="6"/>
  <c r="AO169" i="6"/>
  <c r="AS165" i="6"/>
  <c r="AR162" i="6"/>
  <c r="AQ159" i="6"/>
  <c r="AP156" i="6"/>
  <c r="AO153" i="6"/>
  <c r="AS149" i="6"/>
  <c r="AR146" i="6"/>
  <c r="AQ143" i="6"/>
  <c r="AP140" i="6"/>
  <c r="AO137" i="6"/>
  <c r="AS133" i="6"/>
  <c r="AR130" i="6"/>
  <c r="AQ127" i="6"/>
  <c r="AP124" i="6"/>
  <c r="AO121" i="6"/>
  <c r="AS117" i="6"/>
  <c r="AR114" i="6"/>
  <c r="AQ111" i="6"/>
  <c r="AP108" i="6"/>
  <c r="AO105" i="6"/>
  <c r="AS101" i="6"/>
  <c r="AR98" i="6"/>
  <c r="AQ95" i="6"/>
  <c r="AP92" i="6"/>
  <c r="AO89" i="6"/>
  <c r="AS85" i="6"/>
  <c r="AR82" i="6"/>
  <c r="AQ79" i="6"/>
  <c r="AP76" i="6"/>
  <c r="AO73" i="6"/>
  <c r="AS69" i="6"/>
  <c r="AR66" i="6"/>
  <c r="AQ63" i="6"/>
  <c r="AP60" i="6"/>
  <c r="AO57" i="6"/>
  <c r="AS53" i="6"/>
  <c r="AR50" i="6"/>
  <c r="AQ47" i="6"/>
  <c r="AP44" i="6"/>
  <c r="AO41" i="6"/>
  <c r="AS37" i="6"/>
  <c r="AR34" i="6"/>
  <c r="AQ31" i="6"/>
  <c r="AP28" i="6"/>
  <c r="AO25" i="6"/>
  <c r="AS21" i="6"/>
  <c r="AR229" i="6"/>
  <c r="AQ226" i="6"/>
  <c r="AP223" i="6"/>
  <c r="AO220" i="6"/>
  <c r="AS216" i="6"/>
  <c r="AR213" i="6"/>
  <c r="AQ210" i="6"/>
  <c r="AP207" i="6"/>
  <c r="AO204" i="6"/>
  <c r="AS200" i="6"/>
  <c r="AR197" i="6"/>
  <c r="AQ194" i="6"/>
  <c r="AP191" i="6"/>
  <c r="AO188" i="6"/>
  <c r="AS184" i="6"/>
  <c r="AR181" i="6"/>
  <c r="AQ178" i="6"/>
  <c r="AP175" i="6"/>
  <c r="AO172" i="6"/>
  <c r="AS168" i="6"/>
  <c r="AR165" i="6"/>
  <c r="AQ162" i="6"/>
  <c r="AP159" i="6"/>
  <c r="AO156" i="6"/>
  <c r="AS152" i="6"/>
  <c r="AR149" i="6"/>
  <c r="AQ146" i="6"/>
  <c r="AP143" i="6"/>
  <c r="AO140" i="6"/>
  <c r="AS136" i="6"/>
  <c r="AR133" i="6"/>
  <c r="AQ130" i="6"/>
  <c r="AP127" i="6"/>
  <c r="AO124" i="6"/>
  <c r="AS120" i="6"/>
  <c r="AR117" i="6"/>
  <c r="AQ114" i="6"/>
  <c r="AP111" i="6"/>
  <c r="AO108" i="6"/>
  <c r="AS104" i="6"/>
  <c r="AR101" i="6"/>
  <c r="AQ98" i="6"/>
  <c r="AP95" i="6"/>
  <c r="AO92" i="6"/>
  <c r="AS88" i="6"/>
  <c r="AR85" i="6"/>
  <c r="AQ82" i="6"/>
  <c r="AP79" i="6"/>
  <c r="AO76" i="6"/>
  <c r="AS72" i="6"/>
  <c r="AR69" i="6"/>
  <c r="AQ66" i="6"/>
  <c r="AP63" i="6"/>
  <c r="AO60" i="6"/>
  <c r="AS56" i="6"/>
  <c r="AR53" i="6"/>
  <c r="AQ50" i="6"/>
  <c r="AP47" i="6"/>
  <c r="AO44" i="6"/>
  <c r="AS40" i="6"/>
  <c r="AR37" i="6"/>
  <c r="AQ34" i="6"/>
  <c r="AP31" i="6"/>
  <c r="AO28" i="6"/>
  <c r="AS24" i="6"/>
  <c r="AR21" i="6"/>
  <c r="AQ229" i="6"/>
  <c r="AP226" i="6"/>
  <c r="AO223" i="6"/>
  <c r="AS219" i="6"/>
  <c r="AR216" i="6"/>
  <c r="AQ213" i="6"/>
  <c r="AP210" i="6"/>
  <c r="AO207" i="6"/>
  <c r="AS203" i="6"/>
  <c r="AR200" i="6"/>
  <c r="AQ197" i="6"/>
  <c r="AP194" i="6"/>
  <c r="AO191" i="6"/>
  <c r="AS187" i="6"/>
  <c r="AR184" i="6"/>
  <c r="AQ181" i="6"/>
  <c r="AP178" i="6"/>
  <c r="AO175" i="6"/>
  <c r="AS171" i="6"/>
  <c r="AR168" i="6"/>
  <c r="AQ165" i="6"/>
  <c r="AP162" i="6"/>
  <c r="AO159" i="6"/>
  <c r="AS155" i="6"/>
  <c r="AR152" i="6"/>
  <c r="AQ149" i="6"/>
  <c r="AP146" i="6"/>
  <c r="AO143" i="6"/>
  <c r="AS139" i="6"/>
  <c r="AR136" i="6"/>
  <c r="AQ133" i="6"/>
  <c r="AP130" i="6"/>
  <c r="AO127" i="6"/>
  <c r="AS123" i="6"/>
  <c r="AR120" i="6"/>
  <c r="AQ117" i="6"/>
  <c r="AP114" i="6"/>
  <c r="AO111" i="6"/>
  <c r="AS107" i="6"/>
  <c r="AR104" i="6"/>
  <c r="AQ101" i="6"/>
  <c r="AP98" i="6"/>
  <c r="AO95" i="6"/>
  <c r="AS91" i="6"/>
  <c r="AR88" i="6"/>
  <c r="AQ85" i="6"/>
  <c r="AP82" i="6"/>
  <c r="AO79" i="6"/>
  <c r="AS75" i="6"/>
  <c r="AR72" i="6"/>
  <c r="AQ69" i="6"/>
  <c r="AP66" i="6"/>
  <c r="AO63" i="6"/>
  <c r="AS59" i="6"/>
  <c r="AR56" i="6"/>
  <c r="AQ53" i="6"/>
  <c r="AP50" i="6"/>
  <c r="AO47" i="6"/>
  <c r="AS43" i="6"/>
  <c r="AR40" i="6"/>
  <c r="AQ37" i="6"/>
  <c r="AP34" i="6"/>
  <c r="AO31" i="6"/>
  <c r="AS27" i="6"/>
  <c r="AR24" i="6"/>
  <c r="AQ21" i="6"/>
  <c r="AP21" i="6"/>
  <c r="AO34" i="6"/>
  <c r="AS46" i="6"/>
  <c r="AR59" i="6"/>
  <c r="AQ72" i="6"/>
  <c r="AP85" i="6"/>
  <c r="AO98" i="6"/>
  <c r="AS110" i="6"/>
  <c r="AR123" i="6"/>
  <c r="AQ136" i="6"/>
  <c r="AP149" i="6"/>
  <c r="AO162" i="6"/>
  <c r="AS174" i="6"/>
  <c r="AR187" i="6"/>
  <c r="AQ200" i="6"/>
  <c r="AP213" i="6"/>
  <c r="AO226" i="6"/>
  <c r="AP25" i="6"/>
  <c r="AO38" i="6"/>
  <c r="AS50" i="6"/>
  <c r="AR63" i="6"/>
  <c r="AQ76" i="6"/>
  <c r="AP89" i="6"/>
  <c r="AO102" i="6"/>
  <c r="AS114" i="6"/>
  <c r="AR127" i="6"/>
  <c r="AQ140" i="6"/>
  <c r="AP153" i="6"/>
  <c r="AO166" i="6"/>
  <c r="AS178" i="6"/>
  <c r="AR191" i="6"/>
  <c r="AQ204" i="6"/>
  <c r="AP217" i="6"/>
  <c r="AP29" i="6"/>
  <c r="AO42" i="6"/>
  <c r="AS54" i="6"/>
  <c r="AR67" i="6"/>
  <c r="AQ80" i="6"/>
  <c r="AP93" i="6"/>
  <c r="AO106" i="6"/>
  <c r="AS118" i="6"/>
  <c r="AR131" i="6"/>
  <c r="AQ144" i="6"/>
  <c r="AP157" i="6"/>
  <c r="AO170" i="6"/>
  <c r="AS182" i="6"/>
  <c r="AR195" i="6"/>
  <c r="AQ208" i="6"/>
  <c r="AP221" i="6"/>
  <c r="Z13" i="6"/>
  <c r="AH226" i="6"/>
  <c r="AG223" i="6"/>
  <c r="AF220" i="6"/>
  <c r="AE217" i="6"/>
  <c r="AD214" i="6"/>
  <c r="AH210" i="6"/>
  <c r="AG207" i="6"/>
  <c r="AF204" i="6"/>
  <c r="AE201" i="6"/>
  <c r="AD198" i="6"/>
  <c r="AH194" i="6"/>
  <c r="AG191" i="6"/>
  <c r="AF188" i="6"/>
  <c r="AE185" i="6"/>
  <c r="AF227" i="6"/>
  <c r="AE224" i="6"/>
  <c r="AD221" i="6"/>
  <c r="AH217" i="6"/>
  <c r="AG214" i="6"/>
  <c r="AF211" i="6"/>
  <c r="AE208" i="6"/>
  <c r="AD205" i="6"/>
  <c r="AH201" i="6"/>
  <c r="AG198" i="6"/>
  <c r="AF195" i="6"/>
  <c r="AE192" i="6"/>
  <c r="AD189" i="6"/>
  <c r="AH185" i="6"/>
  <c r="AG182" i="6"/>
  <c r="AF179" i="6"/>
  <c r="AE176" i="6"/>
  <c r="AD173" i="6"/>
  <c r="AH169" i="6"/>
  <c r="AG166" i="6"/>
  <c r="AE227" i="6"/>
  <c r="AD224" i="6"/>
  <c r="AH220" i="6"/>
  <c r="AG217" i="6"/>
  <c r="AF214" i="6"/>
  <c r="AE211" i="6"/>
  <c r="AD208" i="6"/>
  <c r="AH204" i="6"/>
  <c r="AG201" i="6"/>
  <c r="AF198" i="6"/>
  <c r="AE195" i="6"/>
  <c r="AD192" i="6"/>
  <c r="AH188" i="6"/>
  <c r="AG185" i="6"/>
  <c r="AF182" i="6"/>
  <c r="AE179" i="6"/>
  <c r="AD176" i="6"/>
  <c r="AH172" i="6"/>
  <c r="AG169" i="6"/>
  <c r="AF166" i="6"/>
  <c r="AE218" i="6"/>
  <c r="AF205" i="6"/>
  <c r="AG192" i="6"/>
  <c r="AD182" i="6"/>
  <c r="AG175" i="6"/>
  <c r="AE169" i="6"/>
  <c r="AE164" i="6"/>
  <c r="AD161" i="6"/>
  <c r="AH157" i="6"/>
  <c r="AG154" i="6"/>
  <c r="AF151" i="6"/>
  <c r="AE148" i="6"/>
  <c r="AD145" i="6"/>
  <c r="AH141" i="6"/>
  <c r="AG138" i="6"/>
  <c r="AF135" i="6"/>
  <c r="AE132" i="6"/>
  <c r="AD129" i="6"/>
  <c r="AH125" i="6"/>
  <c r="AG122" i="6"/>
  <c r="AF119" i="6"/>
  <c r="AE116" i="6"/>
  <c r="AD113" i="6"/>
  <c r="AH109" i="6"/>
  <c r="AG106" i="6"/>
  <c r="AF103" i="6"/>
  <c r="AE100" i="6"/>
  <c r="AD97" i="6"/>
  <c r="AH93" i="6"/>
  <c r="AG90" i="6"/>
  <c r="AF87" i="6"/>
  <c r="AE84" i="6"/>
  <c r="AD81" i="6"/>
  <c r="AH77" i="6"/>
  <c r="AG74" i="6"/>
  <c r="AF71" i="6"/>
  <c r="AE68" i="6"/>
  <c r="AD65" i="6"/>
  <c r="AH61" i="6"/>
  <c r="AG58" i="6"/>
  <c r="AF55" i="6"/>
  <c r="AE52" i="6"/>
  <c r="AD49" i="6"/>
  <c r="AH45" i="6"/>
  <c r="AG42" i="6"/>
  <c r="AF39" i="6"/>
  <c r="AE36" i="6"/>
  <c r="AD33" i="6"/>
  <c r="AH29" i="6"/>
  <c r="AG26" i="6"/>
  <c r="AF23" i="6"/>
  <c r="AE20" i="6"/>
  <c r="AD227" i="6"/>
  <c r="AE214" i="6"/>
  <c r="AF201" i="6"/>
  <c r="AG188" i="6"/>
  <c r="AH179" i="6"/>
  <c r="AF173" i="6"/>
  <c r="AD167" i="6"/>
  <c r="AE163" i="6"/>
  <c r="AD160" i="6"/>
  <c r="AH156" i="6"/>
  <c r="AG153" i="6"/>
  <c r="AF150" i="6"/>
  <c r="AE147" i="6"/>
  <c r="AD144" i="6"/>
  <c r="AH140" i="6"/>
  <c r="AG137" i="6"/>
  <c r="AF134" i="6"/>
  <c r="AE131" i="6"/>
  <c r="AD128" i="6"/>
  <c r="AH124" i="6"/>
  <c r="AG121" i="6"/>
  <c r="AF118" i="6"/>
  <c r="AE115" i="6"/>
  <c r="AD112" i="6"/>
  <c r="AH108" i="6"/>
  <c r="AG105" i="6"/>
  <c r="AF102" i="6"/>
  <c r="AE99" i="6"/>
  <c r="AD96" i="6"/>
  <c r="AH92" i="6"/>
  <c r="AG89" i="6"/>
  <c r="AF86" i="6"/>
  <c r="AE83" i="6"/>
  <c r="AD80" i="6"/>
  <c r="AH76" i="6"/>
  <c r="AG73" i="6"/>
  <c r="AF70" i="6"/>
  <c r="AE67" i="6"/>
  <c r="AD64" i="6"/>
  <c r="AH60" i="6"/>
  <c r="AG57" i="6"/>
  <c r="AF54" i="6"/>
  <c r="AE51" i="6"/>
  <c r="AD48" i="6"/>
  <c r="AH44" i="6"/>
  <c r="AG41" i="6"/>
  <c r="AF38" i="6"/>
  <c r="AE35" i="6"/>
  <c r="AD32" i="6"/>
  <c r="AH28" i="6"/>
  <c r="AG25" i="6"/>
  <c r="AF22" i="6"/>
  <c r="AE19" i="6"/>
  <c r="AH219" i="6"/>
  <c r="AD207" i="6"/>
  <c r="AE194" i="6"/>
  <c r="AH182" i="6"/>
  <c r="AF176" i="6"/>
  <c r="AD170" i="6"/>
  <c r="AG164" i="6"/>
  <c r="AF161" i="6"/>
  <c r="AE158" i="6"/>
  <c r="AD155" i="6"/>
  <c r="AH151" i="6"/>
  <c r="AG148" i="6"/>
  <c r="AF145" i="6"/>
  <c r="AE142" i="6"/>
  <c r="AD139" i="6"/>
  <c r="AH135" i="6"/>
  <c r="AG132" i="6"/>
  <c r="AF129" i="6"/>
  <c r="AE126" i="6"/>
  <c r="AD123" i="6"/>
  <c r="AH119" i="6"/>
  <c r="AG116" i="6"/>
  <c r="AF113" i="6"/>
  <c r="AE110" i="6"/>
  <c r="AD107" i="6"/>
  <c r="AH103" i="6"/>
  <c r="AG100" i="6"/>
  <c r="AF97" i="6"/>
  <c r="AE94" i="6"/>
  <c r="AD91" i="6"/>
  <c r="AH87" i="6"/>
  <c r="AG84" i="6"/>
  <c r="AF81" i="6"/>
  <c r="AE78" i="6"/>
  <c r="AD75" i="6"/>
  <c r="AH71" i="6"/>
  <c r="AG68" i="6"/>
  <c r="AF65" i="6"/>
  <c r="AE62" i="6"/>
  <c r="AD59" i="6"/>
  <c r="AH55" i="6"/>
  <c r="AG52" i="6"/>
  <c r="AF49" i="6"/>
  <c r="AE46" i="6"/>
  <c r="AD43" i="6"/>
  <c r="AH39" i="6"/>
  <c r="AG36" i="6"/>
  <c r="AF33" i="6"/>
  <c r="AE30" i="6"/>
  <c r="AD27" i="6"/>
  <c r="AH23" i="6"/>
  <c r="AG20" i="6"/>
  <c r="AE21" i="6"/>
  <c r="AD34" i="6"/>
  <c r="AH46" i="6"/>
  <c r="AG59" i="6"/>
  <c r="AF72" i="6"/>
  <c r="AE85" i="6"/>
  <c r="AD98" i="6"/>
  <c r="AH110" i="6"/>
  <c r="AG123" i="6"/>
  <c r="AF136" i="6"/>
  <c r="AE149" i="6"/>
  <c r="AD162" i="6"/>
  <c r="AH183" i="6"/>
  <c r="AD54" i="6"/>
  <c r="AG95" i="6"/>
  <c r="AG127" i="6"/>
  <c r="AH162" i="6"/>
  <c r="AE25" i="6"/>
  <c r="AD70" i="6"/>
  <c r="AF108" i="6"/>
  <c r="AF140" i="6"/>
  <c r="AE166" i="6"/>
  <c r="AH22" i="6"/>
  <c r="AF64" i="6"/>
  <c r="AD106" i="6"/>
  <c r="AE125" i="6"/>
  <c r="AD138" i="6"/>
  <c r="AH150" i="6"/>
  <c r="AG163" i="6"/>
  <c r="AE190" i="6"/>
  <c r="AD22" i="6"/>
  <c r="AF60" i="6"/>
  <c r="AF92" i="6"/>
  <c r="AG159" i="6"/>
  <c r="AG35" i="6"/>
  <c r="AG51" i="6"/>
  <c r="AH70" i="6"/>
  <c r="AD90" i="6"/>
  <c r="AE109" i="6"/>
  <c r="AG23" i="6"/>
  <c r="AF36" i="6"/>
  <c r="AE49" i="6"/>
  <c r="AD62" i="6"/>
  <c r="AH74" i="6"/>
  <c r="AG87" i="6"/>
  <c r="AF100" i="6"/>
  <c r="AE113" i="6"/>
  <c r="AD126" i="6"/>
  <c r="AH138" i="6"/>
  <c r="AG151" i="6"/>
  <c r="AF164" i="6"/>
  <c r="AF193" i="6"/>
  <c r="AE229" i="6"/>
  <c r="AD226" i="6"/>
  <c r="AH222" i="6"/>
  <c r="AG219" i="6"/>
  <c r="AF216" i="6"/>
  <c r="AE213" i="6"/>
  <c r="AD210" i="6"/>
  <c r="AH206" i="6"/>
  <c r="AG203" i="6"/>
  <c r="AF200" i="6"/>
  <c r="AE197" i="6"/>
  <c r="AD194" i="6"/>
  <c r="AH190" i="6"/>
  <c r="AG187" i="6"/>
  <c r="AF184" i="6"/>
  <c r="AH229" i="6"/>
  <c r="AG226" i="6"/>
  <c r="AF223" i="6"/>
  <c r="AE220" i="6"/>
  <c r="AD217" i="6"/>
  <c r="AH213" i="6"/>
  <c r="AG210" i="6"/>
  <c r="AF207" i="6"/>
  <c r="AE204" i="6"/>
  <c r="AD201" i="6"/>
  <c r="AH197" i="6"/>
  <c r="AG194" i="6"/>
  <c r="AF191" i="6"/>
  <c r="AE188" i="6"/>
  <c r="AD185" i="6"/>
  <c r="AH181" i="6"/>
  <c r="AG178" i="6"/>
  <c r="AF175" i="6"/>
  <c r="AE172" i="6"/>
  <c r="AD169" i="6"/>
  <c r="AH165" i="6"/>
  <c r="AG229" i="6"/>
  <c r="AF226" i="6"/>
  <c r="AE223" i="6"/>
  <c r="AD220" i="6"/>
  <c r="AH216" i="6"/>
  <c r="AG213" i="6"/>
  <c r="AF210" i="6"/>
  <c r="AE207" i="6"/>
  <c r="AD204" i="6"/>
  <c r="AH200" i="6"/>
  <c r="AG197" i="6"/>
  <c r="AF194" i="6"/>
  <c r="AE191" i="6"/>
  <c r="AD188" i="6"/>
  <c r="AH184" i="6"/>
  <c r="AG181" i="6"/>
  <c r="AF178" i="6"/>
  <c r="AE175" i="6"/>
  <c r="AD172" i="6"/>
  <c r="AH168" i="6"/>
  <c r="AH227" i="6"/>
  <c r="AD215" i="6"/>
  <c r="AE202" i="6"/>
  <c r="AF189" i="6"/>
  <c r="AF180" i="6"/>
  <c r="AD174" i="6"/>
  <c r="AG167" i="6"/>
  <c r="AF163" i="6"/>
  <c r="AE160" i="6"/>
  <c r="AD157" i="6"/>
  <c r="AH153" i="6"/>
  <c r="AG150" i="6"/>
  <c r="AF147" i="6"/>
  <c r="AE144" i="6"/>
  <c r="AD141" i="6"/>
  <c r="AH137" i="6"/>
  <c r="AG134" i="6"/>
  <c r="AF131" i="6"/>
  <c r="AE128" i="6"/>
  <c r="AD125" i="6"/>
  <c r="AH121" i="6"/>
  <c r="AG118" i="6"/>
  <c r="AF115" i="6"/>
  <c r="AE112" i="6"/>
  <c r="AD109" i="6"/>
  <c r="AH105" i="6"/>
  <c r="AG102" i="6"/>
  <c r="AF99" i="6"/>
  <c r="AE96" i="6"/>
  <c r="AD93" i="6"/>
  <c r="AH89" i="6"/>
  <c r="AG86" i="6"/>
  <c r="AF83" i="6"/>
  <c r="AE80" i="6"/>
  <c r="AD77" i="6"/>
  <c r="AH73" i="6"/>
  <c r="AG70" i="6"/>
  <c r="AF67" i="6"/>
  <c r="AE64" i="6"/>
  <c r="AD61" i="6"/>
  <c r="AH57" i="6"/>
  <c r="AG54" i="6"/>
  <c r="AF51" i="6"/>
  <c r="AE48" i="6"/>
  <c r="AD45" i="6"/>
  <c r="AH41" i="6"/>
  <c r="AG38" i="6"/>
  <c r="AF35" i="6"/>
  <c r="AE32" i="6"/>
  <c r="AD29" i="6"/>
  <c r="AH25" i="6"/>
  <c r="AG22" i="6"/>
  <c r="AF19" i="6"/>
  <c r="AH223" i="6"/>
  <c r="AD211" i="6"/>
  <c r="AE198" i="6"/>
  <c r="AF185" i="6"/>
  <c r="AE178" i="6"/>
  <c r="AH171" i="6"/>
  <c r="AG165" i="6"/>
  <c r="AF162" i="6"/>
  <c r="AE159" i="6"/>
  <c r="AD156" i="6"/>
  <c r="AH152" i="6"/>
  <c r="AG149" i="6"/>
  <c r="AF146" i="6"/>
  <c r="AE143" i="6"/>
  <c r="AD140" i="6"/>
  <c r="AH136" i="6"/>
  <c r="AG133" i="6"/>
  <c r="AF130" i="6"/>
  <c r="AE127" i="6"/>
  <c r="AD124" i="6"/>
  <c r="AH120" i="6"/>
  <c r="AG117" i="6"/>
  <c r="AF114" i="6"/>
  <c r="AE111" i="6"/>
  <c r="AD108" i="6"/>
  <c r="AH104" i="6"/>
  <c r="AG101" i="6"/>
  <c r="AF98" i="6"/>
  <c r="AE95" i="6"/>
  <c r="AD92" i="6"/>
  <c r="AH88" i="6"/>
  <c r="AG85" i="6"/>
  <c r="AF82" i="6"/>
  <c r="AE79" i="6"/>
  <c r="AD76" i="6"/>
  <c r="AH72" i="6"/>
  <c r="AG69" i="6"/>
  <c r="AF66" i="6"/>
  <c r="AE63" i="6"/>
  <c r="AD60" i="6"/>
  <c r="AH56" i="6"/>
  <c r="AG53" i="6"/>
  <c r="AF50" i="6"/>
  <c r="AE47" i="6"/>
  <c r="AD44" i="6"/>
  <c r="AH40" i="6"/>
  <c r="AG37" i="6"/>
  <c r="AF34" i="6"/>
  <c r="AE31" i="6"/>
  <c r="AD28" i="6"/>
  <c r="AH24" i="6"/>
  <c r="AG21" i="6"/>
  <c r="AF229" i="6"/>
  <c r="AG216" i="6"/>
  <c r="AH203" i="6"/>
  <c r="AD191" i="6"/>
  <c r="AE181" i="6"/>
  <c r="AH174" i="6"/>
  <c r="AF168" i="6"/>
  <c r="AH163" i="6"/>
  <c r="AG160" i="6"/>
  <c r="AF157" i="6"/>
  <c r="AE154" i="6"/>
  <c r="AD151" i="6"/>
  <c r="AH147" i="6"/>
  <c r="AG144" i="6"/>
  <c r="AF141" i="6"/>
  <c r="AE138" i="6"/>
  <c r="AD135" i="6"/>
  <c r="AH131" i="6"/>
  <c r="AG128" i="6"/>
  <c r="AF125" i="6"/>
  <c r="AE122" i="6"/>
  <c r="AD119" i="6"/>
  <c r="AH115" i="6"/>
  <c r="AG112" i="6"/>
  <c r="AF109" i="6"/>
  <c r="AE106" i="6"/>
  <c r="AD103" i="6"/>
  <c r="AH99" i="6"/>
  <c r="AG96" i="6"/>
  <c r="AF93" i="6"/>
  <c r="AE90" i="6"/>
  <c r="AD87" i="6"/>
  <c r="AH83" i="6"/>
  <c r="AG80" i="6"/>
  <c r="AF77" i="6"/>
  <c r="AE74" i="6"/>
  <c r="AD71" i="6"/>
  <c r="AH67" i="6"/>
  <c r="AG64" i="6"/>
  <c r="AF61" i="6"/>
  <c r="AE58" i="6"/>
  <c r="AD55" i="6"/>
  <c r="AH51" i="6"/>
  <c r="AG48" i="6"/>
  <c r="AF45" i="6"/>
  <c r="AE42" i="6"/>
  <c r="AD39" i="6"/>
  <c r="AH35" i="6"/>
  <c r="AG32" i="6"/>
  <c r="AF29" i="6"/>
  <c r="AE26" i="6"/>
  <c r="AD23" i="6"/>
  <c r="AH19" i="6"/>
  <c r="AF24" i="6"/>
  <c r="AE37" i="6"/>
  <c r="AD50" i="6"/>
  <c r="AH62" i="6"/>
  <c r="AG75" i="6"/>
  <c r="AF88" i="6"/>
  <c r="AE101" i="6"/>
  <c r="AD114" i="6"/>
  <c r="AH126" i="6"/>
  <c r="AG139" i="6"/>
  <c r="AF152" i="6"/>
  <c r="AE165" i="6"/>
  <c r="AG196" i="6"/>
  <c r="AF228" i="6"/>
  <c r="AE225" i="6"/>
  <c r="AD222" i="6"/>
  <c r="AH218" i="6"/>
  <c r="AG215" i="6"/>
  <c r="AF212" i="6"/>
  <c r="AE209" i="6"/>
  <c r="AD206" i="6"/>
  <c r="AH202" i="6"/>
  <c r="AG199" i="6"/>
  <c r="AF196" i="6"/>
  <c r="AE193" i="6"/>
  <c r="AD190" i="6"/>
  <c r="AH186" i="6"/>
  <c r="AD229" i="6"/>
  <c r="AH225" i="6"/>
  <c r="AG222" i="6"/>
  <c r="AF219" i="6"/>
  <c r="AE216" i="6"/>
  <c r="AD213" i="6"/>
  <c r="AH209" i="6"/>
  <c r="AG206" i="6"/>
  <c r="AF203" i="6"/>
  <c r="AE200" i="6"/>
  <c r="AD197" i="6"/>
  <c r="AH193" i="6"/>
  <c r="AG190" i="6"/>
  <c r="AF187" i="6"/>
  <c r="AE184" i="6"/>
  <c r="AD181" i="6"/>
  <c r="AH177" i="6"/>
  <c r="AG174" i="6"/>
  <c r="AF171" i="6"/>
  <c r="AE168" i="6"/>
  <c r="AH228" i="6"/>
  <c r="AG225" i="6"/>
  <c r="AF222" i="6"/>
  <c r="AE219" i="6"/>
  <c r="AD216" i="6"/>
  <c r="AH212" i="6"/>
  <c r="AG209" i="6"/>
  <c r="AF206" i="6"/>
  <c r="AE203" i="6"/>
  <c r="AD200" i="6"/>
  <c r="AH196" i="6"/>
  <c r="AG193" i="6"/>
  <c r="AF190" i="6"/>
  <c r="AE187" i="6"/>
  <c r="AD184" i="6"/>
  <c r="AH180" i="6"/>
  <c r="AG177" i="6"/>
  <c r="AF174" i="6"/>
  <c r="AE171" i="6"/>
  <c r="AD168" i="6"/>
  <c r="AG224" i="6"/>
  <c r="AH211" i="6"/>
  <c r="AD199" i="6"/>
  <c r="AE186" i="6"/>
  <c r="AH178" i="6"/>
  <c r="AF172" i="6"/>
  <c r="AD166" i="6"/>
  <c r="AG162" i="6"/>
  <c r="AF159" i="6"/>
  <c r="AE156" i="6"/>
  <c r="AD153" i="6"/>
  <c r="AH149" i="6"/>
  <c r="AG146" i="6"/>
  <c r="AF143" i="6"/>
  <c r="AE140" i="6"/>
  <c r="AD137" i="6"/>
  <c r="AH133" i="6"/>
  <c r="AG130" i="6"/>
  <c r="AF127" i="6"/>
  <c r="AE124" i="6"/>
  <c r="AD121" i="6"/>
  <c r="AH117" i="6"/>
  <c r="AG114" i="6"/>
  <c r="AF111" i="6"/>
  <c r="AE108" i="6"/>
  <c r="AD105" i="6"/>
  <c r="AH101" i="6"/>
  <c r="AG98" i="6"/>
  <c r="AF95" i="6"/>
  <c r="AE92" i="6"/>
  <c r="AD89" i="6"/>
  <c r="AH85" i="6"/>
  <c r="AG82" i="6"/>
  <c r="AF79" i="6"/>
  <c r="AE76" i="6"/>
  <c r="AD73" i="6"/>
  <c r="AH69" i="6"/>
  <c r="AG66" i="6"/>
  <c r="AF63" i="6"/>
  <c r="AE60" i="6"/>
  <c r="AD57" i="6"/>
  <c r="AH53" i="6"/>
  <c r="AG50" i="6"/>
  <c r="AF47" i="6"/>
  <c r="AE44" i="6"/>
  <c r="AD41" i="6"/>
  <c r="AH37" i="6"/>
  <c r="AG34" i="6"/>
  <c r="AF31" i="6"/>
  <c r="AE28" i="6"/>
  <c r="AD25" i="6"/>
  <c r="AH21" i="6"/>
  <c r="AG220" i="6"/>
  <c r="AH207" i="6"/>
  <c r="AD195" i="6"/>
  <c r="AD183" i="6"/>
  <c r="AG176" i="6"/>
  <c r="AE170" i="6"/>
  <c r="AH164" i="6"/>
  <c r="AG161" i="6"/>
  <c r="AF158" i="6"/>
  <c r="AE155" i="6"/>
  <c r="AD152" i="6"/>
  <c r="AH148" i="6"/>
  <c r="AG145" i="6"/>
  <c r="AF142" i="6"/>
  <c r="AE139" i="6"/>
  <c r="AD136" i="6"/>
  <c r="AH132" i="6"/>
  <c r="AG129" i="6"/>
  <c r="AF126" i="6"/>
  <c r="AE123" i="6"/>
  <c r="AD120" i="6"/>
  <c r="AH116" i="6"/>
  <c r="AG113" i="6"/>
  <c r="AF110" i="6"/>
  <c r="AE107" i="6"/>
  <c r="AD104" i="6"/>
  <c r="AH100" i="6"/>
  <c r="AG97" i="6"/>
  <c r="AF94" i="6"/>
  <c r="AE91" i="6"/>
  <c r="AD88" i="6"/>
  <c r="AH84" i="6"/>
  <c r="AG81" i="6"/>
  <c r="AF78" i="6"/>
  <c r="AE75" i="6"/>
  <c r="AD72" i="6"/>
  <c r="AH68" i="6"/>
  <c r="AG65" i="6"/>
  <c r="AF62" i="6"/>
  <c r="AE59" i="6"/>
  <c r="AD56" i="6"/>
  <c r="AH52" i="6"/>
  <c r="AG49" i="6"/>
  <c r="AF46" i="6"/>
  <c r="AE43" i="6"/>
  <c r="AD40" i="6"/>
  <c r="AH36" i="6"/>
  <c r="AG33" i="6"/>
  <c r="AF30" i="6"/>
  <c r="AE27" i="6"/>
  <c r="AD24" i="6"/>
  <c r="AH20" i="6"/>
  <c r="AE226" i="6"/>
  <c r="AF213" i="6"/>
  <c r="AG200" i="6"/>
  <c r="AH187" i="6"/>
  <c r="AG179" i="6"/>
  <c r="AE173" i="6"/>
  <c r="AH166" i="6"/>
  <c r="AD163" i="6"/>
  <c r="AH159" i="6"/>
  <c r="AG156" i="6"/>
  <c r="AF153" i="6"/>
  <c r="AE150" i="6"/>
  <c r="AD147" i="6"/>
  <c r="AH143" i="6"/>
  <c r="AG140" i="6"/>
  <c r="AF137" i="6"/>
  <c r="AE134" i="6"/>
  <c r="AD131" i="6"/>
  <c r="AH127" i="6"/>
  <c r="AG124" i="6"/>
  <c r="AF121" i="6"/>
  <c r="AE118" i="6"/>
  <c r="AD115" i="6"/>
  <c r="AH111" i="6"/>
  <c r="AG108" i="6"/>
  <c r="AF105" i="6"/>
  <c r="AE102" i="6"/>
  <c r="AD99" i="6"/>
  <c r="AH95" i="6"/>
  <c r="AG92" i="6"/>
  <c r="AF89" i="6"/>
  <c r="AE86" i="6"/>
  <c r="AD83" i="6"/>
  <c r="AH79" i="6"/>
  <c r="AG76" i="6"/>
  <c r="AF73" i="6"/>
  <c r="AE70" i="6"/>
  <c r="AD67" i="6"/>
  <c r="AH63" i="6"/>
  <c r="AG60" i="6"/>
  <c r="AF57" i="6"/>
  <c r="AE54" i="6"/>
  <c r="AD51" i="6"/>
  <c r="AH47" i="6"/>
  <c r="AG44" i="6"/>
  <c r="AF41" i="6"/>
  <c r="AE38" i="6"/>
  <c r="AD35" i="6"/>
  <c r="AH31" i="6"/>
  <c r="AG28" i="6"/>
  <c r="AF25" i="6"/>
  <c r="AE22" i="6"/>
  <c r="AD19" i="6"/>
  <c r="AG27" i="6"/>
  <c r="AF40" i="6"/>
  <c r="AE53" i="6"/>
  <c r="AD66" i="6"/>
  <c r="AH78" i="6"/>
  <c r="AG91" i="6"/>
  <c r="AF104" i="6"/>
  <c r="AE117" i="6"/>
  <c r="AD130" i="6"/>
  <c r="AH142" i="6"/>
  <c r="AG155" i="6"/>
  <c r="AD171" i="6"/>
  <c r="AF209" i="6"/>
  <c r="AG227" i="6"/>
  <c r="AF224" i="6"/>
  <c r="AE221" i="6"/>
  <c r="AD218" i="6"/>
  <c r="AH214" i="6"/>
  <c r="AG211" i="6"/>
  <c r="AF208" i="6"/>
  <c r="AE205" i="6"/>
  <c r="AD202" i="6"/>
  <c r="AH198" i="6"/>
  <c r="AG195" i="6"/>
  <c r="AF192" i="6"/>
  <c r="AE189" i="6"/>
  <c r="AD186" i="6"/>
  <c r="AE228" i="6"/>
  <c r="AD225" i="6"/>
  <c r="AH221" i="6"/>
  <c r="AG218" i="6"/>
  <c r="AF215" i="6"/>
  <c r="AE212" i="6"/>
  <c r="AD209" i="6"/>
  <c r="AH205" i="6"/>
  <c r="AG202" i="6"/>
  <c r="AF199" i="6"/>
  <c r="AE196" i="6"/>
  <c r="AD193" i="6"/>
  <c r="AH189" i="6"/>
  <c r="AG186" i="6"/>
  <c r="AF183" i="6"/>
  <c r="AE180" i="6"/>
  <c r="AD177" i="6"/>
  <c r="AH173" i="6"/>
  <c r="AG170" i="6"/>
  <c r="AF167" i="6"/>
  <c r="AD228" i="6"/>
  <c r="AH224" i="6"/>
  <c r="AG221" i="6"/>
  <c r="AF218" i="6"/>
  <c r="AE215" i="6"/>
  <c r="AD212" i="6"/>
  <c r="AH208" i="6"/>
  <c r="AG205" i="6"/>
  <c r="AF202" i="6"/>
  <c r="AE199" i="6"/>
  <c r="AD196" i="6"/>
  <c r="AH192" i="6"/>
  <c r="AG189" i="6"/>
  <c r="AF186" i="6"/>
  <c r="AE183" i="6"/>
  <c r="AD180" i="6"/>
  <c r="AH176" i="6"/>
  <c r="AG173" i="6"/>
  <c r="AF170" i="6"/>
  <c r="AE167" i="6"/>
  <c r="AF221" i="6"/>
  <c r="AG208" i="6"/>
  <c r="AH195" i="6"/>
  <c r="AG183" i="6"/>
  <c r="AE177" i="6"/>
  <c r="AH170" i="6"/>
  <c r="AD165" i="6"/>
  <c r="AH161" i="6"/>
  <c r="AG158" i="6"/>
  <c r="AF155" i="6"/>
  <c r="AE152" i="6"/>
  <c r="AD149" i="6"/>
  <c r="AH145" i="6"/>
  <c r="AG142" i="6"/>
  <c r="AF139" i="6"/>
  <c r="AE136" i="6"/>
  <c r="AD133" i="6"/>
  <c r="AH129" i="6"/>
  <c r="AG126" i="6"/>
  <c r="AF123" i="6"/>
  <c r="AE120" i="6"/>
  <c r="AD117" i="6"/>
  <c r="AH113" i="6"/>
  <c r="AG110" i="6"/>
  <c r="AF107" i="6"/>
  <c r="AE104" i="6"/>
  <c r="AD101" i="6"/>
  <c r="AH97" i="6"/>
  <c r="AG94" i="6"/>
  <c r="AF91" i="6"/>
  <c r="AE88" i="6"/>
  <c r="AD85" i="6"/>
  <c r="AH81" i="6"/>
  <c r="AG78" i="6"/>
  <c r="AF75" i="6"/>
  <c r="AE72" i="6"/>
  <c r="AD69" i="6"/>
  <c r="AH65" i="6"/>
  <c r="AG62" i="6"/>
  <c r="AF59" i="6"/>
  <c r="AE56" i="6"/>
  <c r="AD53" i="6"/>
  <c r="AH49" i="6"/>
  <c r="AG46" i="6"/>
  <c r="AF43" i="6"/>
  <c r="AE40" i="6"/>
  <c r="AD37" i="6"/>
  <c r="AH33" i="6"/>
  <c r="AG30" i="6"/>
  <c r="AF27" i="6"/>
  <c r="AE24" i="6"/>
  <c r="AD21" i="6"/>
  <c r="AF217" i="6"/>
  <c r="AG204" i="6"/>
  <c r="AH191" i="6"/>
  <c r="AF181" i="6"/>
  <c r="AD175" i="6"/>
  <c r="AG168" i="6"/>
  <c r="AD164" i="6"/>
  <c r="AH160" i="6"/>
  <c r="AG157" i="6"/>
  <c r="AF154" i="6"/>
  <c r="AE151" i="6"/>
  <c r="AD148" i="6"/>
  <c r="AH144" i="6"/>
  <c r="AG141" i="6"/>
  <c r="AF138" i="6"/>
  <c r="AE135" i="6"/>
  <c r="AD132" i="6"/>
  <c r="AH128" i="6"/>
  <c r="AG125" i="6"/>
  <c r="AF122" i="6"/>
  <c r="AE119" i="6"/>
  <c r="AD116" i="6"/>
  <c r="AH112" i="6"/>
  <c r="AG109" i="6"/>
  <c r="AF106" i="6"/>
  <c r="AE103" i="6"/>
  <c r="AD100" i="6"/>
  <c r="AH96" i="6"/>
  <c r="AG93" i="6"/>
  <c r="AF90" i="6"/>
  <c r="AE87" i="6"/>
  <c r="AD84" i="6"/>
  <c r="AH80" i="6"/>
  <c r="AG77" i="6"/>
  <c r="AF74" i="6"/>
  <c r="AE71" i="6"/>
  <c r="AD68" i="6"/>
  <c r="AH64" i="6"/>
  <c r="AG61" i="6"/>
  <c r="AF58" i="6"/>
  <c r="AE55" i="6"/>
  <c r="AD52" i="6"/>
  <c r="AH48" i="6"/>
  <c r="AG45" i="6"/>
  <c r="AF42" i="6"/>
  <c r="AE39" i="6"/>
  <c r="AD36" i="6"/>
  <c r="AH32" i="6"/>
  <c r="AG29" i="6"/>
  <c r="AF26" i="6"/>
  <c r="AE23" i="6"/>
  <c r="AD20" i="6"/>
  <c r="AD223" i="6"/>
  <c r="AE210" i="6"/>
  <c r="AF197" i="6"/>
  <c r="AG184" i="6"/>
  <c r="AD178" i="6"/>
  <c r="AG171" i="6"/>
  <c r="AF165" i="6"/>
  <c r="AE162" i="6"/>
  <c r="AD159" i="6"/>
  <c r="AH155" i="6"/>
  <c r="AG152" i="6"/>
  <c r="AF149" i="6"/>
  <c r="AG136" i="6"/>
  <c r="AH123" i="6"/>
  <c r="AD111" i="6"/>
  <c r="AE98" i="6"/>
  <c r="AF85" i="6"/>
  <c r="AG72" i="6"/>
  <c r="AH59" i="6"/>
  <c r="AD47" i="6"/>
  <c r="AE34" i="6"/>
  <c r="AF21" i="6"/>
  <c r="AF56" i="6"/>
  <c r="AG107" i="6"/>
  <c r="AH158" i="6"/>
  <c r="AF28" i="6"/>
  <c r="AE73" i="6"/>
  <c r="AD118" i="6"/>
  <c r="AG172" i="6"/>
  <c r="AF44" i="6"/>
  <c r="AH98" i="6"/>
  <c r="AH146" i="6"/>
  <c r="AH199" i="6"/>
  <c r="AH54" i="6"/>
  <c r="AF112" i="6"/>
  <c r="AG131" i="6"/>
  <c r="AG147" i="6"/>
  <c r="AH167" i="6"/>
  <c r="AH215" i="6"/>
  <c r="AH50" i="6"/>
  <c r="AE105" i="6"/>
  <c r="AD26" i="6"/>
  <c r="AF48" i="6"/>
  <c r="AE77" i="6"/>
  <c r="AG99" i="6"/>
  <c r="AF20" i="6"/>
  <c r="AG39" i="6"/>
  <c r="AG55" i="6"/>
  <c r="AG71" i="6"/>
  <c r="AH90" i="6"/>
  <c r="AH106" i="6"/>
  <c r="AH122" i="6"/>
  <c r="AD142" i="6"/>
  <c r="AD158" i="6"/>
  <c r="AE182" i="6"/>
  <c r="AE146" i="6"/>
  <c r="AF133" i="6"/>
  <c r="AG120" i="6"/>
  <c r="AH107" i="6"/>
  <c r="AD95" i="6"/>
  <c r="AE82" i="6"/>
  <c r="AF69" i="6"/>
  <c r="AG56" i="6"/>
  <c r="AH43" i="6"/>
  <c r="AD31" i="6"/>
  <c r="AE69" i="6"/>
  <c r="AF120" i="6"/>
  <c r="AF177" i="6"/>
  <c r="AD38" i="6"/>
  <c r="AH82" i="6"/>
  <c r="AD134" i="6"/>
  <c r="AD187" i="6"/>
  <c r="AE57" i="6"/>
  <c r="AE121" i="6"/>
  <c r="AD150" i="6"/>
  <c r="AG212" i="6"/>
  <c r="AD74" i="6"/>
  <c r="AG115" i="6"/>
  <c r="AH134" i="6"/>
  <c r="AD154" i="6"/>
  <c r="AE174" i="6"/>
  <c r="AG228" i="6"/>
  <c r="AH66" i="6"/>
  <c r="AH114" i="6"/>
  <c r="AE29" i="6"/>
  <c r="AD58" i="6"/>
  <c r="AF80" i="6"/>
  <c r="AH102" i="6"/>
  <c r="AH26" i="6"/>
  <c r="AH42" i="6"/>
  <c r="AH58" i="6"/>
  <c r="AD78" i="6"/>
  <c r="AD94" i="6"/>
  <c r="AD110" i="6"/>
  <c r="AE129" i="6"/>
  <c r="AE145" i="6"/>
  <c r="AE161" i="6"/>
  <c r="AE206" i="6"/>
  <c r="AD143" i="6"/>
  <c r="AE130" i="6"/>
  <c r="AF117" i="6"/>
  <c r="AG104" i="6"/>
  <c r="AH91" i="6"/>
  <c r="AD79" i="6"/>
  <c r="AE66" i="6"/>
  <c r="AF53" i="6"/>
  <c r="AG40" i="6"/>
  <c r="AH27" i="6"/>
  <c r="AH30" i="6"/>
  <c r="AD82" i="6"/>
  <c r="AE133" i="6"/>
  <c r="AE222" i="6"/>
  <c r="AG47" i="6"/>
  <c r="AD102" i="6"/>
  <c r="AG143" i="6"/>
  <c r="AF225" i="6"/>
  <c r="AG79" i="6"/>
  <c r="AH130" i="6"/>
  <c r="AF156" i="6"/>
  <c r="AF32" i="6"/>
  <c r="AG83" i="6"/>
  <c r="AD122" i="6"/>
  <c r="AE141" i="6"/>
  <c r="AE157" i="6"/>
  <c r="AG180" i="6"/>
  <c r="AG31" i="6"/>
  <c r="AF76" i="6"/>
  <c r="AF124" i="6"/>
  <c r="AH38" i="6"/>
  <c r="AE61" i="6"/>
  <c r="AH86" i="6"/>
  <c r="AH118" i="6"/>
  <c r="AD30" i="6"/>
  <c r="AD46" i="6"/>
  <c r="AE65" i="6"/>
  <c r="AE81" i="6"/>
  <c r="AE97" i="6"/>
  <c r="AF116" i="6"/>
  <c r="AF132" i="6"/>
  <c r="AF148" i="6"/>
  <c r="AF169" i="6"/>
  <c r="AD219" i="6"/>
  <c r="AH139" i="6"/>
  <c r="AD127" i="6"/>
  <c r="AE114" i="6"/>
  <c r="AF101" i="6"/>
  <c r="AG88" i="6"/>
  <c r="AH75" i="6"/>
  <c r="AD63" i="6"/>
  <c r="AE50" i="6"/>
  <c r="AF37" i="6"/>
  <c r="AG24" i="6"/>
  <c r="AG43" i="6"/>
  <c r="AH94" i="6"/>
  <c r="AD146" i="6"/>
  <c r="AG63" i="6"/>
  <c r="AG111" i="6"/>
  <c r="AE153" i="6"/>
  <c r="AH34" i="6"/>
  <c r="AE89" i="6"/>
  <c r="AE137" i="6"/>
  <c r="AD179" i="6"/>
  <c r="AE45" i="6"/>
  <c r="AF96" i="6"/>
  <c r="AF128" i="6"/>
  <c r="AF144" i="6"/>
  <c r="AF160" i="6"/>
  <c r="AD203" i="6"/>
  <c r="AE41" i="6"/>
  <c r="AD86" i="6"/>
  <c r="AG19" i="6"/>
  <c r="AD42" i="6"/>
  <c r="AG67" i="6"/>
  <c r="AE93" i="6"/>
  <c r="AE33" i="6"/>
  <c r="AF52" i="6"/>
  <c r="AF68" i="6"/>
  <c r="AF84" i="6"/>
  <c r="AG103" i="6"/>
  <c r="AG119" i="6"/>
  <c r="AG135" i="6"/>
  <c r="AH154" i="6"/>
  <c r="AH175" i="6"/>
  <c r="W12" i="6"/>
  <c r="V12" i="6"/>
  <c r="T12" i="6"/>
  <c r="U12" i="6"/>
  <c r="W14" i="6"/>
  <c r="V14" i="6"/>
  <c r="T14" i="6"/>
  <c r="U14" i="6"/>
  <c r="Z12" i="6"/>
  <c r="AK14" i="6"/>
  <c r="AK12" i="6"/>
  <c r="AK13" i="6" l="1"/>
  <c r="AQ13" i="6" s="1"/>
  <c r="AV16" i="6"/>
  <c r="AZ15" i="6"/>
  <c r="BD18" i="6"/>
  <c r="AK16" i="6"/>
  <c r="M14" i="6"/>
  <c r="J14" i="6"/>
  <c r="K14" i="6"/>
  <c r="L15" i="6"/>
  <c r="AV13" i="6"/>
  <c r="BC15" i="6"/>
  <c r="BA18" i="6"/>
  <c r="AV14" i="6"/>
  <c r="BB15" i="6"/>
  <c r="AZ18" i="6"/>
  <c r="BB18" i="6"/>
  <c r="BC18" i="6"/>
  <c r="M15" i="6"/>
  <c r="AV12" i="6"/>
  <c r="L12" i="6"/>
  <c r="J12" i="6"/>
  <c r="M12" i="6"/>
  <c r="K12" i="6"/>
  <c r="K13" i="6"/>
  <c r="L13" i="6"/>
  <c r="M13" i="6"/>
  <c r="J13" i="6"/>
  <c r="V15" i="6"/>
  <c r="U15" i="6"/>
  <c r="T15" i="6"/>
  <c r="Z14" i="6"/>
  <c r="AE14" i="6" s="1"/>
  <c r="T13" i="6"/>
  <c r="V13" i="6"/>
  <c r="W13" i="6"/>
  <c r="Z15" i="6"/>
  <c r="AE15" i="6" s="1"/>
  <c r="Z16" i="6"/>
  <c r="AG18" i="6"/>
  <c r="AD18" i="6"/>
  <c r="AF18" i="6"/>
  <c r="AE18" i="6"/>
  <c r="AH18" i="6"/>
  <c r="AS18" i="6"/>
  <c r="AR18" i="6"/>
  <c r="AO18" i="6"/>
  <c r="AQ18" i="6"/>
  <c r="AP18" i="6"/>
  <c r="AO15" i="6"/>
  <c r="AQ15" i="6"/>
  <c r="AP15" i="6"/>
  <c r="AR15" i="6"/>
  <c r="AO12" i="6"/>
  <c r="AQ12" i="6"/>
  <c r="AR12" i="6"/>
  <c r="AP12" i="6"/>
  <c r="AO14" i="6"/>
  <c r="AQ14" i="6"/>
  <c r="AR14" i="6"/>
  <c r="AP14" i="6"/>
  <c r="AG12" i="6"/>
  <c r="AF12" i="6"/>
  <c r="AE12" i="6"/>
  <c r="AD12" i="6"/>
  <c r="AG13" i="6"/>
  <c r="AF13" i="6"/>
  <c r="AE13" i="6"/>
  <c r="AD13" i="6"/>
  <c r="AR13" i="6" l="1"/>
  <c r="AO13" i="6"/>
  <c r="AP13" i="6"/>
  <c r="BA13" i="6"/>
  <c r="BC13" i="6"/>
  <c r="BB13" i="6"/>
  <c r="AZ13" i="6"/>
  <c r="BA12" i="6"/>
  <c r="BC12" i="6"/>
  <c r="BB12" i="6"/>
  <c r="AZ12" i="6"/>
  <c r="BA14" i="6"/>
  <c r="BC14" i="6"/>
  <c r="BB14" i="6"/>
  <c r="AZ14" i="6"/>
  <c r="AG14" i="6"/>
  <c r="AF14" i="6"/>
  <c r="AD14" i="6"/>
  <c r="AG15" i="6"/>
  <c r="AD15" i="6"/>
  <c r="AF15" i="6"/>
  <c r="G2" i="4"/>
  <c r="AI2" i="4" l="1"/>
  <c r="W2" i="4"/>
  <c r="BG2" i="4"/>
  <c r="AU2" i="4"/>
  <c r="BS2" i="4"/>
  <c r="CL4" i="4" l="1" a="1"/>
  <c r="CL4" i="4" s="1"/>
  <c r="CK4" i="4" a="1"/>
  <c r="CK4" i="4" s="1"/>
  <c r="CH4" i="4" a="1"/>
  <c r="CH4" i="4" s="1"/>
  <c r="CI4" i="4" a="1"/>
  <c r="CI4" i="4" s="1"/>
  <c r="CC4" i="4" a="1"/>
  <c r="CC4" i="4" s="1"/>
  <c r="CB4" i="4" a="1"/>
  <c r="CB4" i="4" s="1"/>
  <c r="CF4" i="4" a="1"/>
  <c r="CF4" i="4" s="1"/>
  <c r="CE4" i="4" a="1"/>
  <c r="CE4" i="4" s="1"/>
  <c r="BZ4" i="4" a="1"/>
  <c r="BZ4" i="4" s="1"/>
  <c r="BY4" i="4" a="1"/>
  <c r="BY4" i="4" s="1"/>
  <c r="AU11" i="4"/>
  <c r="BG11" i="4"/>
  <c r="BS11" i="4"/>
  <c r="AI11" i="4"/>
  <c r="W11" i="4"/>
  <c r="F14" i="4" l="1"/>
  <c r="F2" i="5"/>
  <c r="G8" i="4"/>
  <c r="G7" i="4"/>
  <c r="G6" i="4"/>
  <c r="G5" i="4"/>
  <c r="K4" i="4"/>
  <c r="N14" i="4" l="1" a="1"/>
  <c r="N14" i="4" s="1"/>
  <c r="AL14" i="4" a="1"/>
  <c r="AL14" i="4" s="1"/>
  <c r="BJ14" i="4" a="1"/>
  <c r="BJ14" i="4" s="1"/>
  <c r="Z14" i="4" a="1"/>
  <c r="Z14" i="4" s="1"/>
  <c r="AX14" i="4" a="1"/>
  <c r="AX14" i="4" s="1"/>
  <c r="F5" i="5"/>
  <c r="G5" i="5" l="1"/>
  <c r="F6" i="5"/>
  <c r="F7" i="5" l="1"/>
  <c r="G6" i="5"/>
  <c r="G7" i="5" l="1"/>
  <c r="F8" i="5"/>
  <c r="F9" i="5" l="1"/>
  <c r="G8" i="5"/>
  <c r="F10" i="5" l="1"/>
  <c r="G9" i="5"/>
  <c r="F11" i="5" l="1"/>
  <c r="G10" i="5"/>
  <c r="F12" i="5" l="1"/>
  <c r="G11" i="5"/>
  <c r="G12" i="5" l="1"/>
  <c r="F13" i="5"/>
  <c r="F14" i="5" l="1"/>
  <c r="G13" i="5"/>
  <c r="G14" i="5" l="1"/>
  <c r="F15" i="5"/>
  <c r="F16" i="5" l="1"/>
  <c r="G15" i="5"/>
  <c r="G14" i="4" l="1"/>
  <c r="F15" i="4"/>
  <c r="G16" i="5"/>
  <c r="I6" i="5"/>
  <c r="O14" i="4" l="1" a="1"/>
  <c r="O14" i="4" s="1"/>
  <c r="AM14" i="4" a="1"/>
  <c r="AM14" i="4" s="1"/>
  <c r="AY14" i="4" a="1"/>
  <c r="AY14" i="4" s="1"/>
  <c r="BK14" i="4" a="1"/>
  <c r="BK14" i="4" s="1"/>
  <c r="AA14" i="4" a="1"/>
  <c r="AA14" i="4" s="1"/>
  <c r="N15" i="4" a="1"/>
  <c r="N15" i="4" s="1"/>
  <c r="AX15" i="4" a="1"/>
  <c r="AX15" i="4" s="1"/>
  <c r="AL15" i="4" a="1"/>
  <c r="AL15" i="4" s="1"/>
  <c r="BJ15" i="4" a="1"/>
  <c r="BJ15" i="4" s="1"/>
  <c r="Z15" i="4" a="1"/>
  <c r="Z15" i="4" s="1"/>
  <c r="F16" i="4"/>
  <c r="H14" i="4"/>
  <c r="G15" i="4"/>
  <c r="I7" i="5"/>
  <c r="I8" i="5" s="1"/>
  <c r="I9" i="5" s="1"/>
  <c r="I10" i="5" s="1"/>
  <c r="I11" i="5" s="1"/>
  <c r="J6" i="5"/>
  <c r="AL16" i="4" l="1" a="1"/>
  <c r="AL16" i="4" s="1"/>
  <c r="BJ16" i="4" a="1"/>
  <c r="BJ16" i="4" s="1"/>
  <c r="AX16" i="4" a="1"/>
  <c r="AX16" i="4" s="1"/>
  <c r="Z16" i="4" a="1"/>
  <c r="Z16" i="4" s="1"/>
  <c r="O15" i="4" a="1"/>
  <c r="O15" i="4" s="1"/>
  <c r="BK15" i="4" a="1"/>
  <c r="BK15" i="4" s="1"/>
  <c r="AM15" i="4" a="1"/>
  <c r="AM15" i="4" s="1"/>
  <c r="AY15" i="4" a="1"/>
  <c r="AY15" i="4" s="1"/>
  <c r="AA15" i="4" a="1"/>
  <c r="AA15" i="4" s="1"/>
  <c r="P14" i="4" a="1"/>
  <c r="P14" i="4" s="1"/>
  <c r="AN14" i="4" a="1"/>
  <c r="AN14" i="4" s="1"/>
  <c r="AB14" i="4" a="1"/>
  <c r="AB14" i="4" s="1"/>
  <c r="AZ14" i="4" a="1"/>
  <c r="AZ14" i="4" s="1"/>
  <c r="BL14" i="4" a="1"/>
  <c r="BL14" i="4" s="1"/>
  <c r="N16" i="4" a="1"/>
  <c r="N16" i="4" s="1"/>
  <c r="G16" i="4"/>
  <c r="F17" i="4"/>
  <c r="H15" i="4"/>
  <c r="I14" i="4"/>
  <c r="J7" i="5"/>
  <c r="J8" i="5" s="1"/>
  <c r="J9" i="5" s="1"/>
  <c r="J10" i="5" s="1"/>
  <c r="J11" i="5" s="1"/>
  <c r="K6" i="5"/>
  <c r="AM16" i="4" l="1" a="1"/>
  <c r="AM16" i="4" s="1"/>
  <c r="BK16" i="4" a="1"/>
  <c r="BK16" i="4" s="1"/>
  <c r="AA16" i="4" a="1"/>
  <c r="AA16" i="4" s="1"/>
  <c r="AY16" i="4" a="1"/>
  <c r="AY16" i="4" s="1"/>
  <c r="Q14" i="4" a="1"/>
  <c r="Q14" i="4" s="1"/>
  <c r="AO14" i="4" a="1"/>
  <c r="AO14" i="4" s="1"/>
  <c r="BA14" i="4" a="1"/>
  <c r="BA14" i="4" s="1"/>
  <c r="AC14" i="4" a="1"/>
  <c r="AC14" i="4" s="1"/>
  <c r="BM14" i="4" a="1"/>
  <c r="BM14" i="4" s="1"/>
  <c r="P15" i="4" a="1"/>
  <c r="P15" i="4" s="1"/>
  <c r="AZ15" i="4" a="1"/>
  <c r="AZ15" i="4" s="1"/>
  <c r="AN15" i="4" a="1"/>
  <c r="AN15" i="4" s="1"/>
  <c r="BL15" i="4" a="1"/>
  <c r="BL15" i="4" s="1"/>
  <c r="AB15" i="4" a="1"/>
  <c r="AB15" i="4" s="1"/>
  <c r="AL17" i="4" a="1"/>
  <c r="AL17" i="4" s="1"/>
  <c r="AX17" i="4" a="1"/>
  <c r="AX17" i="4" s="1"/>
  <c r="BJ17" i="4" a="1"/>
  <c r="BJ17" i="4" s="1"/>
  <c r="Z17" i="4" a="1"/>
  <c r="Z17" i="4" s="1"/>
  <c r="N17" i="4" a="1"/>
  <c r="N17" i="4" s="1"/>
  <c r="O16" i="4" a="1"/>
  <c r="O16" i="4" s="1"/>
  <c r="H16" i="4"/>
  <c r="F18" i="4"/>
  <c r="G17" i="4"/>
  <c r="I15" i="4"/>
  <c r="J14" i="4"/>
  <c r="K7" i="5"/>
  <c r="K8" i="5" s="1"/>
  <c r="K9" i="5" s="1"/>
  <c r="K10" i="5" s="1"/>
  <c r="K11" i="5" s="1"/>
  <c r="L6" i="5"/>
  <c r="AX18" i="4" l="1" a="1"/>
  <c r="AX18" i="4" s="1"/>
  <c r="AL18" i="4" a="1"/>
  <c r="AL18" i="4" s="1"/>
  <c r="BJ18" i="4" a="1"/>
  <c r="BJ18" i="4" s="1"/>
  <c r="Z18" i="4" a="1"/>
  <c r="Z18" i="4" s="1"/>
  <c r="Q15" i="4" a="1"/>
  <c r="Q15" i="4" s="1"/>
  <c r="AO15" i="4" a="1"/>
  <c r="AO15" i="4" s="1"/>
  <c r="BA15" i="4" a="1"/>
  <c r="BA15" i="4" s="1"/>
  <c r="BM15" i="4" a="1"/>
  <c r="BM15" i="4" s="1"/>
  <c r="AC15" i="4" a="1"/>
  <c r="AC15" i="4" s="1"/>
  <c r="R14" i="4" a="1"/>
  <c r="R14" i="4" s="1"/>
  <c r="AP14" i="4" a="1"/>
  <c r="AP14" i="4" s="1"/>
  <c r="BN14" i="4" a="1"/>
  <c r="BN14" i="4" s="1"/>
  <c r="AD14" i="4" a="1"/>
  <c r="AD14" i="4" s="1"/>
  <c r="BB14" i="4" a="1"/>
  <c r="BB14" i="4" s="1"/>
  <c r="AM17" i="4" a="1"/>
  <c r="AM17" i="4" s="1"/>
  <c r="AY17" i="4" a="1"/>
  <c r="AY17" i="4" s="1"/>
  <c r="BK17" i="4" a="1"/>
  <c r="BK17" i="4" s="1"/>
  <c r="AA17" i="4" a="1"/>
  <c r="AA17" i="4" s="1"/>
  <c r="AB16" i="4" a="1"/>
  <c r="AB16" i="4" s="1"/>
  <c r="AZ16" i="4" a="1"/>
  <c r="AZ16" i="4" s="1"/>
  <c r="BL16" i="4" a="1"/>
  <c r="BL16" i="4" s="1"/>
  <c r="AN16" i="4" a="1"/>
  <c r="AN16" i="4" s="1"/>
  <c r="N18" i="4" a="1"/>
  <c r="N18" i="4" s="1"/>
  <c r="P16" i="4" a="1"/>
  <c r="P16" i="4" s="1"/>
  <c r="O17" i="4" a="1"/>
  <c r="O17" i="4" s="1"/>
  <c r="F19" i="4"/>
  <c r="I16" i="4"/>
  <c r="G18" i="4"/>
  <c r="H17" i="4"/>
  <c r="J15" i="4"/>
  <c r="K14" i="4"/>
  <c r="L7" i="5"/>
  <c r="L8" i="5" s="1"/>
  <c r="L9" i="5" s="1"/>
  <c r="L10" i="5" s="1"/>
  <c r="L11" i="5" s="1"/>
  <c r="M6" i="5"/>
  <c r="AZ17" i="4" l="1" a="1"/>
  <c r="AZ17" i="4" s="1"/>
  <c r="AN17" i="4" a="1"/>
  <c r="AN17" i="4" s="1"/>
  <c r="BL17" i="4" a="1"/>
  <c r="BL17" i="4" s="1"/>
  <c r="AB17" i="4" a="1"/>
  <c r="AB17" i="4" s="1"/>
  <c r="AM18" i="4" a="1"/>
  <c r="AM18" i="4" s="1"/>
  <c r="AY18" i="4" a="1"/>
  <c r="AY18" i="4" s="1"/>
  <c r="BK18" i="4" a="1"/>
  <c r="BK18" i="4" s="1"/>
  <c r="AA18" i="4" a="1"/>
  <c r="AA18" i="4" s="1"/>
  <c r="R15" i="4" a="1"/>
  <c r="R15" i="4" s="1"/>
  <c r="AP15" i="4" a="1"/>
  <c r="AP15" i="4" s="1"/>
  <c r="AD15" i="4" a="1"/>
  <c r="AD15" i="4" s="1"/>
  <c r="BB15" i="4" a="1"/>
  <c r="BB15" i="4" s="1"/>
  <c r="BN15" i="4" a="1"/>
  <c r="BN15" i="4" s="1"/>
  <c r="AL19" i="4" a="1"/>
  <c r="AL19" i="4" s="1"/>
  <c r="AX19" i="4" a="1"/>
  <c r="AX19" i="4" s="1"/>
  <c r="BJ19" i="4" a="1"/>
  <c r="BJ19" i="4" s="1"/>
  <c r="Z19" i="4" a="1"/>
  <c r="Z19" i="4" s="1"/>
  <c r="S14" i="4" a="1"/>
  <c r="S14" i="4" s="1"/>
  <c r="BC14" i="4" a="1"/>
  <c r="BC14" i="4" s="1"/>
  <c r="AQ14" i="4" a="1"/>
  <c r="AQ14" i="4" s="1"/>
  <c r="BO14" i="4" a="1"/>
  <c r="BO14" i="4" s="1"/>
  <c r="AE14" i="4" a="1"/>
  <c r="AE14" i="4" s="1"/>
  <c r="AO16" i="4" a="1"/>
  <c r="AO16" i="4" s="1"/>
  <c r="BA16" i="4" a="1"/>
  <c r="BA16" i="4" s="1"/>
  <c r="BM16" i="4" a="1"/>
  <c r="BM16" i="4" s="1"/>
  <c r="AC16" i="4" a="1"/>
  <c r="AC16" i="4" s="1"/>
  <c r="N19" i="4" a="1"/>
  <c r="N19" i="4" s="1"/>
  <c r="O18" i="4" a="1"/>
  <c r="O18" i="4" s="1"/>
  <c r="Q16" i="4" a="1"/>
  <c r="Q16" i="4" s="1"/>
  <c r="P17" i="4" a="1"/>
  <c r="P17" i="4" s="1"/>
  <c r="J16" i="4"/>
  <c r="H18" i="4"/>
  <c r="I17" i="4"/>
  <c r="G19" i="4"/>
  <c r="F20" i="4"/>
  <c r="K15" i="4"/>
  <c r="L14" i="4"/>
  <c r="M7" i="5"/>
  <c r="M8" i="5" s="1"/>
  <c r="M9" i="5" s="1"/>
  <c r="M10" i="5" s="1"/>
  <c r="M11" i="5" s="1"/>
  <c r="N6" i="5"/>
  <c r="S15" i="4" l="1" a="1"/>
  <c r="S15" i="4" s="1"/>
  <c r="AQ15" i="4" a="1"/>
  <c r="AQ15" i="4" s="1"/>
  <c r="BC15" i="4" a="1"/>
  <c r="BC15" i="4" s="1"/>
  <c r="BO15" i="4" a="1"/>
  <c r="BO15" i="4" s="1"/>
  <c r="AE15" i="4" a="1"/>
  <c r="AE15" i="4" s="1"/>
  <c r="AZ18" i="4" a="1"/>
  <c r="AZ18" i="4" s="1"/>
  <c r="AN18" i="4" a="1"/>
  <c r="AN18" i="4" s="1"/>
  <c r="BL18" i="4" a="1"/>
  <c r="BL18" i="4" s="1"/>
  <c r="AB18" i="4" a="1"/>
  <c r="AB18" i="4" s="1"/>
  <c r="AM19" i="4" a="1"/>
  <c r="AM19" i="4" s="1"/>
  <c r="BK19" i="4" a="1"/>
  <c r="BK19" i="4" s="1"/>
  <c r="AY19" i="4" a="1"/>
  <c r="AY19" i="4" s="1"/>
  <c r="AA19" i="4" a="1"/>
  <c r="AA19" i="4" s="1"/>
  <c r="T14" i="4" a="1"/>
  <c r="T14" i="4" s="1"/>
  <c r="V14" i="4" s="1"/>
  <c r="AR14" i="4" a="1"/>
  <c r="AR14" i="4" s="1"/>
  <c r="AT14" i="4" s="1"/>
  <c r="BD14" i="4" a="1"/>
  <c r="BD14" i="4" s="1"/>
  <c r="BP14" i="4" a="1"/>
  <c r="BP14" i="4" s="1"/>
  <c r="AF14" i="4" a="1"/>
  <c r="AF14" i="4" s="1"/>
  <c r="AJ14" i="4" s="1"/>
  <c r="AL20" i="4" a="1"/>
  <c r="AL20" i="4" s="1"/>
  <c r="AX20" i="4" a="1"/>
  <c r="AX20" i="4" s="1"/>
  <c r="BJ20" i="4" a="1"/>
  <c r="BJ20" i="4" s="1"/>
  <c r="Z20" i="4" a="1"/>
  <c r="Z20" i="4" s="1"/>
  <c r="AP16" i="4" a="1"/>
  <c r="AP16" i="4" s="1"/>
  <c r="BB16" i="4" a="1"/>
  <c r="BB16" i="4" s="1"/>
  <c r="BN16" i="4" a="1"/>
  <c r="BN16" i="4" s="1"/>
  <c r="AD16" i="4" a="1"/>
  <c r="AD16" i="4" s="1"/>
  <c r="BA17" i="4" a="1"/>
  <c r="BA17" i="4" s="1"/>
  <c r="BM17" i="4" a="1"/>
  <c r="BM17" i="4" s="1"/>
  <c r="AO17" i="4" a="1"/>
  <c r="AO17" i="4" s="1"/>
  <c r="AC17" i="4" a="1"/>
  <c r="AC17" i="4" s="1"/>
  <c r="O19" i="4" a="1"/>
  <c r="O19" i="4" s="1"/>
  <c r="Q17" i="4" a="1"/>
  <c r="Q17" i="4" s="1"/>
  <c r="P18" i="4" a="1"/>
  <c r="P18" i="4" s="1"/>
  <c r="N20" i="4" a="1"/>
  <c r="N20" i="4" s="1"/>
  <c r="R16" i="4" a="1"/>
  <c r="R16" i="4" s="1"/>
  <c r="G20" i="4"/>
  <c r="H19" i="4"/>
  <c r="K16" i="4"/>
  <c r="F21" i="4"/>
  <c r="I18" i="4"/>
  <c r="J17" i="4"/>
  <c r="D14" i="4" a="1"/>
  <c r="D14" i="4" s="1"/>
  <c r="L15" i="4"/>
  <c r="N7" i="5"/>
  <c r="N8" i="5" s="1"/>
  <c r="N9" i="5" s="1"/>
  <c r="N10" i="5" s="1"/>
  <c r="N11" i="5" s="1"/>
  <c r="O6" i="5"/>
  <c r="O7" i="5" s="1"/>
  <c r="O8" i="5" s="1"/>
  <c r="O9" i="5" s="1"/>
  <c r="O10" i="5" s="1"/>
  <c r="O11" i="5" s="1"/>
  <c r="AP17" i="4" l="1" a="1"/>
  <c r="AP17" i="4" s="1"/>
  <c r="BB17" i="4" a="1"/>
  <c r="BB17" i="4" s="1"/>
  <c r="BN17" i="4" a="1"/>
  <c r="BN17" i="4" s="1"/>
  <c r="AD17" i="4" a="1"/>
  <c r="AD17" i="4" s="1"/>
  <c r="AZ19" i="4" a="1"/>
  <c r="AZ19" i="4" s="1"/>
  <c r="BL19" i="4" a="1"/>
  <c r="BL19" i="4" s="1"/>
  <c r="AB19" i="4" a="1"/>
  <c r="AB19" i="4" s="1"/>
  <c r="AN19" i="4" a="1"/>
  <c r="AN19" i="4" s="1"/>
  <c r="AQ16" i="4" a="1"/>
  <c r="AQ16" i="4" s="1"/>
  <c r="BC16" i="4" a="1"/>
  <c r="BC16" i="4" s="1"/>
  <c r="BO16" i="4" a="1"/>
  <c r="BO16" i="4" s="1"/>
  <c r="AE16" i="4" a="1"/>
  <c r="AE16" i="4" s="1"/>
  <c r="AO18" i="4" a="1"/>
  <c r="AO18" i="4" s="1"/>
  <c r="BA18" i="4" a="1"/>
  <c r="BA18" i="4" s="1"/>
  <c r="BM18" i="4" a="1"/>
  <c r="BM18" i="4" s="1"/>
  <c r="AC18" i="4" a="1"/>
  <c r="AC18" i="4" s="1"/>
  <c r="AM20" i="4" a="1"/>
  <c r="AM20" i="4" s="1"/>
  <c r="AY20" i="4" a="1"/>
  <c r="AY20" i="4" s="1"/>
  <c r="BK20" i="4" a="1"/>
  <c r="BK20" i="4" s="1"/>
  <c r="AA20" i="4" a="1"/>
  <c r="AA20" i="4" s="1"/>
  <c r="AL21" i="4" a="1"/>
  <c r="AL21" i="4" s="1"/>
  <c r="AX21" i="4" a="1"/>
  <c r="AX21" i="4" s="1"/>
  <c r="BJ21" i="4" a="1"/>
  <c r="BJ21" i="4" s="1"/>
  <c r="Z21" i="4" a="1"/>
  <c r="Z21" i="4" s="1"/>
  <c r="T15" i="4" a="1"/>
  <c r="T15" i="4" s="1"/>
  <c r="AR15" i="4" a="1"/>
  <c r="AR15" i="4" s="1"/>
  <c r="BD15" i="4" a="1"/>
  <c r="BD15" i="4" s="1"/>
  <c r="BF15" i="4" s="1"/>
  <c r="BP15" i="4" a="1"/>
  <c r="BP15" i="4" s="1"/>
  <c r="BR15" i="4" s="1"/>
  <c r="AF15" i="4" a="1"/>
  <c r="AF15" i="4" s="1"/>
  <c r="AH15" i="4" s="1"/>
  <c r="S16" i="4" a="1"/>
  <c r="S16" i="4" s="1"/>
  <c r="R17" i="4" a="1"/>
  <c r="R17" i="4" s="1"/>
  <c r="P19" i="4" a="1"/>
  <c r="P19" i="4" s="1"/>
  <c r="Q18" i="4" a="1"/>
  <c r="Q18" i="4" s="1"/>
  <c r="O20" i="4" a="1"/>
  <c r="O20" i="4" s="1"/>
  <c r="N21" i="4" a="1"/>
  <c r="N21" i="4" s="1"/>
  <c r="AV14" i="4"/>
  <c r="AH14" i="4"/>
  <c r="X14" i="4"/>
  <c r="BF14" i="4"/>
  <c r="J18" i="4"/>
  <c r="F22" i="4"/>
  <c r="H20" i="4"/>
  <c r="I19" i="4"/>
  <c r="K17" i="4"/>
  <c r="G21" i="4"/>
  <c r="D15" i="4" a="1"/>
  <c r="D15" i="4" s="1"/>
  <c r="L16" i="4"/>
  <c r="AM21" i="4" l="1" a="1"/>
  <c r="AM21" i="4" s="1"/>
  <c r="BK21" i="4" a="1"/>
  <c r="BK21" i="4" s="1"/>
  <c r="AA21" i="4" a="1"/>
  <c r="AA21" i="4" s="1"/>
  <c r="AY21" i="4" a="1"/>
  <c r="AY21" i="4" s="1"/>
  <c r="AL22" i="4" a="1"/>
  <c r="AL22" i="4" s="1"/>
  <c r="AX22" i="4" a="1"/>
  <c r="AX22" i="4" s="1"/>
  <c r="Z22" i="4" a="1"/>
  <c r="Z22" i="4" s="1"/>
  <c r="BJ22" i="4" a="1"/>
  <c r="BJ22" i="4" s="1"/>
  <c r="AZ20" i="4" a="1"/>
  <c r="AZ20" i="4" s="1"/>
  <c r="AN20" i="4" a="1"/>
  <c r="AN20" i="4" s="1"/>
  <c r="BL20" i="4" a="1"/>
  <c r="BL20" i="4" s="1"/>
  <c r="AB20" i="4" a="1"/>
  <c r="AB20" i="4" s="1"/>
  <c r="AQ17" i="4" a="1"/>
  <c r="AQ17" i="4" s="1"/>
  <c r="BC17" i="4" a="1"/>
  <c r="BC17" i="4" s="1"/>
  <c r="BO17" i="4" a="1"/>
  <c r="BO17" i="4" s="1"/>
  <c r="AE17" i="4" a="1"/>
  <c r="AE17" i="4" s="1"/>
  <c r="AD18" i="4" a="1"/>
  <c r="AD18" i="4" s="1"/>
  <c r="BN18" i="4" a="1"/>
  <c r="BN18" i="4" s="1"/>
  <c r="AP18" i="4" a="1"/>
  <c r="AP18" i="4" s="1"/>
  <c r="BB18" i="4" a="1"/>
  <c r="BB18" i="4" s="1"/>
  <c r="AR16" i="4" a="1"/>
  <c r="AR16" i="4" s="1"/>
  <c r="AT16" i="4" s="1"/>
  <c r="BD16" i="4" a="1"/>
  <c r="BD16" i="4" s="1"/>
  <c r="BF16" i="4" s="1"/>
  <c r="BP16" i="4" a="1"/>
  <c r="BP16" i="4" s="1"/>
  <c r="BR16" i="4" s="1"/>
  <c r="AF16" i="4" a="1"/>
  <c r="AF16" i="4" s="1"/>
  <c r="AH16" i="4" s="1"/>
  <c r="AO19" i="4" a="1"/>
  <c r="AO19" i="4" s="1"/>
  <c r="BA19" i="4" a="1"/>
  <c r="BA19" i="4" s="1"/>
  <c r="AC19" i="4" a="1"/>
  <c r="AC19" i="4" s="1"/>
  <c r="BM19" i="4" a="1"/>
  <c r="BM19" i="4" s="1"/>
  <c r="O21" i="4" a="1"/>
  <c r="O21" i="4" s="1"/>
  <c r="N22" i="4" a="1"/>
  <c r="N22" i="4" s="1"/>
  <c r="S17" i="4" a="1"/>
  <c r="S17" i="4" s="1"/>
  <c r="R18" i="4" a="1"/>
  <c r="R18" i="4" s="1"/>
  <c r="T16" i="4" a="1"/>
  <c r="T16" i="4" s="1"/>
  <c r="X16" i="4" s="1"/>
  <c r="Q19" i="4" a="1"/>
  <c r="Q19" i="4" s="1"/>
  <c r="P20" i="4" a="1"/>
  <c r="P20" i="4" s="1"/>
  <c r="AV15" i="4"/>
  <c r="AT15" i="4"/>
  <c r="BH14" i="4"/>
  <c r="V15" i="4"/>
  <c r="X15" i="4"/>
  <c r="AJ15" i="4"/>
  <c r="G22" i="4"/>
  <c r="I20" i="4"/>
  <c r="F23" i="4"/>
  <c r="K18" i="4"/>
  <c r="H21" i="4"/>
  <c r="J19" i="4"/>
  <c r="D16" i="4" a="1"/>
  <c r="D16" i="4" s="1"/>
  <c r="L17" i="4"/>
  <c r="AN21" i="4" l="1" a="1"/>
  <c r="AN21" i="4" s="1"/>
  <c r="BL21" i="4" a="1"/>
  <c r="BL21" i="4" s="1"/>
  <c r="AZ21" i="4" a="1"/>
  <c r="AZ21" i="4" s="1"/>
  <c r="AB21" i="4" a="1"/>
  <c r="AB21" i="4" s="1"/>
  <c r="AR17" i="4" a="1"/>
  <c r="AR17" i="4" s="1"/>
  <c r="BD17" i="4" a="1"/>
  <c r="BD17" i="4" s="1"/>
  <c r="BF17" i="4" s="1"/>
  <c r="AF17" i="4" a="1"/>
  <c r="AF17" i="4" s="1"/>
  <c r="AH17" i="4" s="1"/>
  <c r="BP17" i="4" a="1"/>
  <c r="BP17" i="4" s="1"/>
  <c r="BR17" i="4" s="1"/>
  <c r="AL23" i="4" a="1"/>
  <c r="AL23" i="4" s="1"/>
  <c r="AX23" i="4" a="1"/>
  <c r="AX23" i="4" s="1"/>
  <c r="BJ23" i="4" a="1"/>
  <c r="BJ23" i="4" s="1"/>
  <c r="Z23" i="4" a="1"/>
  <c r="Z23" i="4" s="1"/>
  <c r="AP19" i="4" a="1"/>
  <c r="AP19" i="4" s="1"/>
  <c r="BB19" i="4" a="1"/>
  <c r="BB19" i="4" s="1"/>
  <c r="AD19" i="4" a="1"/>
  <c r="AD19" i="4" s="1"/>
  <c r="BN19" i="4" a="1"/>
  <c r="BN19" i="4" s="1"/>
  <c r="AO20" i="4" a="1"/>
  <c r="AO20" i="4" s="1"/>
  <c r="BA20" i="4" a="1"/>
  <c r="BA20" i="4" s="1"/>
  <c r="BM20" i="4" a="1"/>
  <c r="BM20" i="4" s="1"/>
  <c r="AC20" i="4" a="1"/>
  <c r="AC20" i="4" s="1"/>
  <c r="AM22" i="4" a="1"/>
  <c r="AM22" i="4" s="1"/>
  <c r="AY22" i="4" a="1"/>
  <c r="AY22" i="4" s="1"/>
  <c r="BK22" i="4" a="1"/>
  <c r="BK22" i="4" s="1"/>
  <c r="AA22" i="4" a="1"/>
  <c r="AA22" i="4" s="1"/>
  <c r="AQ18" i="4" a="1"/>
  <c r="AQ18" i="4" s="1"/>
  <c r="BC18" i="4" a="1"/>
  <c r="BC18" i="4" s="1"/>
  <c r="BO18" i="4" a="1"/>
  <c r="BO18" i="4" s="1"/>
  <c r="AE18" i="4" a="1"/>
  <c r="AE18" i="4" s="1"/>
  <c r="R19" i="4" a="1"/>
  <c r="R19" i="4" s="1"/>
  <c r="Q20" i="4" a="1"/>
  <c r="Q20" i="4" s="1"/>
  <c r="T17" i="4" a="1"/>
  <c r="T17" i="4" s="1"/>
  <c r="V17" i="4" s="1"/>
  <c r="S18" i="4" a="1"/>
  <c r="S18" i="4" s="1"/>
  <c r="P21" i="4" a="1"/>
  <c r="P21" i="4" s="1"/>
  <c r="O22" i="4" a="1"/>
  <c r="O22" i="4" s="1"/>
  <c r="N23" i="4" a="1"/>
  <c r="N23" i="4" s="1"/>
  <c r="AV16" i="4"/>
  <c r="BT14" i="4"/>
  <c r="BR14" i="4"/>
  <c r="BH15" i="4"/>
  <c r="BT15" i="4"/>
  <c r="V16" i="4"/>
  <c r="AJ16" i="4"/>
  <c r="J20" i="4"/>
  <c r="K19" i="4"/>
  <c r="I21" i="4"/>
  <c r="H22" i="4"/>
  <c r="F24" i="4"/>
  <c r="G23" i="4"/>
  <c r="D17" i="4" a="1"/>
  <c r="D17" i="4" s="1"/>
  <c r="L18" i="4"/>
  <c r="AO21" i="4" l="1" a="1"/>
  <c r="AO21" i="4" s="1"/>
  <c r="BA21" i="4" a="1"/>
  <c r="BA21" i="4" s="1"/>
  <c r="BM21" i="4" a="1"/>
  <c r="BM21" i="4" s="1"/>
  <c r="AC21" i="4" a="1"/>
  <c r="AC21" i="4" s="1"/>
  <c r="BC19" i="4" a="1"/>
  <c r="BC19" i="4" s="1"/>
  <c r="AQ19" i="4" a="1"/>
  <c r="AQ19" i="4" s="1"/>
  <c r="AE19" i="4" a="1"/>
  <c r="AE19" i="4" s="1"/>
  <c r="BO19" i="4" a="1"/>
  <c r="BO19" i="4" s="1"/>
  <c r="AM23" i="4" a="1"/>
  <c r="AM23" i="4" s="1"/>
  <c r="AA23" i="4" a="1"/>
  <c r="AA23" i="4" s="1"/>
  <c r="BK23" i="4" a="1"/>
  <c r="BK23" i="4" s="1"/>
  <c r="AY23" i="4" a="1"/>
  <c r="AY23" i="4" s="1"/>
  <c r="AL24" i="4" a="1"/>
  <c r="AL24" i="4" s="1"/>
  <c r="AX24" i="4" a="1"/>
  <c r="AX24" i="4" s="1"/>
  <c r="Z24" i="4" a="1"/>
  <c r="Z24" i="4" s="1"/>
  <c r="BJ24" i="4" a="1"/>
  <c r="BJ24" i="4" s="1"/>
  <c r="AP20" i="4" a="1"/>
  <c r="AP20" i="4" s="1"/>
  <c r="BB20" i="4" a="1"/>
  <c r="BB20" i="4" s="1"/>
  <c r="BN20" i="4" a="1"/>
  <c r="BN20" i="4" s="1"/>
  <c r="AD20" i="4" a="1"/>
  <c r="AD20" i="4" s="1"/>
  <c r="AR18" i="4" a="1"/>
  <c r="AR18" i="4" s="1"/>
  <c r="BD18" i="4" a="1"/>
  <c r="BD18" i="4" s="1"/>
  <c r="BF18" i="4" s="1"/>
  <c r="BP18" i="4" a="1"/>
  <c r="BP18" i="4" s="1"/>
  <c r="BR18" i="4" s="1"/>
  <c r="AF18" i="4" a="1"/>
  <c r="AF18" i="4" s="1"/>
  <c r="AH18" i="4" s="1"/>
  <c r="AN22" i="4" a="1"/>
  <c r="AN22" i="4" s="1"/>
  <c r="AB22" i="4" a="1"/>
  <c r="AB22" i="4" s="1"/>
  <c r="AZ22" i="4" a="1"/>
  <c r="AZ22" i="4" s="1"/>
  <c r="BL22" i="4" a="1"/>
  <c r="BL22" i="4" s="1"/>
  <c r="O23" i="4" a="1"/>
  <c r="O23" i="4" s="1"/>
  <c r="S19" i="4" a="1"/>
  <c r="S19" i="4" s="1"/>
  <c r="N24" i="4" a="1"/>
  <c r="N24" i="4" s="1"/>
  <c r="R20" i="4" a="1"/>
  <c r="R20" i="4" s="1"/>
  <c r="T18" i="4" a="1"/>
  <c r="T18" i="4" s="1"/>
  <c r="V18" i="4" s="1"/>
  <c r="P22" i="4" a="1"/>
  <c r="P22" i="4" s="1"/>
  <c r="Q21" i="4" a="1"/>
  <c r="Q21" i="4" s="1"/>
  <c r="X17" i="4"/>
  <c r="AV17" i="4"/>
  <c r="AT17" i="4"/>
  <c r="BH16" i="4"/>
  <c r="BH17" i="4"/>
  <c r="BT17" i="4"/>
  <c r="AJ17" i="4"/>
  <c r="G24" i="4"/>
  <c r="H23" i="4"/>
  <c r="K20" i="4"/>
  <c r="F25" i="4"/>
  <c r="I22" i="4"/>
  <c r="J21" i="4"/>
  <c r="D18" i="4" a="1"/>
  <c r="D18" i="4" s="1"/>
  <c r="L19" i="4"/>
  <c r="AL25" i="4" l="1" a="1"/>
  <c r="AL25" i="4" s="1"/>
  <c r="AX25" i="4" a="1"/>
  <c r="AX25" i="4" s="1"/>
  <c r="Z25" i="4" a="1"/>
  <c r="Z25" i="4" s="1"/>
  <c r="BJ25" i="4" a="1"/>
  <c r="BJ25" i="4" s="1"/>
  <c r="AQ20" i="4" a="1"/>
  <c r="AQ20" i="4" s="1"/>
  <c r="BO20" i="4" a="1"/>
  <c r="BO20" i="4" s="1"/>
  <c r="BC20" i="4" a="1"/>
  <c r="BC20" i="4" s="1"/>
  <c r="AE20" i="4" a="1"/>
  <c r="AE20" i="4" s="1"/>
  <c r="AR19" i="4" a="1"/>
  <c r="AR19" i="4" s="1"/>
  <c r="AT19" i="4" s="1"/>
  <c r="BD19" i="4" a="1"/>
  <c r="BD19" i="4" s="1"/>
  <c r="BP19" i="4" a="1"/>
  <c r="BP19" i="4" s="1"/>
  <c r="BR19" i="4" s="1"/>
  <c r="AF19" i="4" a="1"/>
  <c r="AF19" i="4" s="1"/>
  <c r="BB21" i="4" a="1"/>
  <c r="BB21" i="4" s="1"/>
  <c r="AP21" i="4" a="1"/>
  <c r="AP21" i="4" s="1"/>
  <c r="BN21" i="4" a="1"/>
  <c r="BN21" i="4" s="1"/>
  <c r="AD21" i="4" a="1"/>
  <c r="AD21" i="4" s="1"/>
  <c r="AN23" i="4" a="1"/>
  <c r="AN23" i="4" s="1"/>
  <c r="AZ23" i="4" a="1"/>
  <c r="AZ23" i="4" s="1"/>
  <c r="BL23" i="4" a="1"/>
  <c r="BL23" i="4" s="1"/>
  <c r="AB23" i="4" a="1"/>
  <c r="AB23" i="4" s="1"/>
  <c r="BA22" i="4" a="1"/>
  <c r="BA22" i="4" s="1"/>
  <c r="AO22" i="4" a="1"/>
  <c r="AO22" i="4" s="1"/>
  <c r="BM22" i="4" a="1"/>
  <c r="BM22" i="4" s="1"/>
  <c r="AC22" i="4" a="1"/>
  <c r="AC22" i="4" s="1"/>
  <c r="AY24" i="4" a="1"/>
  <c r="AY24" i="4" s="1"/>
  <c r="BK24" i="4" a="1"/>
  <c r="BK24" i="4" s="1"/>
  <c r="AA24" i="4" a="1"/>
  <c r="AA24" i="4" s="1"/>
  <c r="AM24" i="4" a="1"/>
  <c r="AM24" i="4" s="1"/>
  <c r="Q22" i="4" a="1"/>
  <c r="Q22" i="4" s="1"/>
  <c r="O24" i="4" a="1"/>
  <c r="O24" i="4" s="1"/>
  <c r="S20" i="4" a="1"/>
  <c r="S20" i="4" s="1"/>
  <c r="T19" i="4" a="1"/>
  <c r="T19" i="4" s="1"/>
  <c r="N25" i="4" a="1"/>
  <c r="N25" i="4" s="1"/>
  <c r="R21" i="4" a="1"/>
  <c r="R21" i="4" s="1"/>
  <c r="P23" i="4" a="1"/>
  <c r="P23" i="4" s="1"/>
  <c r="AV18" i="4"/>
  <c r="AT18" i="4"/>
  <c r="BF19" i="4"/>
  <c r="BT16" i="4"/>
  <c r="AH19" i="4"/>
  <c r="X18" i="4"/>
  <c r="AJ18" i="4"/>
  <c r="J22" i="4"/>
  <c r="F26" i="4"/>
  <c r="H24" i="4"/>
  <c r="I23" i="4"/>
  <c r="K21" i="4"/>
  <c r="G25" i="4"/>
  <c r="D19" i="4" a="1"/>
  <c r="D19" i="4" s="1"/>
  <c r="L20" i="4"/>
  <c r="AQ21" i="4" l="1" a="1"/>
  <c r="AQ21" i="4" s="1"/>
  <c r="BC21" i="4" a="1"/>
  <c r="BC21" i="4" s="1"/>
  <c r="AE21" i="4" a="1"/>
  <c r="AE21" i="4" s="1"/>
  <c r="BO21" i="4" a="1"/>
  <c r="BO21" i="4" s="1"/>
  <c r="AP22" i="4" a="1"/>
  <c r="AP22" i="4" s="1"/>
  <c r="BB22" i="4" a="1"/>
  <c r="BB22" i="4" s="1"/>
  <c r="BN22" i="4" a="1"/>
  <c r="BN22" i="4" s="1"/>
  <c r="AD22" i="4" a="1"/>
  <c r="AD22" i="4" s="1"/>
  <c r="AR20" i="4" a="1"/>
  <c r="AR20" i="4" s="1"/>
  <c r="AF20" i="4" a="1"/>
  <c r="AF20" i="4" s="1"/>
  <c r="AH20" i="4" s="1"/>
  <c r="BD20" i="4" a="1"/>
  <c r="BD20" i="4" s="1"/>
  <c r="BF20" i="4" s="1"/>
  <c r="BP20" i="4" a="1"/>
  <c r="BP20" i="4" s="1"/>
  <c r="BR20" i="4" s="1"/>
  <c r="AO23" i="4" a="1"/>
  <c r="AO23" i="4" s="1"/>
  <c r="BM23" i="4" a="1"/>
  <c r="BM23" i="4" s="1"/>
  <c r="AC23" i="4" a="1"/>
  <c r="AC23" i="4" s="1"/>
  <c r="BA23" i="4" a="1"/>
  <c r="BA23" i="4" s="1"/>
  <c r="AN24" i="4" a="1"/>
  <c r="AN24" i="4" s="1"/>
  <c r="AZ24" i="4" a="1"/>
  <c r="AZ24" i="4" s="1"/>
  <c r="AB24" i="4" a="1"/>
  <c r="AB24" i="4" s="1"/>
  <c r="BL24" i="4" a="1"/>
  <c r="BL24" i="4" s="1"/>
  <c r="AM25" i="4" a="1"/>
  <c r="AM25" i="4" s="1"/>
  <c r="BK25" i="4" a="1"/>
  <c r="BK25" i="4" s="1"/>
  <c r="AA25" i="4" a="1"/>
  <c r="AA25" i="4" s="1"/>
  <c r="AY25" i="4" a="1"/>
  <c r="AY25" i="4" s="1"/>
  <c r="AL26" i="4" a="1"/>
  <c r="AL26" i="4" s="1"/>
  <c r="AX26" i="4" a="1"/>
  <c r="AX26" i="4" s="1"/>
  <c r="BJ26" i="4" a="1"/>
  <c r="BJ26" i="4" s="1"/>
  <c r="Z26" i="4" a="1"/>
  <c r="Z26" i="4" s="1"/>
  <c r="T20" i="4" a="1"/>
  <c r="T20" i="4" s="1"/>
  <c r="Q23" i="4" a="1"/>
  <c r="Q23" i="4" s="1"/>
  <c r="P24" i="4" a="1"/>
  <c r="P24" i="4" s="1"/>
  <c r="O25" i="4" a="1"/>
  <c r="O25" i="4" s="1"/>
  <c r="N26" i="4" a="1"/>
  <c r="N26" i="4" s="1"/>
  <c r="S21" i="4" a="1"/>
  <c r="S21" i="4" s="1"/>
  <c r="R22" i="4" a="1"/>
  <c r="R22" i="4" s="1"/>
  <c r="AV19" i="4"/>
  <c r="V19" i="4"/>
  <c r="X19" i="4"/>
  <c r="BT19" i="4"/>
  <c r="BT18" i="4"/>
  <c r="BH19" i="4"/>
  <c r="BH18" i="4"/>
  <c r="AJ19" i="4"/>
  <c r="F27" i="4"/>
  <c r="G26" i="4"/>
  <c r="I24" i="4"/>
  <c r="K22" i="4"/>
  <c r="H25" i="4"/>
  <c r="J23" i="4"/>
  <c r="D20" i="4" a="1"/>
  <c r="D20" i="4" s="1"/>
  <c r="L21" i="4"/>
  <c r="AR21" i="4" l="1" a="1"/>
  <c r="AR21" i="4" s="1"/>
  <c r="AT21" i="4" s="1"/>
  <c r="BD21" i="4" a="1"/>
  <c r="BD21" i="4" s="1"/>
  <c r="AF21" i="4" a="1"/>
  <c r="AF21" i="4" s="1"/>
  <c r="BP21" i="4" a="1"/>
  <c r="BP21" i="4" s="1"/>
  <c r="BR21" i="4" s="1"/>
  <c r="AP23" i="4" a="1"/>
  <c r="AP23" i="4" s="1"/>
  <c r="BB23" i="4" a="1"/>
  <c r="BB23" i="4" s="1"/>
  <c r="BN23" i="4" a="1"/>
  <c r="BN23" i="4" s="1"/>
  <c r="AD23" i="4" a="1"/>
  <c r="AD23" i="4" s="1"/>
  <c r="AM26" i="4" a="1"/>
  <c r="AM26" i="4" s="1"/>
  <c r="AY26" i="4" a="1"/>
  <c r="AY26" i="4" s="1"/>
  <c r="BK26" i="4" a="1"/>
  <c r="BK26" i="4" s="1"/>
  <c r="AA26" i="4" a="1"/>
  <c r="AA26" i="4" s="1"/>
  <c r="AN25" i="4" a="1"/>
  <c r="AN25" i="4" s="1"/>
  <c r="BL25" i="4" a="1"/>
  <c r="BL25" i="4" s="1"/>
  <c r="AZ25" i="4" a="1"/>
  <c r="AZ25" i="4" s="1"/>
  <c r="AB25" i="4" a="1"/>
  <c r="AB25" i="4" s="1"/>
  <c r="AL27" i="4" a="1"/>
  <c r="AL27" i="4" s="1"/>
  <c r="AX27" i="4" a="1"/>
  <c r="AX27" i="4" s="1"/>
  <c r="BJ27" i="4" a="1"/>
  <c r="BJ27" i="4" s="1"/>
  <c r="Z27" i="4" a="1"/>
  <c r="Z27" i="4" s="1"/>
  <c r="AQ22" i="4" a="1"/>
  <c r="AQ22" i="4" s="1"/>
  <c r="BC22" i="4" a="1"/>
  <c r="BC22" i="4" s="1"/>
  <c r="BO22" i="4" a="1"/>
  <c r="BO22" i="4" s="1"/>
  <c r="AE22" i="4" a="1"/>
  <c r="AE22" i="4" s="1"/>
  <c r="AO24" i="4" a="1"/>
  <c r="AO24" i="4" s="1"/>
  <c r="BM24" i="4" a="1"/>
  <c r="BM24" i="4" s="1"/>
  <c r="BA24" i="4" a="1"/>
  <c r="BA24" i="4" s="1"/>
  <c r="AC24" i="4" a="1"/>
  <c r="AC24" i="4" s="1"/>
  <c r="P25" i="4" a="1"/>
  <c r="P25" i="4" s="1"/>
  <c r="N27" i="4" a="1"/>
  <c r="N27" i="4" s="1"/>
  <c r="T21" i="4" a="1"/>
  <c r="T21" i="4" s="1"/>
  <c r="V21" i="4" s="1"/>
  <c r="S22" i="4" a="1"/>
  <c r="S22" i="4" s="1"/>
  <c r="Q24" i="4" a="1"/>
  <c r="Q24" i="4" s="1"/>
  <c r="R23" i="4" a="1"/>
  <c r="R23" i="4" s="1"/>
  <c r="O26" i="4" a="1"/>
  <c r="O26" i="4" s="1"/>
  <c r="AV20" i="4"/>
  <c r="AT20" i="4"/>
  <c r="X20" i="4"/>
  <c r="V20" i="4"/>
  <c r="BF21" i="4"/>
  <c r="AJ20" i="4"/>
  <c r="H26" i="4"/>
  <c r="I25" i="4"/>
  <c r="J24" i="4"/>
  <c r="K23" i="4"/>
  <c r="G27" i="4"/>
  <c r="F28" i="4"/>
  <c r="D21" i="4" a="1"/>
  <c r="D21" i="4" s="1"/>
  <c r="L22" i="4"/>
  <c r="AN26" i="4" l="1" a="1"/>
  <c r="AN26" i="4" s="1"/>
  <c r="AZ26" i="4" a="1"/>
  <c r="AZ26" i="4" s="1"/>
  <c r="BL26" i="4" a="1"/>
  <c r="BL26" i="4" s="1"/>
  <c r="AB26" i="4" a="1"/>
  <c r="AB26" i="4" s="1"/>
  <c r="AR22" i="4" a="1"/>
  <c r="AR22" i="4" s="1"/>
  <c r="AT22" i="4" s="1"/>
  <c r="BD22" i="4" a="1"/>
  <c r="BD22" i="4" s="1"/>
  <c r="BF22" i="4" s="1"/>
  <c r="BP22" i="4" a="1"/>
  <c r="BP22" i="4" s="1"/>
  <c r="BR22" i="4" s="1"/>
  <c r="AF22" i="4" a="1"/>
  <c r="AF22" i="4" s="1"/>
  <c r="AQ23" i="4" a="1"/>
  <c r="AQ23" i="4" s="1"/>
  <c r="BO23" i="4" a="1"/>
  <c r="BO23" i="4" s="1"/>
  <c r="BC23" i="4" a="1"/>
  <c r="BC23" i="4" s="1"/>
  <c r="AE23" i="4" a="1"/>
  <c r="AE23" i="4" s="1"/>
  <c r="AM27" i="4" a="1"/>
  <c r="AM27" i="4" s="1"/>
  <c r="AY27" i="4" a="1"/>
  <c r="AY27" i="4" s="1"/>
  <c r="BK27" i="4" a="1"/>
  <c r="BK27" i="4" s="1"/>
  <c r="AA27" i="4" a="1"/>
  <c r="AA27" i="4" s="1"/>
  <c r="AP24" i="4" a="1"/>
  <c r="AP24" i="4" s="1"/>
  <c r="BN24" i="4" a="1"/>
  <c r="BN24" i="4" s="1"/>
  <c r="BB24" i="4" a="1"/>
  <c r="BB24" i="4" s="1"/>
  <c r="AD24" i="4" a="1"/>
  <c r="AD24" i="4" s="1"/>
  <c r="AL28" i="4" a="1"/>
  <c r="AL28" i="4" s="1"/>
  <c r="AX28" i="4" a="1"/>
  <c r="AX28" i="4" s="1"/>
  <c r="Z28" i="4" a="1"/>
  <c r="Z28" i="4" s="1"/>
  <c r="BJ28" i="4" a="1"/>
  <c r="BJ28" i="4" s="1"/>
  <c r="AO25" i="4" a="1"/>
  <c r="AO25" i="4" s="1"/>
  <c r="BA25" i="4" a="1"/>
  <c r="BA25" i="4" s="1"/>
  <c r="AC25" i="4" a="1"/>
  <c r="AC25" i="4" s="1"/>
  <c r="BM25" i="4" a="1"/>
  <c r="BM25" i="4" s="1"/>
  <c r="R24" i="4" a="1"/>
  <c r="R24" i="4" s="1"/>
  <c r="T22" i="4" a="1"/>
  <c r="T22" i="4" s="1"/>
  <c r="V22" i="4" s="1"/>
  <c r="S23" i="4" a="1"/>
  <c r="S23" i="4" s="1"/>
  <c r="N28" i="4" a="1"/>
  <c r="N28" i="4" s="1"/>
  <c r="Q25" i="4" a="1"/>
  <c r="Q25" i="4" s="1"/>
  <c r="O27" i="4" a="1"/>
  <c r="O27" i="4" s="1"/>
  <c r="P26" i="4" a="1"/>
  <c r="P26" i="4" s="1"/>
  <c r="AJ21" i="4"/>
  <c r="AH21" i="4"/>
  <c r="AV21" i="4"/>
  <c r="BH20" i="4"/>
  <c r="X21" i="4"/>
  <c r="F29" i="4"/>
  <c r="K24" i="4"/>
  <c r="I26" i="4"/>
  <c r="G28" i="4"/>
  <c r="J25" i="4"/>
  <c r="H27" i="4"/>
  <c r="D22" i="4" a="1"/>
  <c r="D22" i="4" s="1"/>
  <c r="L23" i="4"/>
  <c r="AP25" i="4" l="1" a="1"/>
  <c r="AP25" i="4" s="1"/>
  <c r="BB25" i="4" a="1"/>
  <c r="BB25" i="4" s="1"/>
  <c r="AD25" i="4" a="1"/>
  <c r="AD25" i="4" s="1"/>
  <c r="BN25" i="4" a="1"/>
  <c r="BN25" i="4" s="1"/>
  <c r="AL29" i="4" a="1"/>
  <c r="AL29" i="4" s="1"/>
  <c r="AX29" i="4" a="1"/>
  <c r="AX29" i="4" s="1"/>
  <c r="BJ29" i="4" a="1"/>
  <c r="BJ29" i="4" s="1"/>
  <c r="Z29" i="4" a="1"/>
  <c r="Z29" i="4" s="1"/>
  <c r="BD23" i="4" a="1"/>
  <c r="BD23" i="4" s="1"/>
  <c r="BF23" i="4" s="1"/>
  <c r="AR23" i="4" a="1"/>
  <c r="AR23" i="4" s="1"/>
  <c r="BP23" i="4" a="1"/>
  <c r="BP23" i="4" s="1"/>
  <c r="BR23" i="4" s="1"/>
  <c r="AF23" i="4" a="1"/>
  <c r="AF23" i="4" s="1"/>
  <c r="AH23" i="4" s="1"/>
  <c r="AM28" i="4" a="1"/>
  <c r="AM28" i="4" s="1"/>
  <c r="AY28" i="4" a="1"/>
  <c r="AY28" i="4" s="1"/>
  <c r="BK28" i="4" a="1"/>
  <c r="BK28" i="4" s="1"/>
  <c r="AA28" i="4" a="1"/>
  <c r="AA28" i="4" s="1"/>
  <c r="AO26" i="4" a="1"/>
  <c r="AO26" i="4" s="1"/>
  <c r="BA26" i="4" a="1"/>
  <c r="BA26" i="4" s="1"/>
  <c r="BM26" i="4" a="1"/>
  <c r="BM26" i="4" s="1"/>
  <c r="AC26" i="4" a="1"/>
  <c r="AC26" i="4" s="1"/>
  <c r="AN27" i="4" a="1"/>
  <c r="AN27" i="4" s="1"/>
  <c r="AZ27" i="4" a="1"/>
  <c r="AZ27" i="4" s="1"/>
  <c r="BL27" i="4" a="1"/>
  <c r="BL27" i="4" s="1"/>
  <c r="AB27" i="4" a="1"/>
  <c r="AB27" i="4" s="1"/>
  <c r="AQ24" i="4" a="1"/>
  <c r="AQ24" i="4" s="1"/>
  <c r="BC24" i="4" a="1"/>
  <c r="BC24" i="4" s="1"/>
  <c r="BO24" i="4" a="1"/>
  <c r="BO24" i="4" s="1"/>
  <c r="AE24" i="4" a="1"/>
  <c r="AE24" i="4" s="1"/>
  <c r="Q26" i="4" a="1"/>
  <c r="Q26" i="4" s="1"/>
  <c r="T23" i="4" a="1"/>
  <c r="T23" i="4" s="1"/>
  <c r="V23" i="4" s="1"/>
  <c r="O28" i="4" a="1"/>
  <c r="O28" i="4" s="1"/>
  <c r="P27" i="4" a="1"/>
  <c r="P27" i="4" s="1"/>
  <c r="S24" i="4" a="1"/>
  <c r="S24" i="4" s="1"/>
  <c r="R25" i="4" a="1"/>
  <c r="R25" i="4" s="1"/>
  <c r="N29" i="4" a="1"/>
  <c r="N29" i="4" s="1"/>
  <c r="AJ22" i="4"/>
  <c r="AH22" i="4"/>
  <c r="AV22" i="4"/>
  <c r="BT20" i="4"/>
  <c r="BH21" i="4"/>
  <c r="X22" i="4"/>
  <c r="H28" i="4"/>
  <c r="G29" i="4"/>
  <c r="K25" i="4"/>
  <c r="F30" i="4"/>
  <c r="J26" i="4"/>
  <c r="I27" i="4"/>
  <c r="D23" i="4" a="1"/>
  <c r="D23" i="4" s="1"/>
  <c r="L24" i="4"/>
  <c r="AL30" i="4" l="1" a="1"/>
  <c r="AL30" i="4" s="1"/>
  <c r="AX30" i="4" a="1"/>
  <c r="AX30" i="4" s="1"/>
  <c r="Z30" i="4" a="1"/>
  <c r="Z30" i="4" s="1"/>
  <c r="BJ30" i="4" a="1"/>
  <c r="BJ30" i="4" s="1"/>
  <c r="AQ25" i="4" a="1"/>
  <c r="AQ25" i="4" s="1"/>
  <c r="AE25" i="4" a="1"/>
  <c r="AE25" i="4" s="1"/>
  <c r="BC25" i="4" a="1"/>
  <c r="BC25" i="4" s="1"/>
  <c r="BO25" i="4" a="1"/>
  <c r="BO25" i="4" s="1"/>
  <c r="AR24" i="4" a="1"/>
  <c r="AR24" i="4" s="1"/>
  <c r="AT24" i="4" s="1"/>
  <c r="BD24" i="4" a="1"/>
  <c r="BD24" i="4" s="1"/>
  <c r="BF24" i="4" s="1"/>
  <c r="BP24" i="4" a="1"/>
  <c r="BP24" i="4" s="1"/>
  <c r="BR24" i="4" s="1"/>
  <c r="AF24" i="4" a="1"/>
  <c r="AF24" i="4" s="1"/>
  <c r="AH24" i="4" s="1"/>
  <c r="AO27" i="4" a="1"/>
  <c r="AO27" i="4" s="1"/>
  <c r="BA27" i="4" a="1"/>
  <c r="BA27" i="4" s="1"/>
  <c r="BM27" i="4" a="1"/>
  <c r="BM27" i="4" s="1"/>
  <c r="AC27" i="4" a="1"/>
  <c r="AC27" i="4" s="1"/>
  <c r="AM29" i="4" a="1"/>
  <c r="AM29" i="4" s="1"/>
  <c r="AY29" i="4" a="1"/>
  <c r="AY29" i="4" s="1"/>
  <c r="BK29" i="4" a="1"/>
  <c r="BK29" i="4" s="1"/>
  <c r="AA29" i="4" a="1"/>
  <c r="AA29" i="4" s="1"/>
  <c r="AN28" i="4" a="1"/>
  <c r="AN28" i="4" s="1"/>
  <c r="AB28" i="4" a="1"/>
  <c r="AB28" i="4" s="1"/>
  <c r="BL28" i="4" a="1"/>
  <c r="BL28" i="4" s="1"/>
  <c r="AZ28" i="4" a="1"/>
  <c r="AZ28" i="4" s="1"/>
  <c r="AP26" i="4" a="1"/>
  <c r="AP26" i="4" s="1"/>
  <c r="BB26" i="4" a="1"/>
  <c r="BB26" i="4" s="1"/>
  <c r="AD26" i="4" a="1"/>
  <c r="AD26" i="4" s="1"/>
  <c r="BN26" i="4" a="1"/>
  <c r="BN26" i="4" s="1"/>
  <c r="O29" i="4" a="1"/>
  <c r="O29" i="4" s="1"/>
  <c r="Q27" i="4" a="1"/>
  <c r="Q27" i="4" s="1"/>
  <c r="R26" i="4" a="1"/>
  <c r="R26" i="4" s="1"/>
  <c r="P28" i="4" a="1"/>
  <c r="P28" i="4" s="1"/>
  <c r="T24" i="4" a="1"/>
  <c r="T24" i="4" s="1"/>
  <c r="V24" i="4" s="1"/>
  <c r="N30" i="4" a="1"/>
  <c r="N30" i="4" s="1"/>
  <c r="S25" i="4" a="1"/>
  <c r="S25" i="4" s="1"/>
  <c r="AV23" i="4"/>
  <c r="AT23" i="4"/>
  <c r="BH23" i="4"/>
  <c r="X23" i="4"/>
  <c r="BT23" i="4" s="1"/>
  <c r="BH22" i="4"/>
  <c r="BT21" i="4"/>
  <c r="AJ23" i="4"/>
  <c r="I28" i="4"/>
  <c r="F31" i="4"/>
  <c r="G30" i="4"/>
  <c r="J27" i="4"/>
  <c r="K26" i="4"/>
  <c r="H29" i="4"/>
  <c r="D24" i="4" a="1"/>
  <c r="D24" i="4" s="1"/>
  <c r="L25" i="4"/>
  <c r="AR25" i="4" l="1" a="1"/>
  <c r="AR25" i="4" s="1"/>
  <c r="BP25" i="4" a="1"/>
  <c r="BP25" i="4" s="1"/>
  <c r="BR25" i="4" s="1"/>
  <c r="BD25" i="4" a="1"/>
  <c r="BD25" i="4" s="1"/>
  <c r="AF25" i="4" a="1"/>
  <c r="AF25" i="4" s="1"/>
  <c r="AH25" i="4" s="1"/>
  <c r="AN29" i="4" a="1"/>
  <c r="AN29" i="4" s="1"/>
  <c r="AZ29" i="4" a="1"/>
  <c r="AZ29" i="4" s="1"/>
  <c r="BL29" i="4" a="1"/>
  <c r="BL29" i="4" s="1"/>
  <c r="AB29" i="4" a="1"/>
  <c r="AB29" i="4" s="1"/>
  <c r="AX31" i="4" a="1"/>
  <c r="AX31" i="4" s="1"/>
  <c r="AL31" i="4" a="1"/>
  <c r="AL31" i="4" s="1"/>
  <c r="BJ31" i="4" a="1"/>
  <c r="BJ31" i="4" s="1"/>
  <c r="Z31" i="4" a="1"/>
  <c r="Z31" i="4" s="1"/>
  <c r="AM30" i="4" a="1"/>
  <c r="AM30" i="4" s="1"/>
  <c r="AY30" i="4" a="1"/>
  <c r="AY30" i="4" s="1"/>
  <c r="BK30" i="4" a="1"/>
  <c r="BK30" i="4" s="1"/>
  <c r="AA30" i="4" a="1"/>
  <c r="AA30" i="4" s="1"/>
  <c r="AQ26" i="4" a="1"/>
  <c r="AQ26" i="4" s="1"/>
  <c r="BC26" i="4" a="1"/>
  <c r="BC26" i="4" s="1"/>
  <c r="BO26" i="4" a="1"/>
  <c r="BO26" i="4" s="1"/>
  <c r="AE26" i="4" a="1"/>
  <c r="AE26" i="4" s="1"/>
  <c r="AO28" i="4" a="1"/>
  <c r="AO28" i="4" s="1"/>
  <c r="BA28" i="4" a="1"/>
  <c r="BA28" i="4" s="1"/>
  <c r="BM28" i="4" a="1"/>
  <c r="BM28" i="4" s="1"/>
  <c r="AC28" i="4" a="1"/>
  <c r="AC28" i="4" s="1"/>
  <c r="AP27" i="4" a="1"/>
  <c r="AP27" i="4" s="1"/>
  <c r="BB27" i="4" a="1"/>
  <c r="BB27" i="4" s="1"/>
  <c r="BN27" i="4" a="1"/>
  <c r="BN27" i="4" s="1"/>
  <c r="AD27" i="4" a="1"/>
  <c r="AD27" i="4" s="1"/>
  <c r="T25" i="4" a="1"/>
  <c r="T25" i="4" s="1"/>
  <c r="V25" i="4" s="1"/>
  <c r="R27" i="4" a="1"/>
  <c r="R27" i="4" s="1"/>
  <c r="P29" i="4" a="1"/>
  <c r="P29" i="4" s="1"/>
  <c r="N31" i="4" a="1"/>
  <c r="N31" i="4" s="1"/>
  <c r="S26" i="4" a="1"/>
  <c r="S26" i="4" s="1"/>
  <c r="Q28" i="4" a="1"/>
  <c r="Q28" i="4" s="1"/>
  <c r="O30" i="4" a="1"/>
  <c r="O30" i="4" s="1"/>
  <c r="X24" i="4"/>
  <c r="AV24" i="4"/>
  <c r="BT22" i="4"/>
  <c r="BF25" i="4"/>
  <c r="AJ24" i="4"/>
  <c r="F32" i="4"/>
  <c r="H30" i="4"/>
  <c r="J28" i="4"/>
  <c r="I29" i="4"/>
  <c r="K27" i="4"/>
  <c r="G31" i="4"/>
  <c r="D25" i="4" a="1"/>
  <c r="D25" i="4" s="1"/>
  <c r="L26" i="4"/>
  <c r="AM31" i="4" l="1" a="1"/>
  <c r="AM31" i="4" s="1"/>
  <c r="AY31" i="4" a="1"/>
  <c r="AY31" i="4" s="1"/>
  <c r="AA31" i="4" a="1"/>
  <c r="AA31" i="4" s="1"/>
  <c r="BK31" i="4" a="1"/>
  <c r="BK31" i="4" s="1"/>
  <c r="AN30" i="4" a="1"/>
  <c r="AN30" i="4" s="1"/>
  <c r="BL30" i="4" a="1"/>
  <c r="BL30" i="4" s="1"/>
  <c r="AB30" i="4" a="1"/>
  <c r="AB30" i="4" s="1"/>
  <c r="AZ30" i="4" a="1"/>
  <c r="AZ30" i="4" s="1"/>
  <c r="AQ27" i="4" a="1"/>
  <c r="AQ27" i="4" s="1"/>
  <c r="BO27" i="4" a="1"/>
  <c r="BO27" i="4" s="1"/>
  <c r="AE27" i="4" a="1"/>
  <c r="AE27" i="4" s="1"/>
  <c r="BC27" i="4" a="1"/>
  <c r="BC27" i="4" s="1"/>
  <c r="AL32" i="4" a="1"/>
  <c r="AL32" i="4" s="1"/>
  <c r="AX32" i="4" a="1"/>
  <c r="AX32" i="4" s="1"/>
  <c r="Z32" i="4" a="1"/>
  <c r="Z32" i="4" s="1"/>
  <c r="BJ32" i="4" a="1"/>
  <c r="BJ32" i="4" s="1"/>
  <c r="AR26" i="4" a="1"/>
  <c r="AR26" i="4" s="1"/>
  <c r="AT26" i="4" s="1"/>
  <c r="AF26" i="4" a="1"/>
  <c r="AF26" i="4" s="1"/>
  <c r="AH26" i="4" s="1"/>
  <c r="BD26" i="4" a="1"/>
  <c r="BD26" i="4" s="1"/>
  <c r="BF26" i="4" s="1"/>
  <c r="BP26" i="4" a="1"/>
  <c r="BP26" i="4" s="1"/>
  <c r="BR26" i="4" s="1"/>
  <c r="AO29" i="4" a="1"/>
  <c r="AO29" i="4" s="1"/>
  <c r="BA29" i="4" a="1"/>
  <c r="BA29" i="4" s="1"/>
  <c r="BM29" i="4" a="1"/>
  <c r="BM29" i="4" s="1"/>
  <c r="AC29" i="4" a="1"/>
  <c r="AC29" i="4" s="1"/>
  <c r="AP28" i="4" a="1"/>
  <c r="AP28" i="4" s="1"/>
  <c r="BN28" i="4" a="1"/>
  <c r="BN28" i="4" s="1"/>
  <c r="BB28" i="4" a="1"/>
  <c r="BB28" i="4" s="1"/>
  <c r="AD28" i="4" a="1"/>
  <c r="AD28" i="4" s="1"/>
  <c r="S27" i="4" a="1"/>
  <c r="S27" i="4" s="1"/>
  <c r="T26" i="4" a="1"/>
  <c r="T26" i="4" s="1"/>
  <c r="Q29" i="4" a="1"/>
  <c r="Q29" i="4" s="1"/>
  <c r="N32" i="4" a="1"/>
  <c r="N32" i="4" s="1"/>
  <c r="R28" i="4" a="1"/>
  <c r="R28" i="4" s="1"/>
  <c r="O31" i="4" a="1"/>
  <c r="O31" i="4" s="1"/>
  <c r="P30" i="4" a="1"/>
  <c r="P30" i="4" s="1"/>
  <c r="AV25" i="4"/>
  <c r="AT25" i="4"/>
  <c r="X25" i="4"/>
  <c r="BH24" i="4"/>
  <c r="AJ25" i="4"/>
  <c r="I30" i="4"/>
  <c r="G32" i="4"/>
  <c r="H31" i="4"/>
  <c r="F33" i="4"/>
  <c r="K28" i="4"/>
  <c r="J29" i="4"/>
  <c r="D26" i="4" a="1"/>
  <c r="D26" i="4" s="1"/>
  <c r="L27" i="4"/>
  <c r="AR27" i="4" l="1" a="1"/>
  <c r="AR27" i="4" s="1"/>
  <c r="AT27" i="4" s="1"/>
  <c r="BD27" i="4" a="1"/>
  <c r="BD27" i="4" s="1"/>
  <c r="AF27" i="4" a="1"/>
  <c r="AF27" i="4" s="1"/>
  <c r="AH27" i="4" s="1"/>
  <c r="BP27" i="4" a="1"/>
  <c r="BP27" i="4" s="1"/>
  <c r="BR27" i="4" s="1"/>
  <c r="AX33" i="4" a="1"/>
  <c r="AX33" i="4" s="1"/>
  <c r="AL33" i="4" a="1"/>
  <c r="AL33" i="4" s="1"/>
  <c r="BJ33" i="4" a="1"/>
  <c r="BJ33" i="4" s="1"/>
  <c r="Z33" i="4" a="1"/>
  <c r="Z33" i="4" s="1"/>
  <c r="AO30" i="4" a="1"/>
  <c r="AO30" i="4" s="1"/>
  <c r="BM30" i="4" a="1"/>
  <c r="BM30" i="4" s="1"/>
  <c r="AC30" i="4" a="1"/>
  <c r="AC30" i="4" s="1"/>
  <c r="BA30" i="4" a="1"/>
  <c r="BA30" i="4" s="1"/>
  <c r="AN31" i="4" a="1"/>
  <c r="AN31" i="4" s="1"/>
  <c r="AZ31" i="4" a="1"/>
  <c r="AZ31" i="4" s="1"/>
  <c r="BL31" i="4" a="1"/>
  <c r="BL31" i="4" s="1"/>
  <c r="AB31" i="4" a="1"/>
  <c r="AB31" i="4" s="1"/>
  <c r="AP29" i="4" a="1"/>
  <c r="AP29" i="4" s="1"/>
  <c r="BB29" i="4" a="1"/>
  <c r="BB29" i="4" s="1"/>
  <c r="BN29" i="4" a="1"/>
  <c r="BN29" i="4" s="1"/>
  <c r="AD29" i="4" a="1"/>
  <c r="AD29" i="4" s="1"/>
  <c r="AM32" i="4" a="1"/>
  <c r="AM32" i="4" s="1"/>
  <c r="AY32" i="4" a="1"/>
  <c r="AY32" i="4" s="1"/>
  <c r="BK32" i="4" a="1"/>
  <c r="BK32" i="4" s="1"/>
  <c r="AA32" i="4" a="1"/>
  <c r="AA32" i="4" s="1"/>
  <c r="AQ28" i="4" a="1"/>
  <c r="AQ28" i="4" s="1"/>
  <c r="BC28" i="4" a="1"/>
  <c r="BC28" i="4" s="1"/>
  <c r="BO28" i="4" a="1"/>
  <c r="BO28" i="4" s="1"/>
  <c r="AE28" i="4" a="1"/>
  <c r="AE28" i="4" s="1"/>
  <c r="T27" i="4" a="1"/>
  <c r="T27" i="4" s="1"/>
  <c r="V27" i="4" s="1"/>
  <c r="N33" i="4" a="1"/>
  <c r="N33" i="4" s="1"/>
  <c r="P31" i="4" a="1"/>
  <c r="P31" i="4" s="1"/>
  <c r="R29" i="4" a="1"/>
  <c r="R29" i="4" s="1"/>
  <c r="O32" i="4" a="1"/>
  <c r="O32" i="4" s="1"/>
  <c r="S28" i="4" a="1"/>
  <c r="S28" i="4" s="1"/>
  <c r="Q30" i="4" a="1"/>
  <c r="Q30" i="4" s="1"/>
  <c r="AV26" i="4"/>
  <c r="X26" i="4"/>
  <c r="V26" i="4"/>
  <c r="BT24" i="4"/>
  <c r="BF27" i="4"/>
  <c r="BH25" i="4"/>
  <c r="AJ26" i="4"/>
  <c r="F34" i="4"/>
  <c r="J30" i="4"/>
  <c r="G33" i="4"/>
  <c r="I31" i="4"/>
  <c r="K29" i="4"/>
  <c r="H32" i="4"/>
  <c r="D27" i="4" a="1"/>
  <c r="D27" i="4" s="1"/>
  <c r="L28" i="4"/>
  <c r="AL34" i="4" l="1" a="1"/>
  <c r="AL34" i="4" s="1"/>
  <c r="AX34" i="4" a="1"/>
  <c r="AX34" i="4" s="1"/>
  <c r="BJ34" i="4" a="1"/>
  <c r="BJ34" i="4" s="1"/>
  <c r="Z34" i="4" a="1"/>
  <c r="Z34" i="4" s="1"/>
  <c r="AM33" i="4" a="1"/>
  <c r="AM33" i="4" s="1"/>
  <c r="AY33" i="4" a="1"/>
  <c r="AY33" i="4" s="1"/>
  <c r="BK33" i="4" a="1"/>
  <c r="BK33" i="4" s="1"/>
  <c r="AA33" i="4" a="1"/>
  <c r="AA33" i="4" s="1"/>
  <c r="AO31" i="4" a="1"/>
  <c r="AO31" i="4" s="1"/>
  <c r="BM31" i="4" a="1"/>
  <c r="BM31" i="4" s="1"/>
  <c r="BA31" i="4" a="1"/>
  <c r="BA31" i="4" s="1"/>
  <c r="AC31" i="4" a="1"/>
  <c r="AC31" i="4" s="1"/>
  <c r="AN32" i="4" a="1"/>
  <c r="AN32" i="4" s="1"/>
  <c r="AZ32" i="4" a="1"/>
  <c r="AZ32" i="4" s="1"/>
  <c r="AB32" i="4" a="1"/>
  <c r="AB32" i="4" s="1"/>
  <c r="BL32" i="4" a="1"/>
  <c r="BL32" i="4" s="1"/>
  <c r="AP30" i="4" a="1"/>
  <c r="AP30" i="4" s="1"/>
  <c r="BB30" i="4" a="1"/>
  <c r="BB30" i="4" s="1"/>
  <c r="BN30" i="4" a="1"/>
  <c r="BN30" i="4" s="1"/>
  <c r="AD30" i="4" a="1"/>
  <c r="AD30" i="4" s="1"/>
  <c r="AQ29" i="4" a="1"/>
  <c r="AQ29" i="4" s="1"/>
  <c r="BC29" i="4" a="1"/>
  <c r="BC29" i="4" s="1"/>
  <c r="BO29" i="4" a="1"/>
  <c r="BO29" i="4" s="1"/>
  <c r="AE29" i="4" a="1"/>
  <c r="AE29" i="4" s="1"/>
  <c r="AR28" i="4" a="1"/>
  <c r="AR28" i="4" s="1"/>
  <c r="BD28" i="4" a="1"/>
  <c r="BD28" i="4" s="1"/>
  <c r="BF28" i="4" s="1"/>
  <c r="AF28" i="4" a="1"/>
  <c r="AF28" i="4" s="1"/>
  <c r="AH28" i="4" s="1"/>
  <c r="BP28" i="4" a="1"/>
  <c r="BP28" i="4" s="1"/>
  <c r="BR28" i="4" s="1"/>
  <c r="O33" i="4" a="1"/>
  <c r="O33" i="4" s="1"/>
  <c r="P32" i="4" a="1"/>
  <c r="P32" i="4" s="1"/>
  <c r="R30" i="4" a="1"/>
  <c r="R30" i="4" s="1"/>
  <c r="S29" i="4" a="1"/>
  <c r="S29" i="4" s="1"/>
  <c r="N34" i="4" a="1"/>
  <c r="N34" i="4" s="1"/>
  <c r="T28" i="4" a="1"/>
  <c r="T28" i="4" s="1"/>
  <c r="V28" i="4" s="1"/>
  <c r="Q31" i="4" a="1"/>
  <c r="Q31" i="4" s="1"/>
  <c r="AV27" i="4"/>
  <c r="BT25" i="4"/>
  <c r="BT26" i="4"/>
  <c r="X27" i="4"/>
  <c r="BH26" i="4"/>
  <c r="BH27" i="4"/>
  <c r="AJ27" i="4"/>
  <c r="I32" i="4"/>
  <c r="H33" i="4"/>
  <c r="J31" i="4"/>
  <c r="F35" i="4"/>
  <c r="K30" i="4"/>
  <c r="G34" i="4"/>
  <c r="D28" i="4" a="1"/>
  <c r="D28" i="4" s="1"/>
  <c r="L29" i="4"/>
  <c r="BB31" i="4" l="1" a="1"/>
  <c r="BB31" i="4" s="1"/>
  <c r="BN31" i="4" a="1"/>
  <c r="BN31" i="4" s="1"/>
  <c r="AP31" i="4" a="1"/>
  <c r="AP31" i="4" s="1"/>
  <c r="AD31" i="4" a="1"/>
  <c r="AD31" i="4" s="1"/>
  <c r="AR29" i="4" a="1"/>
  <c r="AR29" i="4" s="1"/>
  <c r="BP29" i="4" a="1"/>
  <c r="BP29" i="4" s="1"/>
  <c r="BR29" i="4" s="1"/>
  <c r="BD29" i="4" a="1"/>
  <c r="BD29" i="4" s="1"/>
  <c r="BF29" i="4" s="1"/>
  <c r="AF29" i="4" a="1"/>
  <c r="AF29" i="4" s="1"/>
  <c r="AH29" i="4" s="1"/>
  <c r="AL35" i="4" a="1"/>
  <c r="AL35" i="4" s="1"/>
  <c r="BJ35" i="4" a="1"/>
  <c r="BJ35" i="4" s="1"/>
  <c r="Z35" i="4" a="1"/>
  <c r="Z35" i="4" s="1"/>
  <c r="AX35" i="4" a="1"/>
  <c r="AX35" i="4" s="1"/>
  <c r="AM34" i="4" a="1"/>
  <c r="AM34" i="4" s="1"/>
  <c r="AY34" i="4" a="1"/>
  <c r="AY34" i="4" s="1"/>
  <c r="AA34" i="4" a="1"/>
  <c r="AA34" i="4" s="1"/>
  <c r="BK34" i="4" a="1"/>
  <c r="BK34" i="4" s="1"/>
  <c r="AZ33" i="4" a="1"/>
  <c r="AZ33" i="4" s="1"/>
  <c r="AN33" i="4" a="1"/>
  <c r="AN33" i="4" s="1"/>
  <c r="BL33" i="4" a="1"/>
  <c r="BL33" i="4" s="1"/>
  <c r="AB33" i="4" a="1"/>
  <c r="AB33" i="4" s="1"/>
  <c r="BC30" i="4" a="1"/>
  <c r="BC30" i="4" s="1"/>
  <c r="AQ30" i="4" a="1"/>
  <c r="AQ30" i="4" s="1"/>
  <c r="BO30" i="4" a="1"/>
  <c r="BO30" i="4" s="1"/>
  <c r="AE30" i="4" a="1"/>
  <c r="AE30" i="4" s="1"/>
  <c r="AO32" i="4" a="1"/>
  <c r="AO32" i="4" s="1"/>
  <c r="BA32" i="4" a="1"/>
  <c r="BA32" i="4" s="1"/>
  <c r="AC32" i="4" a="1"/>
  <c r="AC32" i="4" s="1"/>
  <c r="BM32" i="4" a="1"/>
  <c r="BM32" i="4" s="1"/>
  <c r="N35" i="4" a="1"/>
  <c r="N35" i="4" s="1"/>
  <c r="S30" i="4" a="1"/>
  <c r="S30" i="4" s="1"/>
  <c r="Q32" i="4" a="1"/>
  <c r="Q32" i="4" s="1"/>
  <c r="T29" i="4" a="1"/>
  <c r="T29" i="4" s="1"/>
  <c r="V29" i="4" s="1"/>
  <c r="R31" i="4" a="1"/>
  <c r="R31" i="4" s="1"/>
  <c r="O34" i="4" a="1"/>
  <c r="O34" i="4" s="1"/>
  <c r="P33" i="4" a="1"/>
  <c r="P33" i="4" s="1"/>
  <c r="AV28" i="4"/>
  <c r="AT28" i="4"/>
  <c r="AJ28" i="4"/>
  <c r="X28" i="4"/>
  <c r="F36" i="4"/>
  <c r="G35" i="4"/>
  <c r="H34" i="4"/>
  <c r="I33" i="4"/>
  <c r="K31" i="4"/>
  <c r="J32" i="4"/>
  <c r="D29" i="4" a="1"/>
  <c r="D29" i="4" s="1"/>
  <c r="L30" i="4"/>
  <c r="AP32" i="4" l="1" a="1"/>
  <c r="AP32" i="4" s="1"/>
  <c r="AD32" i="4" a="1"/>
  <c r="AD32" i="4" s="1"/>
  <c r="BN32" i="4" a="1"/>
  <c r="BN32" i="4" s="1"/>
  <c r="BB32" i="4" a="1"/>
  <c r="BB32" i="4" s="1"/>
  <c r="AQ31" i="4" a="1"/>
  <c r="AQ31" i="4" s="1"/>
  <c r="BC31" i="4" a="1"/>
  <c r="BC31" i="4" s="1"/>
  <c r="BO31" i="4" a="1"/>
  <c r="BO31" i="4" s="1"/>
  <c r="AE31" i="4" a="1"/>
  <c r="AE31" i="4" s="1"/>
  <c r="AL36" i="4" a="1"/>
  <c r="AL36" i="4" s="1"/>
  <c r="AX36" i="4" a="1"/>
  <c r="AX36" i="4" s="1"/>
  <c r="BJ36" i="4" a="1"/>
  <c r="BJ36" i="4" s="1"/>
  <c r="Z36" i="4" a="1"/>
  <c r="Z36" i="4" s="1"/>
  <c r="AN34" i="4" a="1"/>
  <c r="AN34" i="4" s="1"/>
  <c r="AB34" i="4" a="1"/>
  <c r="AB34" i="4" s="1"/>
  <c r="BL34" i="4" a="1"/>
  <c r="BL34" i="4" s="1"/>
  <c r="AZ34" i="4" a="1"/>
  <c r="AZ34" i="4" s="1"/>
  <c r="AR30" i="4" a="1"/>
  <c r="AR30" i="4" s="1"/>
  <c r="AT30" i="4" s="1"/>
  <c r="BD30" i="4" a="1"/>
  <c r="BD30" i="4" s="1"/>
  <c r="BF30" i="4" s="1"/>
  <c r="AF30" i="4" a="1"/>
  <c r="AF30" i="4" s="1"/>
  <c r="AH30" i="4" s="1"/>
  <c r="BP30" i="4" a="1"/>
  <c r="BP30" i="4" s="1"/>
  <c r="BR30" i="4" s="1"/>
  <c r="AO33" i="4" a="1"/>
  <c r="AO33" i="4" s="1"/>
  <c r="BA33" i="4" a="1"/>
  <c r="BA33" i="4" s="1"/>
  <c r="AC33" i="4" a="1"/>
  <c r="AC33" i="4" s="1"/>
  <c r="BM33" i="4" a="1"/>
  <c r="BM33" i="4" s="1"/>
  <c r="AM35" i="4" a="1"/>
  <c r="AM35" i="4" s="1"/>
  <c r="AY35" i="4" a="1"/>
  <c r="AY35" i="4" s="1"/>
  <c r="AA35" i="4" a="1"/>
  <c r="AA35" i="4" s="1"/>
  <c r="BK35" i="4" a="1"/>
  <c r="BK35" i="4" s="1"/>
  <c r="S31" i="4" a="1"/>
  <c r="S31" i="4" s="1"/>
  <c r="N36" i="4" a="1"/>
  <c r="N36" i="4" s="1"/>
  <c r="T30" i="4" a="1"/>
  <c r="T30" i="4" s="1"/>
  <c r="V30" i="4" s="1"/>
  <c r="Q33" i="4" a="1"/>
  <c r="Q33" i="4" s="1"/>
  <c r="P34" i="4" a="1"/>
  <c r="P34" i="4" s="1"/>
  <c r="R32" i="4" a="1"/>
  <c r="R32" i="4" s="1"/>
  <c r="O35" i="4" a="1"/>
  <c r="O35" i="4" s="1"/>
  <c r="AV29" i="4"/>
  <c r="AT29" i="4"/>
  <c r="X29" i="4"/>
  <c r="BT27" i="4"/>
  <c r="BH29" i="4"/>
  <c r="BH28" i="4"/>
  <c r="AJ29" i="4"/>
  <c r="I34" i="4"/>
  <c r="J33" i="4"/>
  <c r="G36" i="4"/>
  <c r="F37" i="4"/>
  <c r="K32" i="4"/>
  <c r="H35" i="4"/>
  <c r="D30" i="4" a="1"/>
  <c r="D30" i="4" s="1"/>
  <c r="L31" i="4"/>
  <c r="AN35" i="4" l="1" a="1"/>
  <c r="AN35" i="4" s="1"/>
  <c r="AZ35" i="4" a="1"/>
  <c r="AZ35" i="4" s="1"/>
  <c r="BL35" i="4" a="1"/>
  <c r="BL35" i="4" s="1"/>
  <c r="AB35" i="4" a="1"/>
  <c r="AB35" i="4" s="1"/>
  <c r="AP33" i="4" a="1"/>
  <c r="AP33" i="4" s="1"/>
  <c r="BN33" i="4" a="1"/>
  <c r="BN33" i="4" s="1"/>
  <c r="AD33" i="4" a="1"/>
  <c r="AD33" i="4" s="1"/>
  <c r="BB33" i="4" a="1"/>
  <c r="BB33" i="4" s="1"/>
  <c r="AM36" i="4" a="1"/>
  <c r="AM36" i="4" s="1"/>
  <c r="AY36" i="4" a="1"/>
  <c r="AY36" i="4" s="1"/>
  <c r="AA36" i="4" a="1"/>
  <c r="AA36" i="4" s="1"/>
  <c r="BK36" i="4" a="1"/>
  <c r="BK36" i="4" s="1"/>
  <c r="BC32" i="4" a="1"/>
  <c r="BC32" i="4" s="1"/>
  <c r="BO32" i="4" a="1"/>
  <c r="BO32" i="4" s="1"/>
  <c r="AQ32" i="4" a="1"/>
  <c r="AQ32" i="4" s="1"/>
  <c r="AE32" i="4" a="1"/>
  <c r="AE32" i="4" s="1"/>
  <c r="AO34" i="4" a="1"/>
  <c r="AO34" i="4" s="1"/>
  <c r="BM34" i="4" a="1"/>
  <c r="BM34" i="4" s="1"/>
  <c r="BA34" i="4" a="1"/>
  <c r="BA34" i="4" s="1"/>
  <c r="AC34" i="4" a="1"/>
  <c r="AC34" i="4" s="1"/>
  <c r="AR31" i="4" a="1"/>
  <c r="AR31" i="4" s="1"/>
  <c r="AT31" i="4" s="1"/>
  <c r="BD31" i="4" a="1"/>
  <c r="BD31" i="4" s="1"/>
  <c r="BP31" i="4" a="1"/>
  <c r="BP31" i="4" s="1"/>
  <c r="BR31" i="4" s="1"/>
  <c r="AF31" i="4" a="1"/>
  <c r="AF31" i="4" s="1"/>
  <c r="AH31" i="4" s="1"/>
  <c r="AL37" i="4" a="1"/>
  <c r="AL37" i="4" s="1"/>
  <c r="AX37" i="4" a="1"/>
  <c r="AX37" i="4" s="1"/>
  <c r="BJ37" i="4" a="1"/>
  <c r="BJ37" i="4" s="1"/>
  <c r="Z37" i="4" a="1"/>
  <c r="Z37" i="4" s="1"/>
  <c r="S32" i="4" a="1"/>
  <c r="S32" i="4" s="1"/>
  <c r="Q34" i="4" a="1"/>
  <c r="Q34" i="4" s="1"/>
  <c r="O36" i="4" a="1"/>
  <c r="O36" i="4" s="1"/>
  <c r="P35" i="4" a="1"/>
  <c r="P35" i="4" s="1"/>
  <c r="R33" i="4" a="1"/>
  <c r="R33" i="4" s="1"/>
  <c r="T31" i="4" a="1"/>
  <c r="T31" i="4" s="1"/>
  <c r="V31" i="4" s="1"/>
  <c r="N37" i="4" a="1"/>
  <c r="N37" i="4" s="1"/>
  <c r="AV30" i="4"/>
  <c r="BT28" i="4"/>
  <c r="BF31" i="4"/>
  <c r="BT29" i="4"/>
  <c r="X30" i="4"/>
  <c r="AJ30" i="4"/>
  <c r="F38" i="4"/>
  <c r="J34" i="4"/>
  <c r="H36" i="4"/>
  <c r="I35" i="4"/>
  <c r="K33" i="4"/>
  <c r="G37" i="4"/>
  <c r="D31" i="4" a="1"/>
  <c r="D31" i="4" s="1"/>
  <c r="L32" i="4"/>
  <c r="AO35" i="4" l="1" a="1"/>
  <c r="AO35" i="4" s="1"/>
  <c r="BA35" i="4" a="1"/>
  <c r="BA35" i="4" s="1"/>
  <c r="BM35" i="4" a="1"/>
  <c r="BM35" i="4" s="1"/>
  <c r="AC35" i="4" a="1"/>
  <c r="AC35" i="4" s="1"/>
  <c r="AN36" i="4" a="1"/>
  <c r="AN36" i="4" s="1"/>
  <c r="AZ36" i="4" a="1"/>
  <c r="AZ36" i="4" s="1"/>
  <c r="AB36" i="4" a="1"/>
  <c r="AB36" i="4" s="1"/>
  <c r="BL36" i="4" a="1"/>
  <c r="BL36" i="4" s="1"/>
  <c r="AM37" i="4" a="1"/>
  <c r="AM37" i="4" s="1"/>
  <c r="AY37" i="4" a="1"/>
  <c r="AY37" i="4" s="1"/>
  <c r="BK37" i="4" a="1"/>
  <c r="BK37" i="4" s="1"/>
  <c r="AA37" i="4" a="1"/>
  <c r="AA37" i="4" s="1"/>
  <c r="AP34" i="4" a="1"/>
  <c r="AP34" i="4" s="1"/>
  <c r="BB34" i="4" a="1"/>
  <c r="BB34" i="4" s="1"/>
  <c r="BN34" i="4" a="1"/>
  <c r="BN34" i="4" s="1"/>
  <c r="AD34" i="4" a="1"/>
  <c r="AD34" i="4" s="1"/>
  <c r="AR32" i="4" a="1"/>
  <c r="AR32" i="4" s="1"/>
  <c r="AF32" i="4" a="1"/>
  <c r="AF32" i="4" s="1"/>
  <c r="AH32" i="4" s="1"/>
  <c r="BP32" i="4" a="1"/>
  <c r="BP32" i="4" s="1"/>
  <c r="BR32" i="4" s="1"/>
  <c r="BD32" i="4" a="1"/>
  <c r="BD32" i="4" s="1"/>
  <c r="BF32" i="4" s="1"/>
  <c r="AQ33" i="4" a="1"/>
  <c r="AQ33" i="4" s="1"/>
  <c r="BO33" i="4" a="1"/>
  <c r="BO33" i="4" s="1"/>
  <c r="BC33" i="4" a="1"/>
  <c r="BC33" i="4" s="1"/>
  <c r="AE33" i="4" a="1"/>
  <c r="AE33" i="4" s="1"/>
  <c r="AL38" i="4" a="1"/>
  <c r="AL38" i="4" s="1"/>
  <c r="AX38" i="4" a="1"/>
  <c r="AX38" i="4" s="1"/>
  <c r="Z38" i="4" a="1"/>
  <c r="Z38" i="4" s="1"/>
  <c r="BJ38" i="4" a="1"/>
  <c r="BJ38" i="4" s="1"/>
  <c r="P36" i="4" a="1"/>
  <c r="P36" i="4" s="1"/>
  <c r="T32" i="4" a="1"/>
  <c r="T32" i="4" s="1"/>
  <c r="V32" i="4" s="1"/>
  <c r="O37" i="4" a="1"/>
  <c r="O37" i="4" s="1"/>
  <c r="R34" i="4" a="1"/>
  <c r="R34" i="4" s="1"/>
  <c r="S33" i="4" a="1"/>
  <c r="S33" i="4" s="1"/>
  <c r="N38" i="4" a="1"/>
  <c r="N38" i="4" s="1"/>
  <c r="Q35" i="4" a="1"/>
  <c r="Q35" i="4" s="1"/>
  <c r="AV31" i="4"/>
  <c r="X31" i="4"/>
  <c r="BT31" i="4"/>
  <c r="BH30" i="4"/>
  <c r="BH31" i="4"/>
  <c r="AJ31" i="4"/>
  <c r="K34" i="4"/>
  <c r="H37" i="4"/>
  <c r="I36" i="4"/>
  <c r="G38" i="4"/>
  <c r="J35" i="4"/>
  <c r="F39" i="4"/>
  <c r="D32" i="4" a="1"/>
  <c r="D32" i="4" s="1"/>
  <c r="L33" i="4"/>
  <c r="AP35" i="4" l="1" a="1"/>
  <c r="AP35" i="4" s="1"/>
  <c r="BB35" i="4" a="1"/>
  <c r="BB35" i="4" s="1"/>
  <c r="BN35" i="4" a="1"/>
  <c r="BN35" i="4" s="1"/>
  <c r="AD35" i="4" a="1"/>
  <c r="AD35" i="4" s="1"/>
  <c r="BD33" i="4" a="1"/>
  <c r="BD33" i="4" s="1"/>
  <c r="AR33" i="4" a="1"/>
  <c r="AR33" i="4" s="1"/>
  <c r="BP33" i="4" a="1"/>
  <c r="BP33" i="4" s="1"/>
  <c r="BR33" i="4" s="1"/>
  <c r="AF33" i="4" a="1"/>
  <c r="AF33" i="4" s="1"/>
  <c r="AH33" i="4" s="1"/>
  <c r="AM38" i="4" a="1"/>
  <c r="AM38" i="4" s="1"/>
  <c r="AY38" i="4" a="1"/>
  <c r="AY38" i="4" s="1"/>
  <c r="BK38" i="4" a="1"/>
  <c r="BK38" i="4" s="1"/>
  <c r="AA38" i="4" a="1"/>
  <c r="AA38" i="4" s="1"/>
  <c r="AO36" i="4" a="1"/>
  <c r="AO36" i="4" s="1"/>
  <c r="BA36" i="4" a="1"/>
  <c r="BA36" i="4" s="1"/>
  <c r="AC36" i="4" a="1"/>
  <c r="AC36" i="4" s="1"/>
  <c r="BM36" i="4" a="1"/>
  <c r="BM36" i="4" s="1"/>
  <c r="AL39" i="4" a="1"/>
  <c r="AL39" i="4" s="1"/>
  <c r="AX39" i="4" a="1"/>
  <c r="AX39" i="4" s="1"/>
  <c r="BJ39" i="4" a="1"/>
  <c r="BJ39" i="4" s="1"/>
  <c r="Z39" i="4" a="1"/>
  <c r="Z39" i="4" s="1"/>
  <c r="AN37" i="4" a="1"/>
  <c r="AN37" i="4" s="1"/>
  <c r="AZ37" i="4" a="1"/>
  <c r="AZ37" i="4" s="1"/>
  <c r="BL37" i="4" a="1"/>
  <c r="BL37" i="4" s="1"/>
  <c r="AB37" i="4" a="1"/>
  <c r="AB37" i="4" s="1"/>
  <c r="AQ34" i="4" a="1"/>
  <c r="AQ34" i="4" s="1"/>
  <c r="BC34" i="4" a="1"/>
  <c r="BC34" i="4" s="1"/>
  <c r="AE34" i="4" a="1"/>
  <c r="AE34" i="4" s="1"/>
  <c r="BO34" i="4" a="1"/>
  <c r="BO34" i="4" s="1"/>
  <c r="N39" i="4" a="1"/>
  <c r="N39" i="4" s="1"/>
  <c r="P37" i="4" a="1"/>
  <c r="P37" i="4" s="1"/>
  <c r="R35" i="4" a="1"/>
  <c r="R35" i="4" s="1"/>
  <c r="S34" i="4" a="1"/>
  <c r="S34" i="4" s="1"/>
  <c r="T33" i="4" a="1"/>
  <c r="T33" i="4" s="1"/>
  <c r="V33" i="4" s="1"/>
  <c r="O38" i="4" a="1"/>
  <c r="O38" i="4" s="1"/>
  <c r="Q36" i="4" a="1"/>
  <c r="Q36" i="4" s="1"/>
  <c r="AV32" i="4"/>
  <c r="AT32" i="4"/>
  <c r="X32" i="4"/>
  <c r="BF33" i="4"/>
  <c r="BT30" i="4"/>
  <c r="BH32" i="4"/>
  <c r="AJ32" i="4"/>
  <c r="G39" i="4"/>
  <c r="H38" i="4"/>
  <c r="F40" i="4"/>
  <c r="I37" i="4"/>
  <c r="J36" i="4"/>
  <c r="K35" i="4"/>
  <c r="D33" i="4" a="1"/>
  <c r="D33" i="4" s="1"/>
  <c r="L34" i="4"/>
  <c r="AP36" i="4" l="1" a="1"/>
  <c r="AP36" i="4" s="1"/>
  <c r="BN36" i="4" a="1"/>
  <c r="BN36" i="4" s="1"/>
  <c r="BB36" i="4" a="1"/>
  <c r="BB36" i="4" s="1"/>
  <c r="AD36" i="4" a="1"/>
  <c r="AD36" i="4" s="1"/>
  <c r="AM39" i="4" a="1"/>
  <c r="AM39" i="4" s="1"/>
  <c r="AY39" i="4" a="1"/>
  <c r="AY39" i="4" s="1"/>
  <c r="AA39" i="4" a="1"/>
  <c r="AA39" i="4" s="1"/>
  <c r="BK39" i="4" a="1"/>
  <c r="BK39" i="4" s="1"/>
  <c r="AR34" i="4" a="1"/>
  <c r="AR34" i="4" s="1"/>
  <c r="BD34" i="4" a="1"/>
  <c r="BD34" i="4" s="1"/>
  <c r="BF34" i="4" s="1"/>
  <c r="BP34" i="4" a="1"/>
  <c r="BP34" i="4" s="1"/>
  <c r="AF34" i="4" a="1"/>
  <c r="AF34" i="4" s="1"/>
  <c r="AH34" i="4" s="1"/>
  <c r="AO37" i="4" a="1"/>
  <c r="AO37" i="4" s="1"/>
  <c r="BM37" i="4" a="1"/>
  <c r="BM37" i="4" s="1"/>
  <c r="AC37" i="4" a="1"/>
  <c r="AC37" i="4" s="1"/>
  <c r="BA37" i="4" a="1"/>
  <c r="BA37" i="4" s="1"/>
  <c r="AQ35" i="4" a="1"/>
  <c r="AQ35" i="4" s="1"/>
  <c r="BC35" i="4" a="1"/>
  <c r="BC35" i="4" s="1"/>
  <c r="BO35" i="4" a="1"/>
  <c r="BO35" i="4" s="1"/>
  <c r="AE35" i="4" a="1"/>
  <c r="AE35" i="4" s="1"/>
  <c r="AN38" i="4" a="1"/>
  <c r="AN38" i="4" s="1"/>
  <c r="AB38" i="4" a="1"/>
  <c r="AB38" i="4" s="1"/>
  <c r="AZ38" i="4" a="1"/>
  <c r="AZ38" i="4" s="1"/>
  <c r="BL38" i="4" a="1"/>
  <c r="BL38" i="4" s="1"/>
  <c r="BJ40" i="4" a="1"/>
  <c r="BJ40" i="4" s="1"/>
  <c r="AL40" i="4" a="1"/>
  <c r="AL40" i="4" s="1"/>
  <c r="AX40" i="4" a="1"/>
  <c r="AX40" i="4" s="1"/>
  <c r="Z40" i="4" a="1"/>
  <c r="Z40" i="4" s="1"/>
  <c r="S35" i="4" a="1"/>
  <c r="S35" i="4" s="1"/>
  <c r="P38" i="4" a="1"/>
  <c r="P38" i="4" s="1"/>
  <c r="BR34" i="4"/>
  <c r="T34" i="4" a="1"/>
  <c r="T34" i="4" s="1"/>
  <c r="Q37" i="4" a="1"/>
  <c r="Q37" i="4" s="1"/>
  <c r="R36" i="4" a="1"/>
  <c r="R36" i="4" s="1"/>
  <c r="O39" i="4" a="1"/>
  <c r="O39" i="4" s="1"/>
  <c r="N40" i="4" a="1"/>
  <c r="N40" i="4" s="1"/>
  <c r="AV33" i="4"/>
  <c r="AT33" i="4"/>
  <c r="BT32" i="4"/>
  <c r="X33" i="4"/>
  <c r="AJ33" i="4"/>
  <c r="G40" i="4"/>
  <c r="J37" i="4"/>
  <c r="K36" i="4"/>
  <c r="I38" i="4"/>
  <c r="H39" i="4"/>
  <c r="F41" i="4"/>
  <c r="D34" i="4" a="1"/>
  <c r="D34" i="4" s="1"/>
  <c r="L35" i="4"/>
  <c r="AQ36" i="4" l="1" a="1"/>
  <c r="AQ36" i="4" s="1"/>
  <c r="BC36" i="4" a="1"/>
  <c r="BC36" i="4" s="1"/>
  <c r="BO36" i="4" a="1"/>
  <c r="BO36" i="4" s="1"/>
  <c r="AE36" i="4" a="1"/>
  <c r="AE36" i="4" s="1"/>
  <c r="BB37" i="4" a="1"/>
  <c r="BB37" i="4" s="1"/>
  <c r="AP37" i="4" a="1"/>
  <c r="AP37" i="4" s="1"/>
  <c r="AD37" i="4" a="1"/>
  <c r="AD37" i="4" s="1"/>
  <c r="BN37" i="4" a="1"/>
  <c r="BN37" i="4" s="1"/>
  <c r="AM40" i="4" a="1"/>
  <c r="AM40" i="4" s="1"/>
  <c r="AA40" i="4" a="1"/>
  <c r="AA40" i="4" s="1"/>
  <c r="AY40" i="4" a="1"/>
  <c r="AY40" i="4" s="1"/>
  <c r="BK40" i="4" a="1"/>
  <c r="BK40" i="4" s="1"/>
  <c r="AN39" i="4" a="1"/>
  <c r="AN39" i="4" s="1"/>
  <c r="AZ39" i="4" a="1"/>
  <c r="AZ39" i="4" s="1"/>
  <c r="AB39" i="4" a="1"/>
  <c r="AB39" i="4" s="1"/>
  <c r="BL39" i="4" a="1"/>
  <c r="BL39" i="4" s="1"/>
  <c r="AR35" i="4" a="1"/>
  <c r="AR35" i="4" s="1"/>
  <c r="AT35" i="4" s="1"/>
  <c r="BD35" i="4" a="1"/>
  <c r="BD35" i="4" s="1"/>
  <c r="BP35" i="4" a="1"/>
  <c r="BP35" i="4" s="1"/>
  <c r="BR35" i="4" s="1"/>
  <c r="AF35" i="4" a="1"/>
  <c r="AF35" i="4" s="1"/>
  <c r="AH35" i="4" s="1"/>
  <c r="AO38" i="4" a="1"/>
  <c r="AO38" i="4" s="1"/>
  <c r="BA38" i="4" a="1"/>
  <c r="BA38" i="4" s="1"/>
  <c r="BM38" i="4" a="1"/>
  <c r="BM38" i="4" s="1"/>
  <c r="AC38" i="4" a="1"/>
  <c r="AC38" i="4" s="1"/>
  <c r="AX41" i="4" a="1"/>
  <c r="AX41" i="4" s="1"/>
  <c r="AL41" i="4" a="1"/>
  <c r="AL41" i="4" s="1"/>
  <c r="Z41" i="4" a="1"/>
  <c r="Z41" i="4" s="1"/>
  <c r="BJ41" i="4" a="1"/>
  <c r="BJ41" i="4" s="1"/>
  <c r="T35" i="4" a="1"/>
  <c r="T35" i="4" s="1"/>
  <c r="Q38" i="4" a="1"/>
  <c r="Q38" i="4" s="1"/>
  <c r="S36" i="4" a="1"/>
  <c r="S36" i="4" s="1"/>
  <c r="N41" i="4" a="1"/>
  <c r="N41" i="4" s="1"/>
  <c r="R37" i="4" a="1"/>
  <c r="R37" i="4" s="1"/>
  <c r="P39" i="4" a="1"/>
  <c r="P39" i="4" s="1"/>
  <c r="O40" i="4" a="1"/>
  <c r="O40" i="4" s="1"/>
  <c r="AV34" i="4"/>
  <c r="AT34" i="4"/>
  <c r="X34" i="4"/>
  <c r="V34" i="4"/>
  <c r="BH34" i="4"/>
  <c r="BT34" i="4"/>
  <c r="BF35" i="4"/>
  <c r="BH33" i="4"/>
  <c r="AJ34" i="4"/>
  <c r="H40" i="4"/>
  <c r="F42" i="4"/>
  <c r="K37" i="4"/>
  <c r="G41" i="4"/>
  <c r="I39" i="4"/>
  <c r="J38" i="4"/>
  <c r="D35" i="4" a="1"/>
  <c r="D35" i="4" s="1"/>
  <c r="L36" i="4"/>
  <c r="AL42" i="4" l="1" a="1"/>
  <c r="AL42" i="4" s="1"/>
  <c r="AX42" i="4" a="1"/>
  <c r="AX42" i="4" s="1"/>
  <c r="Z42" i="4" a="1"/>
  <c r="Z42" i="4" s="1"/>
  <c r="BJ42" i="4" a="1"/>
  <c r="BJ42" i="4" s="1"/>
  <c r="AO39" i="4" a="1"/>
  <c r="AO39" i="4" s="1"/>
  <c r="BA39" i="4" a="1"/>
  <c r="BA39" i="4" s="1"/>
  <c r="BM39" i="4" a="1"/>
  <c r="BM39" i="4" s="1"/>
  <c r="AC39" i="4" a="1"/>
  <c r="AC39" i="4" s="1"/>
  <c r="AN40" i="4" a="1"/>
  <c r="AN40" i="4" s="1"/>
  <c r="AZ40" i="4" a="1"/>
  <c r="AZ40" i="4" s="1"/>
  <c r="AB40" i="4" a="1"/>
  <c r="AB40" i="4" s="1"/>
  <c r="BL40" i="4" a="1"/>
  <c r="BL40" i="4" s="1"/>
  <c r="AQ37" i="4" a="1"/>
  <c r="AQ37" i="4" s="1"/>
  <c r="BC37" i="4" a="1"/>
  <c r="BC37" i="4" s="1"/>
  <c r="BO37" i="4" a="1"/>
  <c r="BO37" i="4" s="1"/>
  <c r="AE37" i="4" a="1"/>
  <c r="AE37" i="4" s="1"/>
  <c r="AR36" i="4" a="1"/>
  <c r="AR36" i="4" s="1"/>
  <c r="BD36" i="4" a="1"/>
  <c r="BD36" i="4" s="1"/>
  <c r="BF36" i="4" s="1"/>
  <c r="BP36" i="4" a="1"/>
  <c r="BP36" i="4" s="1"/>
  <c r="BR36" i="4" s="1"/>
  <c r="AF36" i="4" a="1"/>
  <c r="AF36" i="4" s="1"/>
  <c r="AM41" i="4" a="1"/>
  <c r="AM41" i="4" s="1"/>
  <c r="AY41" i="4" a="1"/>
  <c r="AY41" i="4" s="1"/>
  <c r="AA41" i="4" a="1"/>
  <c r="AA41" i="4" s="1"/>
  <c r="BK41" i="4" a="1"/>
  <c r="BK41" i="4" s="1"/>
  <c r="AP38" i="4" a="1"/>
  <c r="AP38" i="4" s="1"/>
  <c r="BB38" i="4" a="1"/>
  <c r="BB38" i="4" s="1"/>
  <c r="BN38" i="4" a="1"/>
  <c r="BN38" i="4" s="1"/>
  <c r="AD38" i="4" a="1"/>
  <c r="AD38" i="4" s="1"/>
  <c r="Q39" i="4" a="1"/>
  <c r="Q39" i="4" s="1"/>
  <c r="P40" i="4" a="1"/>
  <c r="P40" i="4" s="1"/>
  <c r="T36" i="4" a="1"/>
  <c r="T36" i="4" s="1"/>
  <c r="V36" i="4" s="1"/>
  <c r="O41" i="4" a="1"/>
  <c r="O41" i="4" s="1"/>
  <c r="S37" i="4" a="1"/>
  <c r="S37" i="4" s="1"/>
  <c r="R38" i="4" a="1"/>
  <c r="R38" i="4" s="1"/>
  <c r="N42" i="4" a="1"/>
  <c r="N42" i="4" s="1"/>
  <c r="X35" i="4"/>
  <c r="V35" i="4"/>
  <c r="AV35" i="4"/>
  <c r="BH35" i="4"/>
  <c r="BT33" i="4"/>
  <c r="AJ35" i="4"/>
  <c r="F43" i="4"/>
  <c r="I40" i="4"/>
  <c r="K38" i="4"/>
  <c r="H41" i="4"/>
  <c r="J39" i="4"/>
  <c r="G42" i="4"/>
  <c r="D36" i="4" a="1"/>
  <c r="D36" i="4" s="1"/>
  <c r="L37" i="4"/>
  <c r="AR37" i="4" l="1" a="1"/>
  <c r="AR37" i="4" s="1"/>
  <c r="AT37" i="4" s="1"/>
  <c r="BD37" i="4" a="1"/>
  <c r="BD37" i="4" s="1"/>
  <c r="AF37" i="4" a="1"/>
  <c r="AF37" i="4" s="1"/>
  <c r="AH37" i="4" s="1"/>
  <c r="BP37" i="4" a="1"/>
  <c r="BP37" i="4" s="1"/>
  <c r="BR37" i="4" s="1"/>
  <c r="AN41" i="4" a="1"/>
  <c r="AN41" i="4" s="1"/>
  <c r="AZ41" i="4" a="1"/>
  <c r="AZ41" i="4" s="1"/>
  <c r="BL41" i="4" a="1"/>
  <c r="BL41" i="4" s="1"/>
  <c r="AB41" i="4" a="1"/>
  <c r="AB41" i="4" s="1"/>
  <c r="AQ38" i="4" a="1"/>
  <c r="AQ38" i="4" s="1"/>
  <c r="BC38" i="4" a="1"/>
  <c r="BC38" i="4" s="1"/>
  <c r="AE38" i="4" a="1"/>
  <c r="AE38" i="4" s="1"/>
  <c r="BO38" i="4" a="1"/>
  <c r="BO38" i="4" s="1"/>
  <c r="AY42" i="4" a="1"/>
  <c r="AY42" i="4" s="1"/>
  <c r="BK42" i="4" a="1"/>
  <c r="BK42" i="4" s="1"/>
  <c r="AA42" i="4" a="1"/>
  <c r="AA42" i="4" s="1"/>
  <c r="AM42" i="4" a="1"/>
  <c r="AM42" i="4" s="1"/>
  <c r="AO40" i="4" a="1"/>
  <c r="AO40" i="4" s="1"/>
  <c r="BA40" i="4" a="1"/>
  <c r="BA40" i="4" s="1"/>
  <c r="BM40" i="4" a="1"/>
  <c r="BM40" i="4" s="1"/>
  <c r="AC40" i="4" a="1"/>
  <c r="AC40" i="4" s="1"/>
  <c r="BB39" i="4" a="1"/>
  <c r="BB39" i="4" s="1"/>
  <c r="AP39" i="4" a="1"/>
  <c r="AP39" i="4" s="1"/>
  <c r="BN39" i="4" a="1"/>
  <c r="BN39" i="4" s="1"/>
  <c r="AD39" i="4" a="1"/>
  <c r="AD39" i="4" s="1"/>
  <c r="AL43" i="4" a="1"/>
  <c r="AL43" i="4" s="1"/>
  <c r="AX43" i="4" a="1"/>
  <c r="AX43" i="4" s="1"/>
  <c r="BJ43" i="4" a="1"/>
  <c r="BJ43" i="4" s="1"/>
  <c r="Z43" i="4" a="1"/>
  <c r="Z43" i="4" s="1"/>
  <c r="T37" i="4" a="1"/>
  <c r="T37" i="4" s="1"/>
  <c r="V37" i="4" s="1"/>
  <c r="P41" i="4" a="1"/>
  <c r="P41" i="4" s="1"/>
  <c r="S38" i="4" a="1"/>
  <c r="S38" i="4" s="1"/>
  <c r="O42" i="4" a="1"/>
  <c r="O42" i="4" s="1"/>
  <c r="Q40" i="4" a="1"/>
  <c r="Q40" i="4" s="1"/>
  <c r="R39" i="4" a="1"/>
  <c r="R39" i="4" s="1"/>
  <c r="N43" i="4" a="1"/>
  <c r="N43" i="4" s="1"/>
  <c r="X36" i="4"/>
  <c r="AV36" i="4"/>
  <c r="AT36" i="4"/>
  <c r="AJ36" i="4"/>
  <c r="AH36" i="4"/>
  <c r="BF37" i="4"/>
  <c r="J40" i="4"/>
  <c r="K39" i="4"/>
  <c r="G43" i="4"/>
  <c r="H42" i="4"/>
  <c r="I41" i="4"/>
  <c r="F44" i="4"/>
  <c r="D37" i="4" a="1"/>
  <c r="D37" i="4" s="1"/>
  <c r="L38" i="4"/>
  <c r="AM43" i="4" l="1" a="1"/>
  <c r="AM43" i="4" s="1"/>
  <c r="AY43" i="4" a="1"/>
  <c r="AY43" i="4" s="1"/>
  <c r="AA43" i="4" a="1"/>
  <c r="AA43" i="4" s="1"/>
  <c r="BK43" i="4" a="1"/>
  <c r="BK43" i="4" s="1"/>
  <c r="AR38" i="4" a="1"/>
  <c r="AR38" i="4" s="1"/>
  <c r="AT38" i="4" s="1"/>
  <c r="BD38" i="4" a="1"/>
  <c r="BD38" i="4" s="1"/>
  <c r="BF38" i="4" s="1"/>
  <c r="AF38" i="4" a="1"/>
  <c r="AF38" i="4" s="1"/>
  <c r="AH38" i="4" s="1"/>
  <c r="BP38" i="4" a="1"/>
  <c r="BP38" i="4" s="1"/>
  <c r="BR38" i="4" s="1"/>
  <c r="AN42" i="4" a="1"/>
  <c r="AN42" i="4" s="1"/>
  <c r="AZ42" i="4" a="1"/>
  <c r="AZ42" i="4" s="1"/>
  <c r="BL42" i="4" a="1"/>
  <c r="BL42" i="4" s="1"/>
  <c r="AB42" i="4" a="1"/>
  <c r="AB42" i="4" s="1"/>
  <c r="AL44" i="4" a="1"/>
  <c r="AL44" i="4" s="1"/>
  <c r="AX44" i="4" a="1"/>
  <c r="AX44" i="4" s="1"/>
  <c r="BJ44" i="4" a="1"/>
  <c r="BJ44" i="4" s="1"/>
  <c r="Z44" i="4" a="1"/>
  <c r="Z44" i="4" s="1"/>
  <c r="AQ39" i="4" a="1"/>
  <c r="AQ39" i="4" s="1"/>
  <c r="BC39" i="4" a="1"/>
  <c r="BC39" i="4" s="1"/>
  <c r="AE39" i="4" a="1"/>
  <c r="AE39" i="4" s="1"/>
  <c r="BO39" i="4" a="1"/>
  <c r="BO39" i="4" s="1"/>
  <c r="AO41" i="4" a="1"/>
  <c r="AO41" i="4" s="1"/>
  <c r="BA41" i="4" a="1"/>
  <c r="BA41" i="4" s="1"/>
  <c r="AC41" i="4" a="1"/>
  <c r="AC41" i="4" s="1"/>
  <c r="BM41" i="4" a="1"/>
  <c r="BM41" i="4" s="1"/>
  <c r="AP40" i="4" a="1"/>
  <c r="AP40" i="4" s="1"/>
  <c r="BB40" i="4" a="1"/>
  <c r="BB40" i="4" s="1"/>
  <c r="BN40" i="4" a="1"/>
  <c r="BN40" i="4" s="1"/>
  <c r="AD40" i="4" a="1"/>
  <c r="AD40" i="4" s="1"/>
  <c r="O43" i="4" a="1"/>
  <c r="O43" i="4" s="1"/>
  <c r="Q41" i="4" a="1"/>
  <c r="Q41" i="4" s="1"/>
  <c r="R40" i="4" a="1"/>
  <c r="R40" i="4" s="1"/>
  <c r="N44" i="4" a="1"/>
  <c r="N44" i="4" s="1"/>
  <c r="S39" i="4" a="1"/>
  <c r="S39" i="4" s="1"/>
  <c r="T38" i="4" a="1"/>
  <c r="T38" i="4" s="1"/>
  <c r="P42" i="4" a="1"/>
  <c r="P42" i="4" s="1"/>
  <c r="AV37" i="4"/>
  <c r="BT35" i="4"/>
  <c r="BH36" i="4"/>
  <c r="X37" i="4"/>
  <c r="AJ37" i="4"/>
  <c r="I42" i="4"/>
  <c r="G44" i="4"/>
  <c r="J41" i="4"/>
  <c r="F45" i="4"/>
  <c r="H43" i="4"/>
  <c r="K40" i="4"/>
  <c r="D38" i="4" a="1"/>
  <c r="D38" i="4" s="1"/>
  <c r="L39" i="4"/>
  <c r="BD39" i="4" l="1" a="1"/>
  <c r="BD39" i="4" s="1"/>
  <c r="BF39" i="4" s="1"/>
  <c r="AR39" i="4" a="1"/>
  <c r="AR39" i="4" s="1"/>
  <c r="AT39" i="4" s="1"/>
  <c r="BP39" i="4" a="1"/>
  <c r="BP39" i="4" s="1"/>
  <c r="AF39" i="4" a="1"/>
  <c r="AF39" i="4" s="1"/>
  <c r="AL45" i="4" a="1"/>
  <c r="AL45" i="4" s="1"/>
  <c r="AX45" i="4" a="1"/>
  <c r="AX45" i="4" s="1"/>
  <c r="BJ45" i="4" a="1"/>
  <c r="BJ45" i="4" s="1"/>
  <c r="Z45" i="4" a="1"/>
  <c r="Z45" i="4" s="1"/>
  <c r="AN43" i="4" a="1"/>
  <c r="AN43" i="4" s="1"/>
  <c r="AZ43" i="4" a="1"/>
  <c r="AZ43" i="4" s="1"/>
  <c r="BL43" i="4" a="1"/>
  <c r="BL43" i="4" s="1"/>
  <c r="AB43" i="4" a="1"/>
  <c r="AB43" i="4" s="1"/>
  <c r="AO42" i="4" a="1"/>
  <c r="AO42" i="4" s="1"/>
  <c r="BA42" i="4" a="1"/>
  <c r="BA42" i="4" s="1"/>
  <c r="BM42" i="4" a="1"/>
  <c r="BM42" i="4" s="1"/>
  <c r="AC42" i="4" a="1"/>
  <c r="AC42" i="4" s="1"/>
  <c r="AP41" i="4" a="1"/>
  <c r="AP41" i="4" s="1"/>
  <c r="BB41" i="4" a="1"/>
  <c r="BB41" i="4" s="1"/>
  <c r="AD41" i="4" a="1"/>
  <c r="AD41" i="4" s="1"/>
  <c r="BN41" i="4" a="1"/>
  <c r="BN41" i="4" s="1"/>
  <c r="AQ40" i="4" a="1"/>
  <c r="AQ40" i="4" s="1"/>
  <c r="AE40" i="4" a="1"/>
  <c r="AE40" i="4" s="1"/>
  <c r="BC40" i="4" a="1"/>
  <c r="BC40" i="4" s="1"/>
  <c r="BO40" i="4" a="1"/>
  <c r="BO40" i="4" s="1"/>
  <c r="AY44" i="4" a="1"/>
  <c r="AY44" i="4" s="1"/>
  <c r="AM44" i="4" a="1"/>
  <c r="AM44" i="4" s="1"/>
  <c r="BK44" i="4" a="1"/>
  <c r="BK44" i="4" s="1"/>
  <c r="AA44" i="4" a="1"/>
  <c r="AA44" i="4" s="1"/>
  <c r="P43" i="4" a="1"/>
  <c r="P43" i="4" s="1"/>
  <c r="Q42" i="4" a="1"/>
  <c r="Q42" i="4" s="1"/>
  <c r="BR39" i="4"/>
  <c r="T39" i="4" a="1"/>
  <c r="T39" i="4" s="1"/>
  <c r="V39" i="4" s="1"/>
  <c r="N45" i="4" a="1"/>
  <c r="N45" i="4" s="1"/>
  <c r="R41" i="4" a="1"/>
  <c r="R41" i="4" s="1"/>
  <c r="S40" i="4" a="1"/>
  <c r="S40" i="4" s="1"/>
  <c r="O44" i="4" a="1"/>
  <c r="O44" i="4" s="1"/>
  <c r="X38" i="4"/>
  <c r="V38" i="4"/>
  <c r="AV38" i="4"/>
  <c r="BT37" i="4"/>
  <c r="BT36" i="4"/>
  <c r="BH38" i="4"/>
  <c r="BH37" i="4"/>
  <c r="AJ38" i="4"/>
  <c r="K41" i="4"/>
  <c r="F46" i="4"/>
  <c r="G45" i="4"/>
  <c r="H44" i="4"/>
  <c r="J42" i="4"/>
  <c r="I43" i="4"/>
  <c r="D39" i="4" a="1"/>
  <c r="D39" i="4" s="1"/>
  <c r="L40" i="4"/>
  <c r="AO43" i="4" l="1" a="1"/>
  <c r="AO43" i="4" s="1"/>
  <c r="AC43" i="4" a="1"/>
  <c r="AC43" i="4" s="1"/>
  <c r="BA43" i="4" a="1"/>
  <c r="BA43" i="4" s="1"/>
  <c r="BM43" i="4" a="1"/>
  <c r="BM43" i="4" s="1"/>
  <c r="AL46" i="4" a="1"/>
  <c r="AL46" i="4" s="1"/>
  <c r="AX46" i="4" a="1"/>
  <c r="AX46" i="4" s="1"/>
  <c r="BJ46" i="4" a="1"/>
  <c r="BJ46" i="4" s="1"/>
  <c r="Z46" i="4" a="1"/>
  <c r="Z46" i="4" s="1"/>
  <c r="AP42" i="4" a="1"/>
  <c r="AP42" i="4" s="1"/>
  <c r="BB42" i="4" a="1"/>
  <c r="BB42" i="4" s="1"/>
  <c r="BN42" i="4" a="1"/>
  <c r="BN42" i="4" s="1"/>
  <c r="AD42" i="4" a="1"/>
  <c r="AD42" i="4" s="1"/>
  <c r="AQ41" i="4" a="1"/>
  <c r="AQ41" i="4" s="1"/>
  <c r="BC41" i="4" a="1"/>
  <c r="BC41" i="4" s="1"/>
  <c r="BO41" i="4" a="1"/>
  <c r="BO41" i="4" s="1"/>
  <c r="AE41" i="4" a="1"/>
  <c r="AE41" i="4" s="1"/>
  <c r="AR40" i="4" a="1"/>
  <c r="AR40" i="4" s="1"/>
  <c r="BD40" i="4" a="1"/>
  <c r="BD40" i="4" s="1"/>
  <c r="BF40" i="4" s="1"/>
  <c r="AF40" i="4" a="1"/>
  <c r="AF40" i="4" s="1"/>
  <c r="AH40" i="4" s="1"/>
  <c r="BP40" i="4" a="1"/>
  <c r="BP40" i="4" s="1"/>
  <c r="BR40" i="4" s="1"/>
  <c r="AN44" i="4" a="1"/>
  <c r="AN44" i="4" s="1"/>
  <c r="AZ44" i="4" a="1"/>
  <c r="AZ44" i="4" s="1"/>
  <c r="AB44" i="4" a="1"/>
  <c r="AB44" i="4" s="1"/>
  <c r="BL44" i="4" a="1"/>
  <c r="BL44" i="4" s="1"/>
  <c r="AM45" i="4" a="1"/>
  <c r="AM45" i="4" s="1"/>
  <c r="BK45" i="4" a="1"/>
  <c r="BK45" i="4" s="1"/>
  <c r="AY45" i="4" a="1"/>
  <c r="AY45" i="4" s="1"/>
  <c r="AA45" i="4" a="1"/>
  <c r="AA45" i="4" s="1"/>
  <c r="P44" i="4" a="1"/>
  <c r="P44" i="4" s="1"/>
  <c r="O45" i="4" a="1"/>
  <c r="O45" i="4" s="1"/>
  <c r="Q43" i="4" a="1"/>
  <c r="Q43" i="4" s="1"/>
  <c r="N46" i="4" a="1"/>
  <c r="N46" i="4" s="1"/>
  <c r="T40" i="4" a="1"/>
  <c r="T40" i="4" s="1"/>
  <c r="V40" i="4" s="1"/>
  <c r="R42" i="4" a="1"/>
  <c r="R42" i="4" s="1"/>
  <c r="S41" i="4" a="1"/>
  <c r="S41" i="4" s="1"/>
  <c r="AJ39" i="4"/>
  <c r="AH39" i="4"/>
  <c r="X39" i="4"/>
  <c r="AV39" i="4"/>
  <c r="BH39" i="4"/>
  <c r="BT38" i="4"/>
  <c r="BT39" i="4"/>
  <c r="F47" i="4"/>
  <c r="I44" i="4"/>
  <c r="H45" i="4"/>
  <c r="J43" i="4"/>
  <c r="G46" i="4"/>
  <c r="K42" i="4"/>
  <c r="D40" i="4" a="1"/>
  <c r="D40" i="4" s="1"/>
  <c r="L41" i="4"/>
  <c r="AN45" i="4" l="1" a="1"/>
  <c r="AN45" i="4" s="1"/>
  <c r="BL45" i="4" a="1"/>
  <c r="BL45" i="4" s="1"/>
  <c r="AZ45" i="4" a="1"/>
  <c r="AZ45" i="4" s="1"/>
  <c r="AB45" i="4" a="1"/>
  <c r="AB45" i="4" s="1"/>
  <c r="AQ42" i="4" a="1"/>
  <c r="AQ42" i="4" s="1"/>
  <c r="BC42" i="4" a="1"/>
  <c r="BC42" i="4" s="1"/>
  <c r="BO42" i="4" a="1"/>
  <c r="BO42" i="4" s="1"/>
  <c r="AE42" i="4" a="1"/>
  <c r="AE42" i="4" s="1"/>
  <c r="BA44" i="4" a="1"/>
  <c r="BA44" i="4" s="1"/>
  <c r="AO44" i="4" a="1"/>
  <c r="AO44" i="4" s="1"/>
  <c r="AC44" i="4" a="1"/>
  <c r="AC44" i="4" s="1"/>
  <c r="BM44" i="4" a="1"/>
  <c r="BM44" i="4" s="1"/>
  <c r="AL47" i="4" a="1"/>
  <c r="AL47" i="4" s="1"/>
  <c r="AX47" i="4" a="1"/>
  <c r="AX47" i="4" s="1"/>
  <c r="BJ47" i="4" a="1"/>
  <c r="BJ47" i="4" s="1"/>
  <c r="Z47" i="4" a="1"/>
  <c r="Z47" i="4" s="1"/>
  <c r="AM46" i="4" a="1"/>
  <c r="AM46" i="4" s="1"/>
  <c r="AY46" i="4" a="1"/>
  <c r="AY46" i="4" s="1"/>
  <c r="BK46" i="4" a="1"/>
  <c r="BK46" i="4" s="1"/>
  <c r="AA46" i="4" a="1"/>
  <c r="AA46" i="4" s="1"/>
  <c r="BD41" i="4" a="1"/>
  <c r="BD41" i="4" s="1"/>
  <c r="BF41" i="4" s="1"/>
  <c r="AR41" i="4" a="1"/>
  <c r="AR41" i="4" s="1"/>
  <c r="BP41" i="4" a="1"/>
  <c r="BP41" i="4" s="1"/>
  <c r="BR41" i="4" s="1"/>
  <c r="AF41" i="4" a="1"/>
  <c r="AF41" i="4" s="1"/>
  <c r="AP43" i="4" a="1"/>
  <c r="AP43" i="4" s="1"/>
  <c r="BB43" i="4" a="1"/>
  <c r="BB43" i="4" s="1"/>
  <c r="AD43" i="4" a="1"/>
  <c r="AD43" i="4" s="1"/>
  <c r="BN43" i="4" a="1"/>
  <c r="BN43" i="4" s="1"/>
  <c r="S42" i="4" a="1"/>
  <c r="S42" i="4" s="1"/>
  <c r="O46" i="4" a="1"/>
  <c r="O46" i="4" s="1"/>
  <c r="N47" i="4" a="1"/>
  <c r="N47" i="4" s="1"/>
  <c r="Q44" i="4" a="1"/>
  <c r="Q44" i="4" s="1"/>
  <c r="T41" i="4" a="1"/>
  <c r="T41" i="4" s="1"/>
  <c r="R43" i="4" a="1"/>
  <c r="R43" i="4" s="1"/>
  <c r="P45" i="4" a="1"/>
  <c r="P45" i="4" s="1"/>
  <c r="AV40" i="4"/>
  <c r="AT40" i="4"/>
  <c r="BT40" i="4"/>
  <c r="X40" i="4"/>
  <c r="BH40" i="4"/>
  <c r="AJ40" i="4"/>
  <c r="G47" i="4"/>
  <c r="H46" i="4"/>
  <c r="K43" i="4"/>
  <c r="J44" i="4"/>
  <c r="I45" i="4"/>
  <c r="F48" i="4"/>
  <c r="D41" i="4" a="1"/>
  <c r="D41" i="4" s="1"/>
  <c r="L42" i="4"/>
  <c r="AO45" i="4" l="1" a="1"/>
  <c r="AO45" i="4" s="1"/>
  <c r="BA45" i="4" a="1"/>
  <c r="BA45" i="4" s="1"/>
  <c r="BM45" i="4" a="1"/>
  <c r="BM45" i="4" s="1"/>
  <c r="AC45" i="4" a="1"/>
  <c r="AC45" i="4" s="1"/>
  <c r="AM47" i="4" a="1"/>
  <c r="AM47" i="4" s="1"/>
  <c r="AY47" i="4" a="1"/>
  <c r="AY47" i="4" s="1"/>
  <c r="BK47" i="4" a="1"/>
  <c r="BK47" i="4" s="1"/>
  <c r="AA47" i="4" a="1"/>
  <c r="AA47" i="4" s="1"/>
  <c r="AR42" i="4" a="1"/>
  <c r="AR42" i="4" s="1"/>
  <c r="AT42" i="4" s="1"/>
  <c r="BP42" i="4" a="1"/>
  <c r="BP42" i="4" s="1"/>
  <c r="BD42" i="4" a="1"/>
  <c r="BD42" i="4" s="1"/>
  <c r="BF42" i="4" s="1"/>
  <c r="AF42" i="4" a="1"/>
  <c r="AF42" i="4" s="1"/>
  <c r="AH42" i="4" s="1"/>
  <c r="AP44" i="4" a="1"/>
  <c r="AP44" i="4" s="1"/>
  <c r="BB44" i="4" a="1"/>
  <c r="BB44" i="4" s="1"/>
  <c r="AD44" i="4" a="1"/>
  <c r="AD44" i="4" s="1"/>
  <c r="BN44" i="4" a="1"/>
  <c r="BN44" i="4" s="1"/>
  <c r="AQ43" i="4" a="1"/>
  <c r="AQ43" i="4" s="1"/>
  <c r="BC43" i="4" a="1"/>
  <c r="BC43" i="4" s="1"/>
  <c r="AE43" i="4" a="1"/>
  <c r="AE43" i="4" s="1"/>
  <c r="BO43" i="4" a="1"/>
  <c r="BO43" i="4" s="1"/>
  <c r="AL48" i="4" a="1"/>
  <c r="AL48" i="4" s="1"/>
  <c r="AX48" i="4" a="1"/>
  <c r="AX48" i="4" s="1"/>
  <c r="Z48" i="4" a="1"/>
  <c r="Z48" i="4" s="1"/>
  <c r="BJ48" i="4" a="1"/>
  <c r="BJ48" i="4" s="1"/>
  <c r="AN46" i="4" a="1"/>
  <c r="AN46" i="4" s="1"/>
  <c r="AZ46" i="4" a="1"/>
  <c r="AZ46" i="4" s="1"/>
  <c r="BL46" i="4" a="1"/>
  <c r="BL46" i="4" s="1"/>
  <c r="AB46" i="4" a="1"/>
  <c r="AB46" i="4" s="1"/>
  <c r="Q45" i="4" a="1"/>
  <c r="Q45" i="4" s="1"/>
  <c r="S43" i="4" a="1"/>
  <c r="S43" i="4" s="1"/>
  <c r="BR42" i="4"/>
  <c r="T42" i="4" a="1"/>
  <c r="T42" i="4" s="1"/>
  <c r="V42" i="4" s="1"/>
  <c r="R44" i="4" a="1"/>
  <c r="R44" i="4" s="1"/>
  <c r="N48" i="4" a="1"/>
  <c r="N48" i="4" s="1"/>
  <c r="P46" i="4" a="1"/>
  <c r="P46" i="4" s="1"/>
  <c r="O47" i="4" a="1"/>
  <c r="O47" i="4" s="1"/>
  <c r="BH41" i="4"/>
  <c r="AV41" i="4"/>
  <c r="AT41" i="4"/>
  <c r="AJ41" i="4"/>
  <c r="AH41" i="4"/>
  <c r="X41" i="4"/>
  <c r="V41" i="4"/>
  <c r="I46" i="4"/>
  <c r="K44" i="4"/>
  <c r="G48" i="4"/>
  <c r="F49" i="4"/>
  <c r="J45" i="4"/>
  <c r="H47" i="4"/>
  <c r="D42" i="4" a="1"/>
  <c r="D42" i="4" s="1"/>
  <c r="L43" i="4"/>
  <c r="AR43" i="4" l="1" a="1"/>
  <c r="AR43" i="4" s="1"/>
  <c r="BD43" i="4" a="1"/>
  <c r="BD43" i="4" s="1"/>
  <c r="BF43" i="4" s="1"/>
  <c r="BP43" i="4" a="1"/>
  <c r="BP43" i="4" s="1"/>
  <c r="BR43" i="4" s="1"/>
  <c r="AF43" i="4" a="1"/>
  <c r="AF43" i="4" s="1"/>
  <c r="AH43" i="4" s="1"/>
  <c r="AX49" i="4" a="1"/>
  <c r="AX49" i="4" s="1"/>
  <c r="AL49" i="4" a="1"/>
  <c r="AL49" i="4" s="1"/>
  <c r="BJ49" i="4" a="1"/>
  <c r="BJ49" i="4" s="1"/>
  <c r="Z49" i="4" a="1"/>
  <c r="Z49" i="4" s="1"/>
  <c r="AN47" i="4" a="1"/>
  <c r="AN47" i="4" s="1"/>
  <c r="AZ47" i="4" a="1"/>
  <c r="AZ47" i="4" s="1"/>
  <c r="BL47" i="4" a="1"/>
  <c r="BL47" i="4" s="1"/>
  <c r="AB47" i="4" a="1"/>
  <c r="AB47" i="4" s="1"/>
  <c r="AQ44" i="4" a="1"/>
  <c r="AQ44" i="4" s="1"/>
  <c r="BO44" i="4" a="1"/>
  <c r="BO44" i="4" s="1"/>
  <c r="BC44" i="4" a="1"/>
  <c r="BC44" i="4" s="1"/>
  <c r="AE44" i="4" a="1"/>
  <c r="AE44" i="4" s="1"/>
  <c r="AP45" i="4" a="1"/>
  <c r="AP45" i="4" s="1"/>
  <c r="BB45" i="4" a="1"/>
  <c r="BB45" i="4" s="1"/>
  <c r="AD45" i="4" a="1"/>
  <c r="AD45" i="4" s="1"/>
  <c r="BN45" i="4" a="1"/>
  <c r="BN45" i="4" s="1"/>
  <c r="BA46" i="4" a="1"/>
  <c r="BA46" i="4" s="1"/>
  <c r="AO46" i="4" a="1"/>
  <c r="AO46" i="4" s="1"/>
  <c r="BM46" i="4" a="1"/>
  <c r="BM46" i="4" s="1"/>
  <c r="AC46" i="4" a="1"/>
  <c r="AC46" i="4" s="1"/>
  <c r="AM48" i="4" a="1"/>
  <c r="AM48" i="4" s="1"/>
  <c r="AY48" i="4" a="1"/>
  <c r="AY48" i="4" s="1"/>
  <c r="AA48" i="4" a="1"/>
  <c r="AA48" i="4" s="1"/>
  <c r="BK48" i="4" a="1"/>
  <c r="BK48" i="4" s="1"/>
  <c r="R45" i="4" a="1"/>
  <c r="R45" i="4" s="1"/>
  <c r="Q46" i="4" a="1"/>
  <c r="Q46" i="4" s="1"/>
  <c r="O48" i="4" a="1"/>
  <c r="O48" i="4" s="1"/>
  <c r="T43" i="4" a="1"/>
  <c r="T43" i="4" s="1"/>
  <c r="V43" i="4" s="1"/>
  <c r="N49" i="4" a="1"/>
  <c r="N49" i="4" s="1"/>
  <c r="P47" i="4" a="1"/>
  <c r="P47" i="4" s="1"/>
  <c r="S44" i="4" a="1"/>
  <c r="S44" i="4" s="1"/>
  <c r="AV42" i="4"/>
  <c r="AJ42" i="4"/>
  <c r="X42" i="4"/>
  <c r="BT41" i="4"/>
  <c r="BH42" i="4"/>
  <c r="H48" i="4"/>
  <c r="F50" i="4"/>
  <c r="K45" i="4"/>
  <c r="J46" i="4"/>
  <c r="G49" i="4"/>
  <c r="I47" i="4"/>
  <c r="D43" i="4" a="1"/>
  <c r="D43" i="4" s="1"/>
  <c r="L44" i="4"/>
  <c r="AL50" i="4" l="1" a="1"/>
  <c r="AL50" i="4" s="1"/>
  <c r="AX50" i="4" a="1"/>
  <c r="AX50" i="4" s="1"/>
  <c r="Z50" i="4" a="1"/>
  <c r="Z50" i="4" s="1"/>
  <c r="BJ50" i="4" a="1"/>
  <c r="BJ50" i="4" s="1"/>
  <c r="AM49" i="4" a="1"/>
  <c r="AM49" i="4" s="1"/>
  <c r="AY49" i="4" a="1"/>
  <c r="AY49" i="4" s="1"/>
  <c r="AA49" i="4" a="1"/>
  <c r="AA49" i="4" s="1"/>
  <c r="BK49" i="4" a="1"/>
  <c r="BK49" i="4" s="1"/>
  <c r="AN48" i="4" a="1"/>
  <c r="AN48" i="4" s="1"/>
  <c r="AZ48" i="4" a="1"/>
  <c r="AZ48" i="4" s="1"/>
  <c r="AB48" i="4" a="1"/>
  <c r="AB48" i="4" s="1"/>
  <c r="BL48" i="4" a="1"/>
  <c r="BL48" i="4" s="1"/>
  <c r="AR44" i="4" a="1"/>
  <c r="AR44" i="4" s="1"/>
  <c r="BD44" i="4" a="1"/>
  <c r="BD44" i="4" s="1"/>
  <c r="BP44" i="4" a="1"/>
  <c r="BP44" i="4" s="1"/>
  <c r="BR44" i="4" s="1"/>
  <c r="AF44" i="4" a="1"/>
  <c r="AF44" i="4" s="1"/>
  <c r="AP46" i="4" a="1"/>
  <c r="AP46" i="4" s="1"/>
  <c r="BB46" i="4" a="1"/>
  <c r="BB46" i="4" s="1"/>
  <c r="AD46" i="4" a="1"/>
  <c r="AD46" i="4" s="1"/>
  <c r="BN46" i="4" a="1"/>
  <c r="BN46" i="4" s="1"/>
  <c r="AQ45" i="4" a="1"/>
  <c r="AQ45" i="4" s="1"/>
  <c r="AE45" i="4" a="1"/>
  <c r="AE45" i="4" s="1"/>
  <c r="BO45" i="4" a="1"/>
  <c r="BO45" i="4" s="1"/>
  <c r="BC45" i="4" a="1"/>
  <c r="BC45" i="4" s="1"/>
  <c r="AO47" i="4" a="1"/>
  <c r="AO47" i="4" s="1"/>
  <c r="BA47" i="4" a="1"/>
  <c r="BA47" i="4" s="1"/>
  <c r="AC47" i="4" a="1"/>
  <c r="AC47" i="4" s="1"/>
  <c r="BM47" i="4" a="1"/>
  <c r="BM47" i="4" s="1"/>
  <c r="S45" i="4" a="1"/>
  <c r="S45" i="4" s="1"/>
  <c r="Q47" i="4" a="1"/>
  <c r="Q47" i="4" s="1"/>
  <c r="N50" i="4" a="1"/>
  <c r="N50" i="4" s="1"/>
  <c r="O49" i="4" a="1"/>
  <c r="O49" i="4" s="1"/>
  <c r="P48" i="4" a="1"/>
  <c r="P48" i="4" s="1"/>
  <c r="T44" i="4" a="1"/>
  <c r="T44" i="4" s="1"/>
  <c r="V44" i="4" s="1"/>
  <c r="R46" i="4" a="1"/>
  <c r="R46" i="4" s="1"/>
  <c r="AV43" i="4"/>
  <c r="AT43" i="4"/>
  <c r="BF44" i="4"/>
  <c r="X43" i="4"/>
  <c r="AJ43" i="4"/>
  <c r="F51" i="4"/>
  <c r="I48" i="4"/>
  <c r="J47" i="4"/>
  <c r="G50" i="4"/>
  <c r="K46" i="4"/>
  <c r="H49" i="4"/>
  <c r="D44" i="4" a="1"/>
  <c r="D44" i="4" s="1"/>
  <c r="L45" i="4"/>
  <c r="AR45" i="4" l="1" a="1"/>
  <c r="AR45" i="4" s="1"/>
  <c r="BD45" i="4" a="1"/>
  <c r="BD45" i="4" s="1"/>
  <c r="BF45" i="4" s="1"/>
  <c r="AF45" i="4" a="1"/>
  <c r="AF45" i="4" s="1"/>
  <c r="AH45" i="4" s="1"/>
  <c r="BP45" i="4" a="1"/>
  <c r="BP45" i="4" s="1"/>
  <c r="BR45" i="4" s="1"/>
  <c r="AP47" i="4" a="1"/>
  <c r="AP47" i="4" s="1"/>
  <c r="BB47" i="4" a="1"/>
  <c r="BB47" i="4" s="1"/>
  <c r="BN47" i="4" a="1"/>
  <c r="BN47" i="4" s="1"/>
  <c r="AD47" i="4" a="1"/>
  <c r="AD47" i="4" s="1"/>
  <c r="AN49" i="4" a="1"/>
  <c r="AN49" i="4" s="1"/>
  <c r="BL49" i="4" a="1"/>
  <c r="BL49" i="4" s="1"/>
  <c r="AZ49" i="4" a="1"/>
  <c r="AZ49" i="4" s="1"/>
  <c r="AB49" i="4" a="1"/>
  <c r="AB49" i="4" s="1"/>
  <c r="AO48" i="4" a="1"/>
  <c r="AO48" i="4" s="1"/>
  <c r="BA48" i="4" a="1"/>
  <c r="BA48" i="4" s="1"/>
  <c r="BM48" i="4" a="1"/>
  <c r="BM48" i="4" s="1"/>
  <c r="AC48" i="4" a="1"/>
  <c r="AC48" i="4" s="1"/>
  <c r="BC46" i="4" a="1"/>
  <c r="BC46" i="4" s="1"/>
  <c r="AQ46" i="4" a="1"/>
  <c r="AQ46" i="4" s="1"/>
  <c r="AE46" i="4" a="1"/>
  <c r="AE46" i="4" s="1"/>
  <c r="BO46" i="4" a="1"/>
  <c r="BO46" i="4" s="1"/>
  <c r="AX51" i="4" a="1"/>
  <c r="AX51" i="4" s="1"/>
  <c r="AL51" i="4" a="1"/>
  <c r="AL51" i="4" s="1"/>
  <c r="BJ51" i="4" a="1"/>
  <c r="BJ51" i="4" s="1"/>
  <c r="Z51" i="4" a="1"/>
  <c r="Z51" i="4" s="1"/>
  <c r="AM50" i="4" a="1"/>
  <c r="AM50" i="4" s="1"/>
  <c r="AY50" i="4" a="1"/>
  <c r="AY50" i="4" s="1"/>
  <c r="BK50" i="4" a="1"/>
  <c r="BK50" i="4" s="1"/>
  <c r="AA50" i="4" a="1"/>
  <c r="AA50" i="4" s="1"/>
  <c r="T45" i="4" a="1"/>
  <c r="T45" i="4" s="1"/>
  <c r="V45" i="4" s="1"/>
  <c r="P49" i="4" a="1"/>
  <c r="P49" i="4" s="1"/>
  <c r="O50" i="4" a="1"/>
  <c r="O50" i="4" s="1"/>
  <c r="R47" i="4" a="1"/>
  <c r="R47" i="4" s="1"/>
  <c r="Q48" i="4" a="1"/>
  <c r="Q48" i="4" s="1"/>
  <c r="S46" i="4" a="1"/>
  <c r="S46" i="4" s="1"/>
  <c r="N51" i="4" a="1"/>
  <c r="N51" i="4" s="1"/>
  <c r="AV44" i="4"/>
  <c r="AT44" i="4"/>
  <c r="AJ44" i="4"/>
  <c r="AH44" i="4"/>
  <c r="BT42" i="4"/>
  <c r="AT45" i="4"/>
  <c r="BH43" i="4"/>
  <c r="X44" i="4"/>
  <c r="K47" i="4"/>
  <c r="H50" i="4"/>
  <c r="G51" i="4"/>
  <c r="I49" i="4"/>
  <c r="J48" i="4"/>
  <c r="F52" i="4"/>
  <c r="D45" i="4" a="1"/>
  <c r="D45" i="4" s="1"/>
  <c r="L46" i="4"/>
  <c r="AO49" i="4" l="1" a="1"/>
  <c r="AO49" i="4" s="1"/>
  <c r="BA49" i="4" a="1"/>
  <c r="BA49" i="4" s="1"/>
  <c r="BM49" i="4" a="1"/>
  <c r="BM49" i="4" s="1"/>
  <c r="AC49" i="4" a="1"/>
  <c r="AC49" i="4" s="1"/>
  <c r="AN50" i="4" a="1"/>
  <c r="AN50" i="4" s="1"/>
  <c r="AZ50" i="4" a="1"/>
  <c r="AZ50" i="4" s="1"/>
  <c r="AB50" i="4" a="1"/>
  <c r="AB50" i="4" s="1"/>
  <c r="BL50" i="4" a="1"/>
  <c r="BL50" i="4" s="1"/>
  <c r="AL52" i="4" a="1"/>
  <c r="AL52" i="4" s="1"/>
  <c r="AX52" i="4" a="1"/>
  <c r="AX52" i="4" s="1"/>
  <c r="BJ52" i="4" a="1"/>
  <c r="BJ52" i="4" s="1"/>
  <c r="Z52" i="4" a="1"/>
  <c r="Z52" i="4" s="1"/>
  <c r="AP48" i="4" a="1"/>
  <c r="AP48" i="4" s="1"/>
  <c r="BB48" i="4" a="1"/>
  <c r="BB48" i="4" s="1"/>
  <c r="BN48" i="4" a="1"/>
  <c r="BN48" i="4" s="1"/>
  <c r="AD48" i="4" a="1"/>
  <c r="AD48" i="4" s="1"/>
  <c r="AQ47" i="4" a="1"/>
  <c r="AQ47" i="4" s="1"/>
  <c r="BC47" i="4" a="1"/>
  <c r="BC47" i="4" s="1"/>
  <c r="BO47" i="4" a="1"/>
  <c r="BO47" i="4" s="1"/>
  <c r="AE47" i="4" a="1"/>
  <c r="AE47" i="4" s="1"/>
  <c r="AR46" i="4" a="1"/>
  <c r="AR46" i="4" s="1"/>
  <c r="BD46" i="4" a="1"/>
  <c r="BD46" i="4" s="1"/>
  <c r="BF46" i="4" s="1"/>
  <c r="AF46" i="4" a="1"/>
  <c r="AF46" i="4" s="1"/>
  <c r="AH46" i="4" s="1"/>
  <c r="BP46" i="4" a="1"/>
  <c r="BP46" i="4" s="1"/>
  <c r="BR46" i="4" s="1"/>
  <c r="AM51" i="4" a="1"/>
  <c r="AM51" i="4" s="1"/>
  <c r="AY51" i="4" a="1"/>
  <c r="AY51" i="4" s="1"/>
  <c r="AA51" i="4" a="1"/>
  <c r="AA51" i="4" s="1"/>
  <c r="BK51" i="4" a="1"/>
  <c r="BK51" i="4" s="1"/>
  <c r="O51" i="4" a="1"/>
  <c r="O51" i="4" s="1"/>
  <c r="P50" i="4" a="1"/>
  <c r="P50" i="4" s="1"/>
  <c r="S47" i="4" a="1"/>
  <c r="S47" i="4" s="1"/>
  <c r="N52" i="4" a="1"/>
  <c r="N52" i="4" s="1"/>
  <c r="R48" i="4" a="1"/>
  <c r="R48" i="4" s="1"/>
  <c r="T46" i="4" a="1"/>
  <c r="T46" i="4" s="1"/>
  <c r="V46" i="4" s="1"/>
  <c r="Q49" i="4" a="1"/>
  <c r="Q49" i="4" s="1"/>
  <c r="X45" i="4"/>
  <c r="AV45" i="4"/>
  <c r="BT43" i="4"/>
  <c r="BH44" i="4"/>
  <c r="AJ45" i="4"/>
  <c r="J49" i="4"/>
  <c r="G52" i="4"/>
  <c r="K48" i="4"/>
  <c r="F53" i="4"/>
  <c r="I50" i="4"/>
  <c r="H51" i="4"/>
  <c r="D46" i="4" a="1"/>
  <c r="D46" i="4" s="1"/>
  <c r="L47" i="4"/>
  <c r="AP49" i="4" l="1" a="1"/>
  <c r="AP49" i="4" s="1"/>
  <c r="BB49" i="4" a="1"/>
  <c r="BB49" i="4" s="1"/>
  <c r="BN49" i="4" a="1"/>
  <c r="BN49" i="4" s="1"/>
  <c r="AD49" i="4" a="1"/>
  <c r="AD49" i="4" s="1"/>
  <c r="AO50" i="4" a="1"/>
  <c r="AO50" i="4" s="1"/>
  <c r="BA50" i="4" a="1"/>
  <c r="BA50" i="4" s="1"/>
  <c r="AC50" i="4" a="1"/>
  <c r="AC50" i="4" s="1"/>
  <c r="BM50" i="4" a="1"/>
  <c r="BM50" i="4" s="1"/>
  <c r="AL53" i="4" a="1"/>
  <c r="AL53" i="4" s="1"/>
  <c r="AX53" i="4" a="1"/>
  <c r="AX53" i="4" s="1"/>
  <c r="BJ53" i="4" a="1"/>
  <c r="BJ53" i="4" s="1"/>
  <c r="Z53" i="4" a="1"/>
  <c r="Z53" i="4" s="1"/>
  <c r="BC48" i="4" a="1"/>
  <c r="BC48" i="4" s="1"/>
  <c r="BO48" i="4" a="1"/>
  <c r="BO48" i="4" s="1"/>
  <c r="AQ48" i="4" a="1"/>
  <c r="AQ48" i="4" s="1"/>
  <c r="AE48" i="4" a="1"/>
  <c r="AE48" i="4" s="1"/>
  <c r="AR47" i="4" a="1"/>
  <c r="AR47" i="4" s="1"/>
  <c r="AT47" i="4" s="1"/>
  <c r="BD47" i="4" a="1"/>
  <c r="BD47" i="4" s="1"/>
  <c r="BF47" i="4" s="1"/>
  <c r="BP47" i="4" a="1"/>
  <c r="BP47" i="4" s="1"/>
  <c r="BR47" i="4" s="1"/>
  <c r="AF47" i="4" a="1"/>
  <c r="AF47" i="4" s="1"/>
  <c r="AH47" i="4" s="1"/>
  <c r="AZ51" i="4" a="1"/>
  <c r="AZ51" i="4" s="1"/>
  <c r="AN51" i="4" a="1"/>
  <c r="AN51" i="4" s="1"/>
  <c r="BL51" i="4" a="1"/>
  <c r="BL51" i="4" s="1"/>
  <c r="AB51" i="4" a="1"/>
  <c r="AB51" i="4" s="1"/>
  <c r="AM52" i="4" a="1"/>
  <c r="AM52" i="4" s="1"/>
  <c r="AY52" i="4" a="1"/>
  <c r="AY52" i="4" s="1"/>
  <c r="BK52" i="4" a="1"/>
  <c r="BK52" i="4" s="1"/>
  <c r="AA52" i="4" a="1"/>
  <c r="AA52" i="4" s="1"/>
  <c r="R49" i="4" a="1"/>
  <c r="R49" i="4" s="1"/>
  <c r="S48" i="4" a="1"/>
  <c r="S48" i="4" s="1"/>
  <c r="P51" i="4" a="1"/>
  <c r="P51" i="4" s="1"/>
  <c r="O52" i="4" a="1"/>
  <c r="O52" i="4" s="1"/>
  <c r="Q50" i="4" a="1"/>
  <c r="Q50" i="4" s="1"/>
  <c r="T47" i="4" a="1"/>
  <c r="T47" i="4" s="1"/>
  <c r="V47" i="4" s="1"/>
  <c r="N53" i="4" a="1"/>
  <c r="N53" i="4" s="1"/>
  <c r="AV46" i="4"/>
  <c r="AT46" i="4"/>
  <c r="BT46" i="4"/>
  <c r="X46" i="4"/>
  <c r="BT44" i="4"/>
  <c r="BH46" i="4"/>
  <c r="BH45" i="4"/>
  <c r="AJ46" i="4"/>
  <c r="H52" i="4"/>
  <c r="F54" i="4"/>
  <c r="G53" i="4"/>
  <c r="I51" i="4"/>
  <c r="K49" i="4"/>
  <c r="J50" i="4"/>
  <c r="D47" i="4" a="1"/>
  <c r="D47" i="4" s="1"/>
  <c r="L48" i="4"/>
  <c r="AQ49" i="4" l="1" a="1"/>
  <c r="AQ49" i="4" s="1"/>
  <c r="AE49" i="4" a="1"/>
  <c r="AE49" i="4" s="1"/>
  <c r="BO49" i="4" a="1"/>
  <c r="BO49" i="4" s="1"/>
  <c r="BC49" i="4" a="1"/>
  <c r="BC49" i="4" s="1"/>
  <c r="AN52" i="4" a="1"/>
  <c r="AN52" i="4" s="1"/>
  <c r="AZ52" i="4" a="1"/>
  <c r="AZ52" i="4" s="1"/>
  <c r="AB52" i="4" a="1"/>
  <c r="AB52" i="4" s="1"/>
  <c r="BL52" i="4" a="1"/>
  <c r="BL52" i="4" s="1"/>
  <c r="AM53" i="4" a="1"/>
  <c r="AM53" i="4" s="1"/>
  <c r="BK53" i="4" a="1"/>
  <c r="BK53" i="4" s="1"/>
  <c r="AY53" i="4" a="1"/>
  <c r="AY53" i="4" s="1"/>
  <c r="AA53" i="4" a="1"/>
  <c r="AA53" i="4" s="1"/>
  <c r="BD48" i="4" a="1"/>
  <c r="BD48" i="4" s="1"/>
  <c r="BF48" i="4" s="1"/>
  <c r="AR48" i="4" a="1"/>
  <c r="AR48" i="4" s="1"/>
  <c r="AF48" i="4" a="1"/>
  <c r="AF48" i="4" s="1"/>
  <c r="AH48" i="4" s="1"/>
  <c r="BP48" i="4" a="1"/>
  <c r="BP48" i="4" s="1"/>
  <c r="BR48" i="4" s="1"/>
  <c r="AO51" i="4" a="1"/>
  <c r="AO51" i="4" s="1"/>
  <c r="BA51" i="4" a="1"/>
  <c r="BA51" i="4" s="1"/>
  <c r="AC51" i="4" a="1"/>
  <c r="AC51" i="4" s="1"/>
  <c r="BM51" i="4" a="1"/>
  <c r="BM51" i="4" s="1"/>
  <c r="AP50" i="4" a="1"/>
  <c r="AP50" i="4" s="1"/>
  <c r="BB50" i="4" a="1"/>
  <c r="BB50" i="4" s="1"/>
  <c r="AD50" i="4" a="1"/>
  <c r="AD50" i="4" s="1"/>
  <c r="BN50" i="4" a="1"/>
  <c r="BN50" i="4" s="1"/>
  <c r="AL54" i="4" a="1"/>
  <c r="AL54" i="4" s="1"/>
  <c r="AX54" i="4" a="1"/>
  <c r="AX54" i="4" s="1"/>
  <c r="BJ54" i="4" a="1"/>
  <c r="BJ54" i="4" s="1"/>
  <c r="Z54" i="4" a="1"/>
  <c r="Z54" i="4" s="1"/>
  <c r="T48" i="4" a="1"/>
  <c r="T48" i="4" s="1"/>
  <c r="Q51" i="4" a="1"/>
  <c r="Q51" i="4" s="1"/>
  <c r="O53" i="4" a="1"/>
  <c r="O53" i="4" s="1"/>
  <c r="N54" i="4" a="1"/>
  <c r="N54" i="4" s="1"/>
  <c r="R50" i="4" a="1"/>
  <c r="R50" i="4" s="1"/>
  <c r="S49" i="4" a="1"/>
  <c r="S49" i="4" s="1"/>
  <c r="P52" i="4" a="1"/>
  <c r="P52" i="4" s="1"/>
  <c r="X47" i="4"/>
  <c r="AV47" i="4"/>
  <c r="BT45" i="4"/>
  <c r="BH47" i="4"/>
  <c r="AJ47" i="4"/>
  <c r="F55" i="4"/>
  <c r="J51" i="4"/>
  <c r="I52" i="4"/>
  <c r="K50" i="4"/>
  <c r="G54" i="4"/>
  <c r="H53" i="4"/>
  <c r="D48" i="4" a="1"/>
  <c r="D48" i="4" s="1"/>
  <c r="L49" i="4"/>
  <c r="AQ50" i="4" l="1" a="1"/>
  <c r="AQ50" i="4" s="1"/>
  <c r="BC50" i="4" a="1"/>
  <c r="BC50" i="4" s="1"/>
  <c r="BO50" i="4" a="1"/>
  <c r="BO50" i="4" s="1"/>
  <c r="AE50" i="4" a="1"/>
  <c r="AE50" i="4" s="1"/>
  <c r="AM54" i="4" a="1"/>
  <c r="AM54" i="4" s="1"/>
  <c r="AY54" i="4" a="1"/>
  <c r="AY54" i="4" s="1"/>
  <c r="BK54" i="4" a="1"/>
  <c r="BK54" i="4" s="1"/>
  <c r="AA54" i="4" a="1"/>
  <c r="AA54" i="4" s="1"/>
  <c r="AL55" i="4" a="1"/>
  <c r="AL55" i="4" s="1"/>
  <c r="AX55" i="4" a="1"/>
  <c r="AX55" i="4" s="1"/>
  <c r="Z55" i="4" a="1"/>
  <c r="Z55" i="4" s="1"/>
  <c r="BJ55" i="4" a="1"/>
  <c r="BJ55" i="4" s="1"/>
  <c r="AR49" i="4" a="1"/>
  <c r="AR49" i="4" s="1"/>
  <c r="BP49" i="4" a="1"/>
  <c r="BP49" i="4" s="1"/>
  <c r="AF49" i="4" a="1"/>
  <c r="AF49" i="4" s="1"/>
  <c r="AH49" i="4" s="1"/>
  <c r="BD49" i="4" a="1"/>
  <c r="BD49" i="4" s="1"/>
  <c r="BF49" i="4" s="1"/>
  <c r="AO52" i="4" a="1"/>
  <c r="AO52" i="4" s="1"/>
  <c r="BA52" i="4" a="1"/>
  <c r="BA52" i="4" s="1"/>
  <c r="BM52" i="4" a="1"/>
  <c r="BM52" i="4" s="1"/>
  <c r="AC52" i="4" a="1"/>
  <c r="AC52" i="4" s="1"/>
  <c r="AZ53" i="4" a="1"/>
  <c r="AZ53" i="4" s="1"/>
  <c r="AN53" i="4" a="1"/>
  <c r="AN53" i="4" s="1"/>
  <c r="BL53" i="4" a="1"/>
  <c r="BL53" i="4" s="1"/>
  <c r="AB53" i="4" a="1"/>
  <c r="AB53" i="4" s="1"/>
  <c r="AP51" i="4" a="1"/>
  <c r="AP51" i="4" s="1"/>
  <c r="BB51" i="4" a="1"/>
  <c r="BB51" i="4" s="1"/>
  <c r="BN51" i="4" a="1"/>
  <c r="BN51" i="4" s="1"/>
  <c r="AD51" i="4" a="1"/>
  <c r="AD51" i="4" s="1"/>
  <c r="R51" i="4" a="1"/>
  <c r="R51" i="4" s="1"/>
  <c r="BR49" i="4"/>
  <c r="T49" i="4" a="1"/>
  <c r="T49" i="4" s="1"/>
  <c r="V49" i="4" s="1"/>
  <c r="S50" i="4" a="1"/>
  <c r="S50" i="4" s="1"/>
  <c r="Q52" i="4" a="1"/>
  <c r="Q52" i="4" s="1"/>
  <c r="P53" i="4" a="1"/>
  <c r="P53" i="4" s="1"/>
  <c r="O54" i="4" a="1"/>
  <c r="O54" i="4" s="1"/>
  <c r="N55" i="4" a="1"/>
  <c r="N55" i="4" s="1"/>
  <c r="AV48" i="4"/>
  <c r="AT48" i="4"/>
  <c r="X48" i="4"/>
  <c r="V48" i="4"/>
  <c r="BT47" i="4"/>
  <c r="BH48" i="4"/>
  <c r="AJ48" i="4"/>
  <c r="G55" i="4"/>
  <c r="I53" i="4"/>
  <c r="H54" i="4"/>
  <c r="K51" i="4"/>
  <c r="J52" i="4"/>
  <c r="F56" i="4"/>
  <c r="D49" i="4" a="1"/>
  <c r="D49" i="4" s="1"/>
  <c r="L50" i="4"/>
  <c r="AQ51" i="4" l="1" a="1"/>
  <c r="AQ51" i="4" s="1"/>
  <c r="BC51" i="4" a="1"/>
  <c r="BC51" i="4" s="1"/>
  <c r="AE51" i="4" a="1"/>
  <c r="AE51" i="4" s="1"/>
  <c r="BO51" i="4" a="1"/>
  <c r="BO51" i="4" s="1"/>
  <c r="AN54" i="4" a="1"/>
  <c r="AN54" i="4" s="1"/>
  <c r="BL54" i="4" a="1"/>
  <c r="BL54" i="4" s="1"/>
  <c r="AZ54" i="4" a="1"/>
  <c r="AZ54" i="4" s="1"/>
  <c r="AB54" i="4" a="1"/>
  <c r="AB54" i="4" s="1"/>
  <c r="AL56" i="4" a="1"/>
  <c r="AL56" i="4" s="1"/>
  <c r="AX56" i="4" a="1"/>
  <c r="AX56" i="4" s="1"/>
  <c r="Z56" i="4" a="1"/>
  <c r="Z56" i="4" s="1"/>
  <c r="BJ56" i="4" a="1"/>
  <c r="BJ56" i="4" s="1"/>
  <c r="AO53" i="4" a="1"/>
  <c r="AO53" i="4" s="1"/>
  <c r="BA53" i="4" a="1"/>
  <c r="BA53" i="4" s="1"/>
  <c r="AC53" i="4" a="1"/>
  <c r="AC53" i="4" s="1"/>
  <c r="BM53" i="4" a="1"/>
  <c r="BM53" i="4" s="1"/>
  <c r="AP52" i="4" a="1"/>
  <c r="AP52" i="4" s="1"/>
  <c r="AD52" i="4" a="1"/>
  <c r="AD52" i="4" s="1"/>
  <c r="BB52" i="4" a="1"/>
  <c r="BB52" i="4" s="1"/>
  <c r="BN52" i="4" a="1"/>
  <c r="BN52" i="4" s="1"/>
  <c r="AM55" i="4" a="1"/>
  <c r="AM55" i="4" s="1"/>
  <c r="BK55" i="4" a="1"/>
  <c r="BK55" i="4" s="1"/>
  <c r="AY55" i="4" a="1"/>
  <c r="AY55" i="4" s="1"/>
  <c r="AA55" i="4" a="1"/>
  <c r="AA55" i="4" s="1"/>
  <c r="AR50" i="4" a="1"/>
  <c r="AR50" i="4" s="1"/>
  <c r="AT50" i="4" s="1"/>
  <c r="BP50" i="4" a="1"/>
  <c r="BP50" i="4" s="1"/>
  <c r="BR50" i="4" s="1"/>
  <c r="BD50" i="4" a="1"/>
  <c r="BD50" i="4" s="1"/>
  <c r="BF50" i="4" s="1"/>
  <c r="AF50" i="4" a="1"/>
  <c r="AF50" i="4" s="1"/>
  <c r="AH50" i="4" s="1"/>
  <c r="R52" i="4" a="1"/>
  <c r="R52" i="4" s="1"/>
  <c r="O55" i="4" a="1"/>
  <c r="O55" i="4" s="1"/>
  <c r="T50" i="4" a="1"/>
  <c r="T50" i="4" s="1"/>
  <c r="V50" i="4" s="1"/>
  <c r="S51" i="4" a="1"/>
  <c r="S51" i="4" s="1"/>
  <c r="P54" i="4" a="1"/>
  <c r="P54" i="4" s="1"/>
  <c r="N56" i="4" a="1"/>
  <c r="N56" i="4" s="1"/>
  <c r="Q53" i="4" a="1"/>
  <c r="Q53" i="4" s="1"/>
  <c r="AV49" i="4"/>
  <c r="AT49" i="4"/>
  <c r="X49" i="4"/>
  <c r="AJ49" i="4"/>
  <c r="J53" i="4"/>
  <c r="G56" i="4"/>
  <c r="F57" i="4"/>
  <c r="H55" i="4"/>
  <c r="K52" i="4"/>
  <c r="I54" i="4"/>
  <c r="D50" i="4" a="1"/>
  <c r="D50" i="4" s="1"/>
  <c r="L51" i="4"/>
  <c r="AM56" i="4" l="1" a="1"/>
  <c r="AM56" i="4" s="1"/>
  <c r="AY56" i="4" a="1"/>
  <c r="AY56" i="4" s="1"/>
  <c r="BK56" i="4" a="1"/>
  <c r="BK56" i="4" s="1"/>
  <c r="AA56" i="4" a="1"/>
  <c r="AA56" i="4" s="1"/>
  <c r="AQ52" i="4" a="1"/>
  <c r="AQ52" i="4" s="1"/>
  <c r="BC52" i="4" a="1"/>
  <c r="BC52" i="4" s="1"/>
  <c r="AE52" i="4" a="1"/>
  <c r="AE52" i="4" s="1"/>
  <c r="BO52" i="4" a="1"/>
  <c r="BO52" i="4" s="1"/>
  <c r="BB53" i="4" a="1"/>
  <c r="BB53" i="4" s="1"/>
  <c r="AP53" i="4" a="1"/>
  <c r="AP53" i="4" s="1"/>
  <c r="AD53" i="4" a="1"/>
  <c r="AD53" i="4" s="1"/>
  <c r="BN53" i="4" a="1"/>
  <c r="BN53" i="4" s="1"/>
  <c r="AR51" i="4" a="1"/>
  <c r="AR51" i="4" s="1"/>
  <c r="BD51" i="4" a="1"/>
  <c r="BD51" i="4" s="1"/>
  <c r="BP51" i="4" a="1"/>
  <c r="BP51" i="4" s="1"/>
  <c r="AF51" i="4" a="1"/>
  <c r="AF51" i="4" s="1"/>
  <c r="AH51" i="4" s="1"/>
  <c r="AN55" i="4" a="1"/>
  <c r="AN55" i="4" s="1"/>
  <c r="AZ55" i="4" a="1"/>
  <c r="AZ55" i="4" s="1"/>
  <c r="BL55" i="4" a="1"/>
  <c r="BL55" i="4" s="1"/>
  <c r="AB55" i="4" a="1"/>
  <c r="AB55" i="4" s="1"/>
  <c r="AL57" i="4" a="1"/>
  <c r="AL57" i="4" s="1"/>
  <c r="AX57" i="4" a="1"/>
  <c r="AX57" i="4" s="1"/>
  <c r="BJ57" i="4" a="1"/>
  <c r="BJ57" i="4" s="1"/>
  <c r="Z57" i="4" a="1"/>
  <c r="Z57" i="4" s="1"/>
  <c r="AO54" i="4" a="1"/>
  <c r="AO54" i="4" s="1"/>
  <c r="BM54" i="4" a="1"/>
  <c r="BM54" i="4" s="1"/>
  <c r="BA54" i="4" a="1"/>
  <c r="BA54" i="4" s="1"/>
  <c r="AC54" i="4" a="1"/>
  <c r="AC54" i="4" s="1"/>
  <c r="Q54" i="4" a="1"/>
  <c r="Q54" i="4" s="1"/>
  <c r="O56" i="4" a="1"/>
  <c r="O56" i="4" s="1"/>
  <c r="BR51" i="4"/>
  <c r="T51" i="4" a="1"/>
  <c r="T51" i="4" s="1"/>
  <c r="V51" i="4" s="1"/>
  <c r="S52" i="4" a="1"/>
  <c r="S52" i="4" s="1"/>
  <c r="P55" i="4" a="1"/>
  <c r="P55" i="4" s="1"/>
  <c r="N57" i="4" a="1"/>
  <c r="N57" i="4" s="1"/>
  <c r="R53" i="4" a="1"/>
  <c r="R53" i="4" s="1"/>
  <c r="AV50" i="4"/>
  <c r="BH49" i="4"/>
  <c r="BT48" i="4"/>
  <c r="BF51" i="4"/>
  <c r="X50" i="4"/>
  <c r="AJ50" i="4"/>
  <c r="J54" i="4"/>
  <c r="K53" i="4"/>
  <c r="I55" i="4"/>
  <c r="H56" i="4"/>
  <c r="G57" i="4"/>
  <c r="F58" i="4"/>
  <c r="D51" i="4" a="1"/>
  <c r="D51" i="4" s="1"/>
  <c r="L52" i="4"/>
  <c r="AM57" i="4" l="1" a="1"/>
  <c r="AM57" i="4" s="1"/>
  <c r="AY57" i="4" a="1"/>
  <c r="AY57" i="4" s="1"/>
  <c r="BK57" i="4" a="1"/>
  <c r="BK57" i="4" s="1"/>
  <c r="AA57" i="4" a="1"/>
  <c r="AA57" i="4" s="1"/>
  <c r="AP54" i="4" a="1"/>
  <c r="AP54" i="4" s="1"/>
  <c r="BB54" i="4" a="1"/>
  <c r="BB54" i="4" s="1"/>
  <c r="BN54" i="4" a="1"/>
  <c r="BN54" i="4" s="1"/>
  <c r="AD54" i="4" a="1"/>
  <c r="AD54" i="4" s="1"/>
  <c r="AR52" i="4" a="1"/>
  <c r="AR52" i="4" s="1"/>
  <c r="AT52" i="4" s="1"/>
  <c r="AF52" i="4" a="1"/>
  <c r="AF52" i="4" s="1"/>
  <c r="AH52" i="4" s="1"/>
  <c r="BD52" i="4" a="1"/>
  <c r="BD52" i="4" s="1"/>
  <c r="BF52" i="4" s="1"/>
  <c r="BP52" i="4" a="1"/>
  <c r="BP52" i="4" s="1"/>
  <c r="BR52" i="4" s="1"/>
  <c r="AN56" i="4" a="1"/>
  <c r="AN56" i="4" s="1"/>
  <c r="AZ56" i="4" a="1"/>
  <c r="AZ56" i="4" s="1"/>
  <c r="BL56" i="4" a="1"/>
  <c r="BL56" i="4" s="1"/>
  <c r="AB56" i="4" a="1"/>
  <c r="AB56" i="4" s="1"/>
  <c r="AO55" i="4" a="1"/>
  <c r="AO55" i="4" s="1"/>
  <c r="BA55" i="4" a="1"/>
  <c r="BA55" i="4" s="1"/>
  <c r="BM55" i="4" a="1"/>
  <c r="BM55" i="4" s="1"/>
  <c r="AC55" i="4" a="1"/>
  <c r="AC55" i="4" s="1"/>
  <c r="AX58" i="4" a="1"/>
  <c r="AX58" i="4" s="1"/>
  <c r="AL58" i="4" a="1"/>
  <c r="AL58" i="4" s="1"/>
  <c r="Z58" i="4" a="1"/>
  <c r="Z58" i="4" s="1"/>
  <c r="BJ58" i="4" a="1"/>
  <c r="BJ58" i="4" s="1"/>
  <c r="AQ53" i="4" a="1"/>
  <c r="AQ53" i="4" s="1"/>
  <c r="BC53" i="4" a="1"/>
  <c r="BC53" i="4" s="1"/>
  <c r="AE53" i="4" a="1"/>
  <c r="AE53" i="4" s="1"/>
  <c r="BO53" i="4" a="1"/>
  <c r="BO53" i="4" s="1"/>
  <c r="T52" i="4" a="1"/>
  <c r="T52" i="4" s="1"/>
  <c r="V52" i="4" s="1"/>
  <c r="Q55" i="4" a="1"/>
  <c r="Q55" i="4" s="1"/>
  <c r="N58" i="4" a="1"/>
  <c r="N58" i="4" s="1"/>
  <c r="S53" i="4" a="1"/>
  <c r="S53" i="4" s="1"/>
  <c r="R54" i="4" a="1"/>
  <c r="R54" i="4" s="1"/>
  <c r="O57" i="4" a="1"/>
  <c r="O57" i="4" s="1"/>
  <c r="P56" i="4" a="1"/>
  <c r="P56" i="4" s="1"/>
  <c r="AV51" i="4"/>
  <c r="AT51" i="4"/>
  <c r="BT49" i="4"/>
  <c r="BH50" i="4"/>
  <c r="BT51" i="4"/>
  <c r="X51" i="4"/>
  <c r="AJ51" i="4"/>
  <c r="H57" i="4"/>
  <c r="K54" i="4"/>
  <c r="F59" i="4"/>
  <c r="G58" i="4"/>
  <c r="I56" i="4"/>
  <c r="J55" i="4"/>
  <c r="D52" i="4" a="1"/>
  <c r="D52" i="4" s="1"/>
  <c r="L53" i="4"/>
  <c r="AO56" i="4" l="1" a="1"/>
  <c r="AO56" i="4" s="1"/>
  <c r="BA56" i="4" a="1"/>
  <c r="BA56" i="4" s="1"/>
  <c r="BM56" i="4" a="1"/>
  <c r="BM56" i="4" s="1"/>
  <c r="AC56" i="4" a="1"/>
  <c r="AC56" i="4" s="1"/>
  <c r="AN57" i="4" a="1"/>
  <c r="AN57" i="4" s="1"/>
  <c r="AZ57" i="4" a="1"/>
  <c r="AZ57" i="4" s="1"/>
  <c r="AB57" i="4" a="1"/>
  <c r="AB57" i="4" s="1"/>
  <c r="BL57" i="4" a="1"/>
  <c r="BL57" i="4" s="1"/>
  <c r="AY58" i="4" a="1"/>
  <c r="AY58" i="4" s="1"/>
  <c r="BK58" i="4" a="1"/>
  <c r="BK58" i="4" s="1"/>
  <c r="AM58" i="4" a="1"/>
  <c r="AM58" i="4" s="1"/>
  <c r="AA58" i="4" a="1"/>
  <c r="AA58" i="4" s="1"/>
  <c r="AL59" i="4" a="1"/>
  <c r="AL59" i="4" s="1"/>
  <c r="BJ59" i="4" a="1"/>
  <c r="BJ59" i="4" s="1"/>
  <c r="Z59" i="4" a="1"/>
  <c r="Z59" i="4" s="1"/>
  <c r="AX59" i="4" a="1"/>
  <c r="AX59" i="4" s="1"/>
  <c r="BP53" i="4" a="1"/>
  <c r="BP53" i="4" s="1"/>
  <c r="BR53" i="4" s="1"/>
  <c r="AR53" i="4" a="1"/>
  <c r="AR53" i="4" s="1"/>
  <c r="BD53" i="4" a="1"/>
  <c r="BD53" i="4" s="1"/>
  <c r="BF53" i="4" s="1"/>
  <c r="AF53" i="4" a="1"/>
  <c r="AF53" i="4" s="1"/>
  <c r="AH53" i="4" s="1"/>
  <c r="BB55" i="4" a="1"/>
  <c r="BB55" i="4" s="1"/>
  <c r="AP55" i="4" a="1"/>
  <c r="AP55" i="4" s="1"/>
  <c r="BN55" i="4" a="1"/>
  <c r="BN55" i="4" s="1"/>
  <c r="AD55" i="4" a="1"/>
  <c r="AD55" i="4" s="1"/>
  <c r="AQ54" i="4" a="1"/>
  <c r="AQ54" i="4" s="1"/>
  <c r="BC54" i="4" a="1"/>
  <c r="BC54" i="4" s="1"/>
  <c r="BO54" i="4" a="1"/>
  <c r="BO54" i="4" s="1"/>
  <c r="AE54" i="4" a="1"/>
  <c r="AE54" i="4" s="1"/>
  <c r="Q56" i="4" a="1"/>
  <c r="Q56" i="4" s="1"/>
  <c r="P57" i="4" a="1"/>
  <c r="P57" i="4" s="1"/>
  <c r="T53" i="4" a="1"/>
  <c r="T53" i="4" s="1"/>
  <c r="V53" i="4" s="1"/>
  <c r="O58" i="4" a="1"/>
  <c r="O58" i="4" s="1"/>
  <c r="N59" i="4" a="1"/>
  <c r="N59" i="4" s="1"/>
  <c r="R55" i="4" a="1"/>
  <c r="R55" i="4" s="1"/>
  <c r="S54" i="4" a="1"/>
  <c r="S54" i="4" s="1"/>
  <c r="AV52" i="4"/>
  <c r="X52" i="4"/>
  <c r="BT50" i="4"/>
  <c r="BH51" i="4"/>
  <c r="AJ52" i="4"/>
  <c r="I57" i="4"/>
  <c r="J56" i="4"/>
  <c r="G59" i="4"/>
  <c r="K55" i="4"/>
  <c r="F60" i="4"/>
  <c r="H58" i="4"/>
  <c r="D53" i="4" a="1"/>
  <c r="D53" i="4" s="1"/>
  <c r="L54" i="4"/>
  <c r="AP56" i="4" l="1" a="1"/>
  <c r="AP56" i="4" s="1"/>
  <c r="BB56" i="4" a="1"/>
  <c r="BB56" i="4" s="1"/>
  <c r="AD56" i="4" a="1"/>
  <c r="AD56" i="4" s="1"/>
  <c r="BN56" i="4" a="1"/>
  <c r="BN56" i="4" s="1"/>
  <c r="AM59" i="4" a="1"/>
  <c r="AM59" i="4" s="1"/>
  <c r="AY59" i="4" a="1"/>
  <c r="AY59" i="4" s="1"/>
  <c r="BK59" i="4" a="1"/>
  <c r="BK59" i="4" s="1"/>
  <c r="AA59" i="4" a="1"/>
  <c r="AA59" i="4" s="1"/>
  <c r="AN58" i="4" a="1"/>
  <c r="AN58" i="4" s="1"/>
  <c r="AB58" i="4" a="1"/>
  <c r="AB58" i="4" s="1"/>
  <c r="BL58" i="4" a="1"/>
  <c r="BL58" i="4" s="1"/>
  <c r="AZ58" i="4" a="1"/>
  <c r="AZ58" i="4" s="1"/>
  <c r="AL60" i="4" a="1"/>
  <c r="AL60" i="4" s="1"/>
  <c r="AX60" i="4" a="1"/>
  <c r="AX60" i="4" s="1"/>
  <c r="Z60" i="4" a="1"/>
  <c r="Z60" i="4" s="1"/>
  <c r="BJ60" i="4" a="1"/>
  <c r="BJ60" i="4" s="1"/>
  <c r="AO57" i="4" a="1"/>
  <c r="AO57" i="4" s="1"/>
  <c r="BM57" i="4" a="1"/>
  <c r="BM57" i="4" s="1"/>
  <c r="BA57" i="4" a="1"/>
  <c r="BA57" i="4" s="1"/>
  <c r="AC57" i="4" a="1"/>
  <c r="AC57" i="4" s="1"/>
  <c r="AR54" i="4" a="1"/>
  <c r="AR54" i="4" s="1"/>
  <c r="BD54" i="4" a="1"/>
  <c r="BD54" i="4" s="1"/>
  <c r="BF54" i="4" s="1"/>
  <c r="AF54" i="4" a="1"/>
  <c r="AF54" i="4" s="1"/>
  <c r="AH54" i="4" s="1"/>
  <c r="BP54" i="4" a="1"/>
  <c r="BP54" i="4" s="1"/>
  <c r="BR54" i="4" s="1"/>
  <c r="AQ55" i="4" a="1"/>
  <c r="AQ55" i="4" s="1"/>
  <c r="BC55" i="4" a="1"/>
  <c r="BC55" i="4" s="1"/>
  <c r="BO55" i="4" a="1"/>
  <c r="BO55" i="4" s="1"/>
  <c r="AE55" i="4" a="1"/>
  <c r="AE55" i="4" s="1"/>
  <c r="O59" i="4" a="1"/>
  <c r="O59" i="4" s="1"/>
  <c r="N60" i="4" a="1"/>
  <c r="N60" i="4" s="1"/>
  <c r="T54" i="4" a="1"/>
  <c r="T54" i="4" s="1"/>
  <c r="V54" i="4" s="1"/>
  <c r="S55" i="4" a="1"/>
  <c r="S55" i="4" s="1"/>
  <c r="P58" i="4" a="1"/>
  <c r="P58" i="4" s="1"/>
  <c r="R56" i="4" a="1"/>
  <c r="R56" i="4" s="1"/>
  <c r="Q57" i="4" a="1"/>
  <c r="Q57" i="4" s="1"/>
  <c r="X53" i="4"/>
  <c r="AV53" i="4"/>
  <c r="AT53" i="4"/>
  <c r="BT53" i="4"/>
  <c r="BH52" i="4"/>
  <c r="BH53" i="4"/>
  <c r="AJ53" i="4"/>
  <c r="H59" i="4"/>
  <c r="K56" i="4"/>
  <c r="J57" i="4"/>
  <c r="F61" i="4"/>
  <c r="G60" i="4"/>
  <c r="I58" i="4"/>
  <c r="D54" i="4" a="1"/>
  <c r="D54" i="4" s="1"/>
  <c r="L55" i="4"/>
  <c r="AP57" i="4" l="1" a="1"/>
  <c r="AP57" i="4" s="1"/>
  <c r="BB57" i="4" a="1"/>
  <c r="BB57" i="4" s="1"/>
  <c r="BN57" i="4" a="1"/>
  <c r="BN57" i="4" s="1"/>
  <c r="AD57" i="4" a="1"/>
  <c r="AD57" i="4" s="1"/>
  <c r="AO58" i="4" a="1"/>
  <c r="AO58" i="4" s="1"/>
  <c r="BM58" i="4" a="1"/>
  <c r="BM58" i="4" s="1"/>
  <c r="AC58" i="4" a="1"/>
  <c r="AC58" i="4" s="1"/>
  <c r="BA58" i="4" a="1"/>
  <c r="BA58" i="4" s="1"/>
  <c r="AQ56" i="4" a="1"/>
  <c r="AQ56" i="4" s="1"/>
  <c r="BC56" i="4" a="1"/>
  <c r="BC56" i="4" s="1"/>
  <c r="BO56" i="4" a="1"/>
  <c r="BO56" i="4" s="1"/>
  <c r="AE56" i="4" a="1"/>
  <c r="AE56" i="4" s="1"/>
  <c r="AY60" i="4" a="1"/>
  <c r="AY60" i="4" s="1"/>
  <c r="AM60" i="4" a="1"/>
  <c r="AM60" i="4" s="1"/>
  <c r="BK60" i="4" a="1"/>
  <c r="BK60" i="4" s="1"/>
  <c r="AA60" i="4" a="1"/>
  <c r="AA60" i="4" s="1"/>
  <c r="AN59" i="4" a="1"/>
  <c r="AN59" i="4" s="1"/>
  <c r="AZ59" i="4" a="1"/>
  <c r="AZ59" i="4" s="1"/>
  <c r="BL59" i="4" a="1"/>
  <c r="BL59" i="4" s="1"/>
  <c r="AB59" i="4" a="1"/>
  <c r="AB59" i="4" s="1"/>
  <c r="BD55" i="4" a="1"/>
  <c r="BD55" i="4" s="1"/>
  <c r="BF55" i="4" s="1"/>
  <c r="AR55" i="4" a="1"/>
  <c r="AR55" i="4" s="1"/>
  <c r="AT55" i="4" s="1"/>
  <c r="BP55" i="4" a="1"/>
  <c r="BP55" i="4" s="1"/>
  <c r="BR55" i="4" s="1"/>
  <c r="AF55" i="4" a="1"/>
  <c r="AF55" i="4" s="1"/>
  <c r="AH55" i="4" s="1"/>
  <c r="AL61" i="4" a="1"/>
  <c r="AL61" i="4" s="1"/>
  <c r="BJ61" i="4" a="1"/>
  <c r="BJ61" i="4" s="1"/>
  <c r="AX61" i="4" a="1"/>
  <c r="AX61" i="4" s="1"/>
  <c r="Z61" i="4" a="1"/>
  <c r="Z61" i="4" s="1"/>
  <c r="O60" i="4" a="1"/>
  <c r="O60" i="4" s="1"/>
  <c r="P59" i="4" a="1"/>
  <c r="P59" i="4" s="1"/>
  <c r="T55" i="4" a="1"/>
  <c r="T55" i="4" s="1"/>
  <c r="V55" i="4" s="1"/>
  <c r="N61" i="4" a="1"/>
  <c r="N61" i="4" s="1"/>
  <c r="R57" i="4" a="1"/>
  <c r="R57" i="4" s="1"/>
  <c r="Q58" i="4" a="1"/>
  <c r="Q58" i="4" s="1"/>
  <c r="S56" i="4" a="1"/>
  <c r="S56" i="4" s="1"/>
  <c r="AV54" i="4"/>
  <c r="AT54" i="4"/>
  <c r="BT52" i="4"/>
  <c r="X54" i="4"/>
  <c r="AJ54" i="4"/>
  <c r="F62" i="4"/>
  <c r="I59" i="4"/>
  <c r="K57" i="4"/>
  <c r="G61" i="4"/>
  <c r="J58" i="4"/>
  <c r="H60" i="4"/>
  <c r="D55" i="4" a="1"/>
  <c r="D55" i="4" s="1"/>
  <c r="L56" i="4"/>
  <c r="AR56" i="4" l="1" a="1"/>
  <c r="AR56" i="4" s="1"/>
  <c r="BD56" i="4" a="1"/>
  <c r="BD56" i="4" s="1"/>
  <c r="BF56" i="4" s="1"/>
  <c r="BP56" i="4" a="1"/>
  <c r="BP56" i="4" s="1"/>
  <c r="BR56" i="4" s="1"/>
  <c r="AF56" i="4" a="1"/>
  <c r="AF56" i="4" s="1"/>
  <c r="AH56" i="4" s="1"/>
  <c r="AQ57" i="4" a="1"/>
  <c r="AQ57" i="4" s="1"/>
  <c r="BC57" i="4" a="1"/>
  <c r="BC57" i="4" s="1"/>
  <c r="AE57" i="4" a="1"/>
  <c r="AE57" i="4" s="1"/>
  <c r="BO57" i="4" a="1"/>
  <c r="BO57" i="4" s="1"/>
  <c r="AN60" i="4" a="1"/>
  <c r="AN60" i="4" s="1"/>
  <c r="AZ60" i="4" a="1"/>
  <c r="AZ60" i="4" s="1"/>
  <c r="BL60" i="4" a="1"/>
  <c r="BL60" i="4" s="1"/>
  <c r="AB60" i="4" a="1"/>
  <c r="AB60" i="4" s="1"/>
  <c r="AO59" i="4" a="1"/>
  <c r="AO59" i="4" s="1"/>
  <c r="BA59" i="4" a="1"/>
  <c r="BA59" i="4" s="1"/>
  <c r="BM59" i="4" a="1"/>
  <c r="BM59" i="4" s="1"/>
  <c r="AC59" i="4" a="1"/>
  <c r="AC59" i="4" s="1"/>
  <c r="AL62" i="4" a="1"/>
  <c r="AL62" i="4" s="1"/>
  <c r="BJ62" i="4" a="1"/>
  <c r="BJ62" i="4" s="1"/>
  <c r="Z62" i="4" a="1"/>
  <c r="Z62" i="4" s="1"/>
  <c r="AX62" i="4" a="1"/>
  <c r="AX62" i="4" s="1"/>
  <c r="AP58" i="4" a="1"/>
  <c r="AP58" i="4" s="1"/>
  <c r="BB58" i="4" a="1"/>
  <c r="BB58" i="4" s="1"/>
  <c r="AD58" i="4" a="1"/>
  <c r="AD58" i="4" s="1"/>
  <c r="BN58" i="4" a="1"/>
  <c r="BN58" i="4" s="1"/>
  <c r="AM61" i="4" a="1"/>
  <c r="AM61" i="4" s="1"/>
  <c r="BK61" i="4" a="1"/>
  <c r="BK61" i="4" s="1"/>
  <c r="AY61" i="4" a="1"/>
  <c r="AY61" i="4" s="1"/>
  <c r="AA61" i="4" a="1"/>
  <c r="AA61" i="4" s="1"/>
  <c r="S57" i="4" a="1"/>
  <c r="S57" i="4" s="1"/>
  <c r="R58" i="4" a="1"/>
  <c r="R58" i="4" s="1"/>
  <c r="N62" i="4" a="1"/>
  <c r="N62" i="4" s="1"/>
  <c r="P60" i="4" a="1"/>
  <c r="P60" i="4" s="1"/>
  <c r="Q59" i="4" a="1"/>
  <c r="Q59" i="4" s="1"/>
  <c r="T56" i="4" a="1"/>
  <c r="T56" i="4" s="1"/>
  <c r="O61" i="4" a="1"/>
  <c r="O61" i="4" s="1"/>
  <c r="AV55" i="4"/>
  <c r="X55" i="4"/>
  <c r="BH54" i="4"/>
  <c r="AJ55" i="4"/>
  <c r="J59" i="4"/>
  <c r="H61" i="4"/>
  <c r="G62" i="4"/>
  <c r="I60" i="4"/>
  <c r="F63" i="4"/>
  <c r="K58" i="4"/>
  <c r="D56" i="4" a="1"/>
  <c r="D56" i="4" s="1"/>
  <c r="L57" i="4"/>
  <c r="AQ58" i="4" l="1" a="1"/>
  <c r="AQ58" i="4" s="1"/>
  <c r="BO58" i="4" a="1"/>
  <c r="BO58" i="4" s="1"/>
  <c r="BC58" i="4" a="1"/>
  <c r="BC58" i="4" s="1"/>
  <c r="AE58" i="4" a="1"/>
  <c r="AE58" i="4" s="1"/>
  <c r="BJ63" i="4" a="1"/>
  <c r="BJ63" i="4" s="1"/>
  <c r="AL63" i="4" a="1"/>
  <c r="AL63" i="4" s="1"/>
  <c r="AX63" i="4" a="1"/>
  <c r="AX63" i="4" s="1"/>
  <c r="Z63" i="4" a="1"/>
  <c r="Z63" i="4" s="1"/>
  <c r="AP59" i="4" a="1"/>
  <c r="AP59" i="4" s="1"/>
  <c r="BB59" i="4" a="1"/>
  <c r="BB59" i="4" s="1"/>
  <c r="AD59" i="4" a="1"/>
  <c r="AD59" i="4" s="1"/>
  <c r="BN59" i="4" a="1"/>
  <c r="BN59" i="4" s="1"/>
  <c r="AN61" i="4" a="1"/>
  <c r="AN61" i="4" s="1"/>
  <c r="AZ61" i="4" a="1"/>
  <c r="AZ61" i="4" s="1"/>
  <c r="BL61" i="4" a="1"/>
  <c r="BL61" i="4" s="1"/>
  <c r="AB61" i="4" a="1"/>
  <c r="AB61" i="4" s="1"/>
  <c r="BD57" i="4" a="1"/>
  <c r="BD57" i="4" s="1"/>
  <c r="BP57" i="4" a="1"/>
  <c r="BP57" i="4" s="1"/>
  <c r="BR57" i="4" s="1"/>
  <c r="AR57" i="4" a="1"/>
  <c r="AR57" i="4" s="1"/>
  <c r="AF57" i="4" a="1"/>
  <c r="AF57" i="4" s="1"/>
  <c r="AH57" i="4" s="1"/>
  <c r="BA60" i="4" a="1"/>
  <c r="BA60" i="4" s="1"/>
  <c r="AO60" i="4" a="1"/>
  <c r="AO60" i="4" s="1"/>
  <c r="BM60" i="4" a="1"/>
  <c r="BM60" i="4" s="1"/>
  <c r="AC60" i="4" a="1"/>
  <c r="AC60" i="4" s="1"/>
  <c r="AM62" i="4" a="1"/>
  <c r="AM62" i="4" s="1"/>
  <c r="AY62" i="4" a="1"/>
  <c r="AY62" i="4" s="1"/>
  <c r="BK62" i="4" a="1"/>
  <c r="BK62" i="4" s="1"/>
  <c r="AA62" i="4" a="1"/>
  <c r="AA62" i="4" s="1"/>
  <c r="O62" i="4" a="1"/>
  <c r="O62" i="4" s="1"/>
  <c r="N63" i="4" a="1"/>
  <c r="N63" i="4" s="1"/>
  <c r="R59" i="4" a="1"/>
  <c r="R59" i="4" s="1"/>
  <c r="T57" i="4" a="1"/>
  <c r="T57" i="4" s="1"/>
  <c r="V57" i="4" s="1"/>
  <c r="Q60" i="4" a="1"/>
  <c r="Q60" i="4" s="1"/>
  <c r="S58" i="4" a="1"/>
  <c r="S58" i="4" s="1"/>
  <c r="P61" i="4" a="1"/>
  <c r="P61" i="4" s="1"/>
  <c r="AV56" i="4"/>
  <c r="AT56" i="4"/>
  <c r="X56" i="4"/>
  <c r="V56" i="4"/>
  <c r="BH56" i="4"/>
  <c r="BT54" i="4"/>
  <c r="BF57" i="4"/>
  <c r="BH55" i="4"/>
  <c r="AJ56" i="4"/>
  <c r="G63" i="4"/>
  <c r="J60" i="4"/>
  <c r="K59" i="4"/>
  <c r="I61" i="4"/>
  <c r="H62" i="4"/>
  <c r="F64" i="4"/>
  <c r="D57" i="4" a="1"/>
  <c r="D57" i="4" s="1"/>
  <c r="L58" i="4"/>
  <c r="AR58" i="4" l="1" a="1"/>
  <c r="AR58" i="4" s="1"/>
  <c r="AT58" i="4" s="1"/>
  <c r="AF58" i="4" a="1"/>
  <c r="AF58" i="4" s="1"/>
  <c r="BP58" i="4" a="1"/>
  <c r="BP58" i="4" s="1"/>
  <c r="BD58" i="4" a="1"/>
  <c r="BD58" i="4" s="1"/>
  <c r="BF58" i="4" s="1"/>
  <c r="AO61" i="4" a="1"/>
  <c r="AO61" i="4" s="1"/>
  <c r="BA61" i="4" a="1"/>
  <c r="BA61" i="4" s="1"/>
  <c r="BM61" i="4" a="1"/>
  <c r="BM61" i="4" s="1"/>
  <c r="AC61" i="4" a="1"/>
  <c r="AC61" i="4" s="1"/>
  <c r="AQ59" i="4" a="1"/>
  <c r="AQ59" i="4" s="1"/>
  <c r="BC59" i="4" a="1"/>
  <c r="BC59" i="4" s="1"/>
  <c r="BO59" i="4" a="1"/>
  <c r="BO59" i="4" s="1"/>
  <c r="AE59" i="4" a="1"/>
  <c r="AE59" i="4" s="1"/>
  <c r="AL64" i="4" a="1"/>
  <c r="AL64" i="4" s="1"/>
  <c r="Z64" i="4" a="1"/>
  <c r="Z64" i="4" s="1"/>
  <c r="AX64" i="4" a="1"/>
  <c r="AX64" i="4" s="1"/>
  <c r="BJ64" i="4" a="1"/>
  <c r="BJ64" i="4" s="1"/>
  <c r="AP60" i="4" a="1"/>
  <c r="AP60" i="4" s="1"/>
  <c r="AD60" i="4" a="1"/>
  <c r="AD60" i="4" s="1"/>
  <c r="BB60" i="4" a="1"/>
  <c r="BB60" i="4" s="1"/>
  <c r="BN60" i="4" a="1"/>
  <c r="BN60" i="4" s="1"/>
  <c r="AN62" i="4" a="1"/>
  <c r="AN62" i="4" s="1"/>
  <c r="AZ62" i="4" a="1"/>
  <c r="AZ62" i="4" s="1"/>
  <c r="BL62" i="4" a="1"/>
  <c r="BL62" i="4" s="1"/>
  <c r="AB62" i="4" a="1"/>
  <c r="AB62" i="4" s="1"/>
  <c r="AM63" i="4" a="1"/>
  <c r="AM63" i="4" s="1"/>
  <c r="AY63" i="4" a="1"/>
  <c r="AY63" i="4" s="1"/>
  <c r="AA63" i="4" a="1"/>
  <c r="AA63" i="4" s="1"/>
  <c r="BK63" i="4" a="1"/>
  <c r="BK63" i="4" s="1"/>
  <c r="P62" i="4" a="1"/>
  <c r="P62" i="4" s="1"/>
  <c r="O63" i="4" a="1"/>
  <c r="O63" i="4" s="1"/>
  <c r="BR58" i="4"/>
  <c r="T58" i="4" a="1"/>
  <c r="T58" i="4" s="1"/>
  <c r="V58" i="4" s="1"/>
  <c r="Q61" i="4" a="1"/>
  <c r="Q61" i="4" s="1"/>
  <c r="N64" i="4" a="1"/>
  <c r="N64" i="4" s="1"/>
  <c r="R60" i="4" a="1"/>
  <c r="R60" i="4" s="1"/>
  <c r="S59" i="4" a="1"/>
  <c r="S59" i="4" s="1"/>
  <c r="AV57" i="4"/>
  <c r="AT57" i="4"/>
  <c r="X57" i="4"/>
  <c r="BT56" i="4"/>
  <c r="BT55" i="4"/>
  <c r="AJ57" i="4"/>
  <c r="AH58" i="4"/>
  <c r="H63" i="4"/>
  <c r="K60" i="4"/>
  <c r="G64" i="4"/>
  <c r="F65" i="4"/>
  <c r="I62" i="4"/>
  <c r="J61" i="4"/>
  <c r="D58" i="4" a="1"/>
  <c r="D58" i="4" s="1"/>
  <c r="L59" i="4"/>
  <c r="AM64" i="4" l="1" a="1"/>
  <c r="AM64" i="4" s="1"/>
  <c r="AY64" i="4" a="1"/>
  <c r="AY64" i="4" s="1"/>
  <c r="AA64" i="4" a="1"/>
  <c r="AA64" i="4" s="1"/>
  <c r="BK64" i="4" a="1"/>
  <c r="BK64" i="4" s="1"/>
  <c r="AP61" i="4" a="1"/>
  <c r="AP61" i="4" s="1"/>
  <c r="BB61" i="4" a="1"/>
  <c r="BB61" i="4" s="1"/>
  <c r="BN61" i="4" a="1"/>
  <c r="BN61" i="4" s="1"/>
  <c r="AD61" i="4" a="1"/>
  <c r="AD61" i="4" s="1"/>
  <c r="AQ60" i="4" a="1"/>
  <c r="AQ60" i="4" s="1"/>
  <c r="BC60" i="4" a="1"/>
  <c r="BC60" i="4" s="1"/>
  <c r="BO60" i="4" a="1"/>
  <c r="BO60" i="4" s="1"/>
  <c r="AE60" i="4" a="1"/>
  <c r="AE60" i="4" s="1"/>
  <c r="BA62" i="4" a="1"/>
  <c r="BA62" i="4" s="1"/>
  <c r="AO62" i="4" a="1"/>
  <c r="AO62" i="4" s="1"/>
  <c r="BM62" i="4" a="1"/>
  <c r="BM62" i="4" s="1"/>
  <c r="AC62" i="4" a="1"/>
  <c r="AC62" i="4" s="1"/>
  <c r="AN63" i="4" a="1"/>
  <c r="AN63" i="4" s="1"/>
  <c r="AZ63" i="4" a="1"/>
  <c r="AZ63" i="4" s="1"/>
  <c r="BL63" i="4" a="1"/>
  <c r="BL63" i="4" s="1"/>
  <c r="AB63" i="4" a="1"/>
  <c r="AB63" i="4" s="1"/>
  <c r="AR59" i="4" a="1"/>
  <c r="AR59" i="4" s="1"/>
  <c r="BD59" i="4" a="1"/>
  <c r="BD59" i="4" s="1"/>
  <c r="BF59" i="4" s="1"/>
  <c r="BP59" i="4" a="1"/>
  <c r="BP59" i="4" s="1"/>
  <c r="BR59" i="4" s="1"/>
  <c r="AF59" i="4" a="1"/>
  <c r="AF59" i="4" s="1"/>
  <c r="AX65" i="4" a="1"/>
  <c r="AX65" i="4" s="1"/>
  <c r="AL65" i="4" a="1"/>
  <c r="AL65" i="4" s="1"/>
  <c r="BJ65" i="4" a="1"/>
  <c r="BJ65" i="4" s="1"/>
  <c r="Z65" i="4" a="1"/>
  <c r="Z65" i="4" s="1"/>
  <c r="N65" i="4" a="1"/>
  <c r="N65" i="4" s="1"/>
  <c r="R61" i="4" a="1"/>
  <c r="R61" i="4" s="1"/>
  <c r="S60" i="4" a="1"/>
  <c r="S60" i="4" s="1"/>
  <c r="Q62" i="4" a="1"/>
  <c r="Q62" i="4" s="1"/>
  <c r="P63" i="4" a="1"/>
  <c r="P63" i="4" s="1"/>
  <c r="T59" i="4" a="1"/>
  <c r="T59" i="4" s="1"/>
  <c r="O64" i="4" a="1"/>
  <c r="O64" i="4" s="1"/>
  <c r="AV58" i="4"/>
  <c r="X58" i="4"/>
  <c r="BH57" i="4"/>
  <c r="AJ58" i="4"/>
  <c r="I63" i="4"/>
  <c r="H64" i="4"/>
  <c r="F66" i="4"/>
  <c r="G65" i="4"/>
  <c r="J62" i="4"/>
  <c r="K61" i="4"/>
  <c r="D59" i="4" a="1"/>
  <c r="D59" i="4" s="1"/>
  <c r="L60" i="4"/>
  <c r="AN64" i="4" l="1" a="1"/>
  <c r="AN64" i="4" s="1"/>
  <c r="BL64" i="4" a="1"/>
  <c r="BL64" i="4" s="1"/>
  <c r="AZ64" i="4" a="1"/>
  <c r="AZ64" i="4" s="1"/>
  <c r="AB64" i="4" a="1"/>
  <c r="AB64" i="4" s="1"/>
  <c r="AM65" i="4" a="1"/>
  <c r="AM65" i="4" s="1"/>
  <c r="AY65" i="4" a="1"/>
  <c r="AY65" i="4" s="1"/>
  <c r="AA65" i="4" a="1"/>
  <c r="AA65" i="4" s="1"/>
  <c r="BK65" i="4" a="1"/>
  <c r="BK65" i="4" s="1"/>
  <c r="AL66" i="4" a="1"/>
  <c r="AL66" i="4" s="1"/>
  <c r="AX66" i="4" a="1"/>
  <c r="AX66" i="4" s="1"/>
  <c r="BJ66" i="4" a="1"/>
  <c r="BJ66" i="4" s="1"/>
  <c r="Z66" i="4" a="1"/>
  <c r="Z66" i="4" s="1"/>
  <c r="AQ61" i="4" a="1"/>
  <c r="AQ61" i="4" s="1"/>
  <c r="BO61" i="4" a="1"/>
  <c r="BO61" i="4" s="1"/>
  <c r="AE61" i="4" a="1"/>
  <c r="AE61" i="4" s="1"/>
  <c r="BC61" i="4" a="1"/>
  <c r="BC61" i="4" s="1"/>
  <c r="AP62" i="4" a="1"/>
  <c r="AP62" i="4" s="1"/>
  <c r="BB62" i="4" a="1"/>
  <c r="BB62" i="4" s="1"/>
  <c r="AD62" i="4" a="1"/>
  <c r="AD62" i="4" s="1"/>
  <c r="BN62" i="4" a="1"/>
  <c r="BN62" i="4" s="1"/>
  <c r="AO63" i="4" a="1"/>
  <c r="AO63" i="4" s="1"/>
  <c r="BM63" i="4" a="1"/>
  <c r="BM63" i="4" s="1"/>
  <c r="BA63" i="4" a="1"/>
  <c r="BA63" i="4" s="1"/>
  <c r="AC63" i="4" a="1"/>
  <c r="AC63" i="4" s="1"/>
  <c r="AR60" i="4" a="1"/>
  <c r="AR60" i="4" s="1"/>
  <c r="AT60" i="4" s="1"/>
  <c r="BD60" i="4" a="1"/>
  <c r="BD60" i="4" s="1"/>
  <c r="BF60" i="4" s="1"/>
  <c r="BP60" i="4" a="1"/>
  <c r="BP60" i="4" s="1"/>
  <c r="BR60" i="4" s="1"/>
  <c r="AF60" i="4" a="1"/>
  <c r="AF60" i="4" s="1"/>
  <c r="AH60" i="4" s="1"/>
  <c r="N66" i="4" a="1"/>
  <c r="N66" i="4" s="1"/>
  <c r="R62" i="4" a="1"/>
  <c r="R62" i="4" s="1"/>
  <c r="S61" i="4" a="1"/>
  <c r="S61" i="4" s="1"/>
  <c r="P64" i="4" a="1"/>
  <c r="P64" i="4" s="1"/>
  <c r="Q63" i="4" a="1"/>
  <c r="Q63" i="4" s="1"/>
  <c r="T60" i="4" a="1"/>
  <c r="T60" i="4" s="1"/>
  <c r="O65" i="4" a="1"/>
  <c r="O65" i="4" s="1"/>
  <c r="AV59" i="4"/>
  <c r="AT59" i="4"/>
  <c r="AJ59" i="4"/>
  <c r="AH59" i="4"/>
  <c r="X59" i="4"/>
  <c r="V59" i="4"/>
  <c r="BH58" i="4"/>
  <c r="BH59" i="4"/>
  <c r="BT59" i="4"/>
  <c r="BT57" i="4"/>
  <c r="I64" i="4"/>
  <c r="K62" i="4"/>
  <c r="G66" i="4"/>
  <c r="H65" i="4"/>
  <c r="J63" i="4"/>
  <c r="D60" i="4" a="1"/>
  <c r="D60" i="4" s="1"/>
  <c r="L61" i="4"/>
  <c r="AM66" i="4" l="1" a="1"/>
  <c r="AM66" i="4" s="1"/>
  <c r="AY66" i="4" a="1"/>
  <c r="AY66" i="4" s="1"/>
  <c r="BK66" i="4" a="1"/>
  <c r="BK66" i="4" s="1"/>
  <c r="AA66" i="4" a="1"/>
  <c r="AA66" i="4" s="1"/>
  <c r="BC62" i="4" a="1"/>
  <c r="BC62" i="4" s="1"/>
  <c r="AQ62" i="4" a="1"/>
  <c r="AQ62" i="4" s="1"/>
  <c r="BO62" i="4" a="1"/>
  <c r="BO62" i="4" s="1"/>
  <c r="AE62" i="4" a="1"/>
  <c r="AE62" i="4" s="1"/>
  <c r="AP63" i="4" a="1"/>
  <c r="AP63" i="4" s="1"/>
  <c r="BN63" i="4" a="1"/>
  <c r="BN63" i="4" s="1"/>
  <c r="BB63" i="4" a="1"/>
  <c r="BB63" i="4" s="1"/>
  <c r="AD63" i="4" a="1"/>
  <c r="AD63" i="4" s="1"/>
  <c r="AO64" i="4" a="1"/>
  <c r="AO64" i="4" s="1"/>
  <c r="BA64" i="4" a="1"/>
  <c r="BA64" i="4" s="1"/>
  <c r="BM64" i="4" a="1"/>
  <c r="BM64" i="4" s="1"/>
  <c r="AC64" i="4" a="1"/>
  <c r="AC64" i="4" s="1"/>
  <c r="AR61" i="4" a="1"/>
  <c r="AR61" i="4" s="1"/>
  <c r="AT61" i="4" s="1"/>
  <c r="BD61" i="4" a="1"/>
  <c r="BD61" i="4" s="1"/>
  <c r="AF61" i="4" a="1"/>
  <c r="AF61" i="4" s="1"/>
  <c r="AH61" i="4" s="1"/>
  <c r="BP61" i="4" a="1"/>
  <c r="BP61" i="4" s="1"/>
  <c r="BR61" i="4" s="1"/>
  <c r="AN65" i="4" a="1"/>
  <c r="AN65" i="4" s="1"/>
  <c r="AZ65" i="4" a="1"/>
  <c r="AZ65" i="4" s="1"/>
  <c r="BL65" i="4" a="1"/>
  <c r="BL65" i="4" s="1"/>
  <c r="AB65" i="4" a="1"/>
  <c r="AB65" i="4" s="1"/>
  <c r="R63" i="4" a="1"/>
  <c r="R63" i="4" s="1"/>
  <c r="Q64" i="4" a="1"/>
  <c r="Q64" i="4" s="1"/>
  <c r="P65" i="4" a="1"/>
  <c r="P65" i="4" s="1"/>
  <c r="O66" i="4" a="1"/>
  <c r="O66" i="4" s="1"/>
  <c r="T61" i="4" a="1"/>
  <c r="T61" i="4" s="1"/>
  <c r="V61" i="4" s="1"/>
  <c r="S62" i="4" a="1"/>
  <c r="S62" i="4" s="1"/>
  <c r="X60" i="4"/>
  <c r="V60" i="4"/>
  <c r="AV60" i="4"/>
  <c r="BF61" i="4"/>
  <c r="BT58" i="4"/>
  <c r="AJ60" i="4"/>
  <c r="H66" i="4"/>
  <c r="K63" i="4"/>
  <c r="J64" i="4"/>
  <c r="I65" i="4"/>
  <c r="D61" i="4" a="1"/>
  <c r="D61" i="4" s="1"/>
  <c r="L62" i="4"/>
  <c r="AN66" i="4" l="1" a="1"/>
  <c r="AN66" i="4" s="1"/>
  <c r="AZ66" i="4" a="1"/>
  <c r="AZ66" i="4" s="1"/>
  <c r="AB66" i="4" a="1"/>
  <c r="AB66" i="4" s="1"/>
  <c r="BL66" i="4" a="1"/>
  <c r="BL66" i="4" s="1"/>
  <c r="AO65" i="4" a="1"/>
  <c r="AO65" i="4" s="1"/>
  <c r="BA65" i="4" a="1"/>
  <c r="BA65" i="4" s="1"/>
  <c r="BM65" i="4" a="1"/>
  <c r="BM65" i="4" s="1"/>
  <c r="AC65" i="4" a="1"/>
  <c r="AC65" i="4" s="1"/>
  <c r="AP64" i="4" a="1"/>
  <c r="AP64" i="4" s="1"/>
  <c r="BB64" i="4" a="1"/>
  <c r="BB64" i="4" s="1"/>
  <c r="BN64" i="4" a="1"/>
  <c r="BN64" i="4" s="1"/>
  <c r="AD64" i="4" a="1"/>
  <c r="AD64" i="4" s="1"/>
  <c r="AR62" i="4" a="1"/>
  <c r="AR62" i="4" s="1"/>
  <c r="AT62" i="4" s="1"/>
  <c r="BD62" i="4" a="1"/>
  <c r="BD62" i="4" s="1"/>
  <c r="BF62" i="4" s="1"/>
  <c r="AF62" i="4" a="1"/>
  <c r="AF62" i="4" s="1"/>
  <c r="AH62" i="4" s="1"/>
  <c r="BP62" i="4" a="1"/>
  <c r="BP62" i="4" s="1"/>
  <c r="BR62" i="4" s="1"/>
  <c r="AQ63" i="4" a="1"/>
  <c r="AQ63" i="4" s="1"/>
  <c r="BC63" i="4" a="1"/>
  <c r="BC63" i="4" s="1"/>
  <c r="BO63" i="4" a="1"/>
  <c r="BO63" i="4" s="1"/>
  <c r="AE63" i="4" a="1"/>
  <c r="AE63" i="4" s="1"/>
  <c r="S63" i="4" a="1"/>
  <c r="S63" i="4" s="1"/>
  <c r="T62" i="4" a="1"/>
  <c r="T62" i="4" s="1"/>
  <c r="V62" i="4" s="1"/>
  <c r="Q65" i="4" a="1"/>
  <c r="Q65" i="4" s="1"/>
  <c r="R64" i="4" a="1"/>
  <c r="R64" i="4" s="1"/>
  <c r="P66" i="4" a="1"/>
  <c r="P66" i="4" s="1"/>
  <c r="X61" i="4"/>
  <c r="AV61" i="4"/>
  <c r="AJ61" i="4"/>
  <c r="BH60" i="4"/>
  <c r="BH61" i="4"/>
  <c r="J65" i="4"/>
  <c r="I66" i="4"/>
  <c r="K64" i="4"/>
  <c r="D62" i="4" a="1"/>
  <c r="D62" i="4" s="1"/>
  <c r="L63" i="4"/>
  <c r="AO66" i="4" l="1" a="1"/>
  <c r="AO66" i="4" s="1"/>
  <c r="BA66" i="4" a="1"/>
  <c r="BA66" i="4" s="1"/>
  <c r="AC66" i="4" a="1"/>
  <c r="AC66" i="4" s="1"/>
  <c r="BM66" i="4" a="1"/>
  <c r="BM66" i="4" s="1"/>
  <c r="BC64" i="4" a="1"/>
  <c r="BC64" i="4" s="1"/>
  <c r="AQ64" i="4" a="1"/>
  <c r="AQ64" i="4" s="1"/>
  <c r="BO64" i="4" a="1"/>
  <c r="BO64" i="4" s="1"/>
  <c r="AE64" i="4" a="1"/>
  <c r="AE64" i="4" s="1"/>
  <c r="AR63" i="4" a="1"/>
  <c r="AR63" i="4" s="1"/>
  <c r="AT63" i="4" s="1"/>
  <c r="BD63" i="4" a="1"/>
  <c r="BD63" i="4" s="1"/>
  <c r="BF63" i="4" s="1"/>
  <c r="BP63" i="4" a="1"/>
  <c r="BP63" i="4" s="1"/>
  <c r="BR63" i="4" s="1"/>
  <c r="AF63" i="4" a="1"/>
  <c r="AF63" i="4" s="1"/>
  <c r="AH63" i="4" s="1"/>
  <c r="AP65" i="4" a="1"/>
  <c r="AP65" i="4" s="1"/>
  <c r="BB65" i="4" a="1"/>
  <c r="BB65" i="4" s="1"/>
  <c r="BN65" i="4" a="1"/>
  <c r="BN65" i="4" s="1"/>
  <c r="AD65" i="4" a="1"/>
  <c r="AD65" i="4" s="1"/>
  <c r="T63" i="4" a="1"/>
  <c r="T63" i="4" s="1"/>
  <c r="V63" i="4" s="1"/>
  <c r="R65" i="4" a="1"/>
  <c r="R65" i="4" s="1"/>
  <c r="S64" i="4" a="1"/>
  <c r="S64" i="4" s="1"/>
  <c r="Q66" i="4" a="1"/>
  <c r="Q66" i="4" s="1"/>
  <c r="X62" i="4"/>
  <c r="AV62" i="4"/>
  <c r="BH62" i="4"/>
  <c r="BT60" i="4"/>
  <c r="BT61" i="4"/>
  <c r="AJ62" i="4"/>
  <c r="K65" i="4"/>
  <c r="J66" i="4"/>
  <c r="D63" i="4" a="1"/>
  <c r="D63" i="4" s="1"/>
  <c r="L64" i="4"/>
  <c r="AR64" i="4" l="1" a="1"/>
  <c r="AR64" i="4" s="1"/>
  <c r="AT64" i="4" s="1"/>
  <c r="BD64" i="4" a="1"/>
  <c r="BD64" i="4" s="1"/>
  <c r="BF64" i="4" s="1"/>
  <c r="BP64" i="4" a="1"/>
  <c r="BP64" i="4" s="1"/>
  <c r="BR64" i="4" s="1"/>
  <c r="AF64" i="4" a="1"/>
  <c r="AF64" i="4" s="1"/>
  <c r="AH64" i="4" s="1"/>
  <c r="AP66" i="4" a="1"/>
  <c r="AP66" i="4" s="1"/>
  <c r="BN66" i="4" a="1"/>
  <c r="BN66" i="4" s="1"/>
  <c r="BB66" i="4" a="1"/>
  <c r="BB66" i="4" s="1"/>
  <c r="AD66" i="4" a="1"/>
  <c r="AD66" i="4" s="1"/>
  <c r="AQ65" i="4" a="1"/>
  <c r="AQ65" i="4" s="1"/>
  <c r="BC65" i="4" a="1"/>
  <c r="BC65" i="4" s="1"/>
  <c r="AE65" i="4" a="1"/>
  <c r="AE65" i="4" s="1"/>
  <c r="BO65" i="4" a="1"/>
  <c r="BO65" i="4" s="1"/>
  <c r="T64" i="4" a="1"/>
  <c r="T64" i="4" s="1"/>
  <c r="V64" i="4" s="1"/>
  <c r="S65" i="4" a="1"/>
  <c r="S65" i="4" s="1"/>
  <c r="R66" i="4" a="1"/>
  <c r="R66" i="4" s="1"/>
  <c r="AV63" i="4"/>
  <c r="AJ63" i="4"/>
  <c r="X63" i="4"/>
  <c r="K66" i="4"/>
  <c r="D64" i="4" a="1"/>
  <c r="D64" i="4" s="1"/>
  <c r="L65" i="4"/>
  <c r="AQ66" i="4" l="1" a="1"/>
  <c r="AQ66" i="4" s="1"/>
  <c r="BC66" i="4" a="1"/>
  <c r="BC66" i="4" s="1"/>
  <c r="BO66" i="4" a="1"/>
  <c r="BO66" i="4" s="1"/>
  <c r="AE66" i="4" a="1"/>
  <c r="AE66" i="4" s="1"/>
  <c r="AR65" i="4" a="1"/>
  <c r="AR65" i="4" s="1"/>
  <c r="AT65" i="4" s="1"/>
  <c r="BD65" i="4" a="1"/>
  <c r="BD65" i="4" s="1"/>
  <c r="BF65" i="4" s="1"/>
  <c r="BP65" i="4" a="1"/>
  <c r="BP65" i="4" s="1"/>
  <c r="BR65" i="4" s="1"/>
  <c r="AF65" i="4" a="1"/>
  <c r="AF65" i="4" s="1"/>
  <c r="AH65" i="4" s="1"/>
  <c r="T65" i="4" a="1"/>
  <c r="T65" i="4" s="1"/>
  <c r="V65" i="4" s="1"/>
  <c r="S66" i="4" a="1"/>
  <c r="S66" i="4" s="1"/>
  <c r="AV64" i="4"/>
  <c r="X64" i="4"/>
  <c r="BH63" i="4"/>
  <c r="AJ64" i="4"/>
  <c r="BT62" i="4"/>
  <c r="BH64" i="4"/>
  <c r="D65" i="4" a="1"/>
  <c r="D65" i="4" s="1"/>
  <c r="L66" i="4"/>
  <c r="AR66" i="4" l="1" a="1"/>
  <c r="AR66" i="4" s="1"/>
  <c r="BD66" i="4" a="1"/>
  <c r="BD66" i="4" s="1"/>
  <c r="BP66" i="4" a="1"/>
  <c r="BP66" i="4" s="1"/>
  <c r="AF66" i="4" a="1"/>
  <c r="AF66" i="4" s="1"/>
  <c r="T66" i="4" a="1"/>
  <c r="T66" i="4" s="1"/>
  <c r="AV65" i="4"/>
  <c r="BT63" i="4"/>
  <c r="BT64" i="4"/>
  <c r="AJ65" i="4"/>
  <c r="X65" i="4"/>
  <c r="D66" i="4" a="1"/>
  <c r="D66" i="4" s="1"/>
  <c r="X5" i="4" l="1"/>
  <c r="V5" i="4" s="1"/>
  <c r="X4" i="4"/>
  <c r="V4" i="4" s="1"/>
  <c r="X7" i="4"/>
  <c r="X9" i="4"/>
  <c r="X8" i="4"/>
  <c r="V8" i="4" s="1"/>
  <c r="X6" i="4"/>
  <c r="V6" i="4" s="1"/>
  <c r="AJ8" i="4"/>
  <c r="AH8" i="4" s="1"/>
  <c r="AJ6" i="4"/>
  <c r="AH6" i="4" s="1"/>
  <c r="AJ5" i="4"/>
  <c r="AH5" i="4" s="1"/>
  <c r="AJ7" i="4"/>
  <c r="AH7" i="4" s="1"/>
  <c r="AJ9" i="4"/>
  <c r="AH9" i="4" s="1"/>
  <c r="AJ4" i="4"/>
  <c r="AH4" i="4" s="1"/>
  <c r="BT7" i="4"/>
  <c r="BT5" i="4"/>
  <c r="BT9" i="4"/>
  <c r="BT8" i="4"/>
  <c r="BT6" i="4"/>
  <c r="BT4" i="4"/>
  <c r="BH4" i="4"/>
  <c r="BH9" i="4"/>
  <c r="BH5" i="4"/>
  <c r="BH7" i="4"/>
  <c r="BH8" i="4"/>
  <c r="BH6" i="4"/>
  <c r="AV9" i="4"/>
  <c r="AT9" i="4" s="1"/>
  <c r="AV4" i="4"/>
  <c r="AT4" i="4" s="1"/>
  <c r="AV8" i="4"/>
  <c r="AT8" i="4" s="1"/>
  <c r="AV5" i="4"/>
  <c r="AT5" i="4" s="1"/>
  <c r="AV6" i="4"/>
  <c r="AT6" i="4" s="1"/>
  <c r="AV7" i="4"/>
  <c r="AT7" i="4" s="1"/>
  <c r="BR66" i="4"/>
  <c r="AH66" i="4"/>
  <c r="BF66" i="4"/>
  <c r="AV66" i="4"/>
  <c r="AT66" i="4"/>
  <c r="V66" i="4"/>
  <c r="V7" i="4"/>
  <c r="BH65" i="4"/>
  <c r="X66" i="4"/>
  <c r="V9" i="4"/>
  <c r="AJ66" i="4"/>
  <c r="AJ70" i="4" l="1"/>
  <c r="AJ73" i="4"/>
  <c r="AJ69" i="4"/>
  <c r="AJ68" i="4"/>
  <c r="AJ71" i="4"/>
  <c r="AJ72" i="4"/>
  <c r="X72" i="4"/>
  <c r="X70" i="4"/>
  <c r="X69" i="4"/>
  <c r="X68" i="4"/>
  <c r="X71" i="4"/>
  <c r="AV68" i="4"/>
  <c r="AV70" i="4"/>
  <c r="AV72" i="4"/>
  <c r="AV73" i="4"/>
  <c r="AV69" i="4"/>
  <c r="AV71" i="4"/>
  <c r="X73" i="4"/>
  <c r="BT65" i="4"/>
  <c r="BH66" i="4"/>
  <c r="BF9" i="4"/>
  <c r="BF4" i="4"/>
  <c r="BF5" i="4"/>
  <c r="BF8" i="4"/>
  <c r="BF6" i="4"/>
  <c r="BF7" i="4"/>
  <c r="BH72" i="4" l="1"/>
  <c r="BH69" i="4"/>
  <c r="BH71" i="4"/>
  <c r="BH70" i="4"/>
  <c r="BH68" i="4"/>
  <c r="BH73" i="4"/>
  <c r="BR9" i="4"/>
  <c r="BR7" i="4"/>
  <c r="BR4" i="4"/>
  <c r="BR6" i="4"/>
  <c r="BR5" i="4"/>
  <c r="BR8" i="4"/>
  <c r="BT66" i="4"/>
  <c r="BT69" i="4" l="1"/>
  <c r="BT72" i="4"/>
  <c r="BT71" i="4"/>
  <c r="BT73" i="4"/>
  <c r="BT68" i="4"/>
  <c r="BT70"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HC-4</author>
  </authors>
  <commentList>
    <comment ref="F5" authorId="0" shapeId="0" xr:uid="{F75CB469-B331-4D2A-8C1F-37442E5E9C86}">
      <text>
        <r>
          <rPr>
            <b/>
            <sz val="9"/>
            <color indexed="81"/>
            <rFont val="細明體"/>
            <family val="3"/>
            <charset val="136"/>
          </rPr>
          <t>自訂格式</t>
        </r>
        <r>
          <rPr>
            <b/>
            <sz val="9"/>
            <color indexed="81"/>
            <rFont val="Tahoma"/>
            <family val="2"/>
          </rPr>
          <t xml:space="preserve">:
</t>
        </r>
        <r>
          <rPr>
            <b/>
            <sz val="9"/>
            <color indexed="81"/>
            <rFont val="細明體"/>
            <family val="3"/>
            <charset val="136"/>
          </rPr>
          <t>以</t>
        </r>
        <r>
          <rPr>
            <b/>
            <sz val="9"/>
            <color indexed="81"/>
            <rFont val="Tahoma"/>
            <family val="2"/>
          </rPr>
          <t>2021/1/1</t>
        </r>
        <r>
          <rPr>
            <b/>
            <sz val="9"/>
            <color indexed="81"/>
            <rFont val="細明體"/>
            <family val="3"/>
            <charset val="136"/>
          </rPr>
          <t xml:space="preserve">為例
</t>
        </r>
        <r>
          <rPr>
            <b/>
            <sz val="9"/>
            <color indexed="81"/>
            <rFont val="Tahoma"/>
            <family val="2"/>
          </rPr>
          <t>m</t>
        </r>
        <r>
          <rPr>
            <b/>
            <sz val="9"/>
            <color indexed="81"/>
            <rFont val="細明體"/>
            <family val="3"/>
            <charset val="136"/>
          </rPr>
          <t>顯示</t>
        </r>
        <r>
          <rPr>
            <b/>
            <sz val="9"/>
            <color indexed="81"/>
            <rFont val="Tahoma"/>
            <family val="2"/>
          </rPr>
          <t>1
mm</t>
        </r>
        <r>
          <rPr>
            <b/>
            <sz val="9"/>
            <color indexed="81"/>
            <rFont val="細明體"/>
            <family val="3"/>
            <charset val="136"/>
          </rPr>
          <t>顯示</t>
        </r>
        <r>
          <rPr>
            <b/>
            <sz val="9"/>
            <color indexed="81"/>
            <rFont val="Tahoma"/>
            <family val="2"/>
          </rPr>
          <t>01
mmm</t>
        </r>
        <r>
          <rPr>
            <b/>
            <sz val="9"/>
            <color indexed="81"/>
            <rFont val="細明體"/>
            <family val="3"/>
            <charset val="136"/>
          </rPr>
          <t>顯示</t>
        </r>
        <r>
          <rPr>
            <b/>
            <sz val="9"/>
            <color indexed="81"/>
            <rFont val="Tahoma"/>
            <family val="2"/>
          </rPr>
          <t>Jan
mmmm</t>
        </r>
        <r>
          <rPr>
            <b/>
            <sz val="9"/>
            <color indexed="81"/>
            <rFont val="細明體"/>
            <family val="3"/>
            <charset val="136"/>
          </rPr>
          <t>顯示</t>
        </r>
        <r>
          <rPr>
            <b/>
            <sz val="9"/>
            <color indexed="81"/>
            <rFont val="Tahoma"/>
            <family val="2"/>
          </rPr>
          <t>January</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KaryLIN</author>
  </authors>
  <commentList>
    <comment ref="F5" authorId="0" shapeId="0" xr:uid="{65C44890-C175-49F7-984D-AE92E6823D23}">
      <text>
        <r>
          <rPr>
            <b/>
            <sz val="11"/>
            <color indexed="81"/>
            <rFont val="微軟正黑體"/>
            <family val="2"/>
            <charset val="136"/>
          </rPr>
          <t xml:space="preserve">The SI unit of irradiance is watt per square metre (W/m² = Wm−2).
An alternative unit of measure is the Langley (1 thermochemical calorie per square centimeter or 41,840 J/m²) per unit time.
</t>
        </r>
        <r>
          <rPr>
            <sz val="11"/>
            <color indexed="81"/>
            <rFont val="微軟正黑體"/>
            <family val="2"/>
            <charset val="136"/>
          </rPr>
          <t xml:space="preserve">
</t>
        </r>
      </text>
    </comment>
    <comment ref="AT27" authorId="0" shapeId="0" xr:uid="{3A7FA195-67C4-4F3E-A962-82CB68C2A544}">
      <text>
        <r>
          <rPr>
            <b/>
            <sz val="9"/>
            <color indexed="81"/>
            <rFont val="細明體"/>
            <family val="3"/>
            <charset val="136"/>
          </rPr>
          <t>波斯尼亞和黑塞哥維那</t>
        </r>
        <r>
          <rPr>
            <sz val="9"/>
            <color indexed="81"/>
            <rFont val="Tahoma"/>
            <family val="2"/>
          </rPr>
          <t xml:space="preserve">
</t>
        </r>
      </text>
    </comment>
    <comment ref="AS52" authorId="0" shapeId="0" xr:uid="{34571B16-2079-4F7C-B451-FED0F2AC74C9}">
      <text>
        <r>
          <rPr>
            <b/>
            <sz val="9"/>
            <color indexed="81"/>
            <rFont val="Tahoma"/>
            <family val="2"/>
          </rPr>
          <t>Democratic Republic of the Congo</t>
        </r>
        <r>
          <rPr>
            <b/>
            <sz val="9"/>
            <color indexed="81"/>
            <rFont val="細明體"/>
            <family val="3"/>
            <charset val="136"/>
          </rPr>
          <t>剛果民主共和國</t>
        </r>
        <r>
          <rPr>
            <sz val="9"/>
            <color indexed="81"/>
            <rFont val="Tahoma"/>
            <family val="2"/>
          </rPr>
          <t xml:space="preserve">
</t>
        </r>
      </text>
    </comment>
    <comment ref="AS57" authorId="0" shapeId="0" xr:uid="{2ADB70D8-2F84-41BE-BE5F-EAA6A3D11ECD}">
      <text>
        <r>
          <rPr>
            <sz val="12"/>
            <color indexed="81"/>
            <rFont val="細明體"/>
            <family val="3"/>
            <charset val="136"/>
          </rPr>
          <t>德頓語：</t>
        </r>
        <r>
          <rPr>
            <sz val="12"/>
            <color indexed="81"/>
            <rFont val="Tahoma"/>
            <family val="2"/>
          </rPr>
          <t>Repúblika Demokrátika Timor-Leste</t>
        </r>
        <r>
          <rPr>
            <sz val="12"/>
            <color indexed="81"/>
            <rFont val="細明體"/>
            <family val="3"/>
            <charset val="136"/>
          </rPr>
          <t>；葡萄牙語：</t>
        </r>
        <r>
          <rPr>
            <sz val="12"/>
            <color indexed="81"/>
            <rFont val="Tahoma"/>
            <family val="2"/>
          </rPr>
          <t>República Democrática de Timor-Leste</t>
        </r>
        <r>
          <rPr>
            <sz val="12"/>
            <color indexed="81"/>
            <rFont val="細明體"/>
            <family val="3"/>
            <charset val="136"/>
          </rPr>
          <t>）通稱東帝汶（德頓語：</t>
        </r>
        <r>
          <rPr>
            <sz val="12"/>
            <color indexed="81"/>
            <rFont val="Tahoma"/>
            <family val="2"/>
          </rPr>
          <t>Timor Lorosa'e</t>
        </r>
        <r>
          <rPr>
            <sz val="12"/>
            <color indexed="81"/>
            <rFont val="細明體"/>
            <family val="3"/>
            <charset val="136"/>
          </rPr>
          <t>；葡萄牙語：</t>
        </r>
        <r>
          <rPr>
            <sz val="12"/>
            <color indexed="81"/>
            <rFont val="Tahoma"/>
            <family val="2"/>
          </rPr>
          <t>Timor-Leste</t>
        </r>
        <r>
          <rPr>
            <sz val="9"/>
            <color indexed="81"/>
            <rFont val="Tahoma"/>
            <family val="2"/>
          </rPr>
          <t xml:space="preserve">
</t>
        </r>
      </text>
    </comment>
    <comment ref="C84" authorId="0" shapeId="0" xr:uid="{A0D72502-9A04-4D5D-B325-30DE0B006DEB}">
      <text>
        <r>
          <rPr>
            <sz val="10"/>
            <color indexed="81"/>
            <rFont val="微軟正黑體"/>
            <family val="2"/>
            <charset val="136"/>
          </rPr>
          <t>is the second-largest island in the Mediterranean Sea, after Sicily, and one of the 20 regions of Italy. It is located west of the Italian Peninsula, north of Tunisia and immediately south of the French island of Corsica.</t>
        </r>
      </text>
    </comment>
    <comment ref="AS96" authorId="0" shapeId="0" xr:uid="{02942B5D-BEF8-4542-AC8E-40E9CC492611}">
      <text>
        <r>
          <rPr>
            <b/>
            <sz val="12"/>
            <color indexed="81"/>
            <rFont val="微軟正黑體"/>
            <family val="2"/>
            <charset val="136"/>
          </rPr>
          <t>Democratic People's Republic of Korea</t>
        </r>
        <r>
          <rPr>
            <sz val="12"/>
            <color indexed="81"/>
            <rFont val="微軟正黑體"/>
            <family val="2"/>
            <charset val="136"/>
          </rPr>
          <t xml:space="preserve">
朝鮮民主主義人民共和國</t>
        </r>
      </text>
    </comment>
    <comment ref="AS134" authorId="0" shapeId="0" xr:uid="{FDBE36E2-3876-4B4E-B3F8-2B62D73E9E37}">
      <text>
        <r>
          <rPr>
            <b/>
            <sz val="12"/>
            <color indexed="81"/>
            <rFont val="微軟正黑體"/>
            <family val="2"/>
            <charset val="136"/>
          </rPr>
          <t>The former Yugoslav Republic of Macedonia前南斯拉夫的馬其頓共和國</t>
        </r>
        <r>
          <rPr>
            <sz val="9"/>
            <color indexed="81"/>
            <rFont val="Tahoma"/>
            <family val="2"/>
          </rPr>
          <t xml:space="preserve">
</t>
        </r>
      </text>
    </comment>
    <comment ref="AS148" authorId="0" shapeId="0" xr:uid="{10BC0A54-4AC7-4F72-8501-9302577CA05A}">
      <text>
        <r>
          <rPr>
            <b/>
            <sz val="11"/>
            <color indexed="81"/>
            <rFont val="微軟正黑體"/>
            <family val="2"/>
            <charset val="136"/>
          </rPr>
          <t>Russian Federation</t>
        </r>
        <r>
          <rPr>
            <sz val="11"/>
            <color indexed="81"/>
            <rFont val="微軟正黑體"/>
            <family val="2"/>
            <charset val="136"/>
          </rPr>
          <t xml:space="preserve">
俄羅斯聯邦</t>
        </r>
      </text>
    </comment>
    <comment ref="AS171" authorId="0" shapeId="0" xr:uid="{5F9F001D-50DC-4B5E-B09C-46512952C7DC}">
      <text>
        <r>
          <rPr>
            <b/>
            <sz val="12"/>
            <color indexed="81"/>
            <rFont val="微軟正黑體"/>
            <family val="2"/>
            <charset val="136"/>
          </rPr>
          <t>Eswatini</t>
        </r>
        <r>
          <rPr>
            <sz val="12"/>
            <color indexed="81"/>
            <rFont val="微軟正黑體"/>
            <family val="2"/>
            <charset val="136"/>
          </rPr>
          <t xml:space="preserve">
</t>
        </r>
      </text>
    </comment>
    <comment ref="AS174" authorId="0" shapeId="0" xr:uid="{7AB5C9C8-8F16-4B9C-86A0-5C711F0FC808}">
      <text>
        <r>
          <rPr>
            <sz val="11"/>
            <color indexed="81"/>
            <rFont val="微軟正黑體"/>
            <family val="2"/>
            <charset val="136"/>
          </rPr>
          <t>Syrian Arab Republic 阿拉伯敘利亞共和國</t>
        </r>
        <r>
          <rPr>
            <sz val="9"/>
            <color indexed="81"/>
            <rFont val="Tahoma"/>
            <family val="2"/>
          </rPr>
          <t xml:space="preserve">
</t>
        </r>
      </text>
    </comment>
    <comment ref="AS187" authorId="0" shapeId="0" xr:uid="{93671541-CCAF-4BB5-905E-3BDFA725A9CC}">
      <text>
        <r>
          <rPr>
            <b/>
            <sz val="11"/>
            <color indexed="81"/>
            <rFont val="微軟正黑體"/>
            <family val="2"/>
            <charset val="136"/>
          </rPr>
          <t>United Kingdom of Great Britain and Northem Ireland</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KaryLIN</author>
  </authors>
  <commentList>
    <comment ref="E17" authorId="0" shapeId="0" xr:uid="{7BDA50EF-BF9C-4EF2-B218-41E397357F10}">
      <text>
        <r>
          <rPr>
            <b/>
            <sz val="9"/>
            <color indexed="81"/>
            <rFont val="Tahoma"/>
            <family val="2"/>
          </rPr>
          <t>Democratic Republic of the Congo</t>
        </r>
        <r>
          <rPr>
            <b/>
            <sz val="9"/>
            <color indexed="81"/>
            <rFont val="細明體"/>
            <family val="3"/>
            <charset val="136"/>
          </rPr>
          <t>剛果民主共和國</t>
        </r>
      </text>
    </comment>
    <comment ref="E54" authorId="0" shapeId="0" xr:uid="{D3D1D1FE-B671-4D9F-9F17-4B8DBE1B8D17}">
      <text>
        <r>
          <rPr>
            <b/>
            <sz val="9"/>
            <color indexed="81"/>
            <rFont val="Tahoma"/>
            <family val="2"/>
          </rPr>
          <t>Eswatini</t>
        </r>
        <r>
          <rPr>
            <sz val="9"/>
            <color indexed="81"/>
            <rFont val="Tahoma"/>
            <family val="2"/>
          </rPr>
          <t xml:space="preserve">
</t>
        </r>
      </text>
    </comment>
    <comment ref="E87" authorId="0" shapeId="0" xr:uid="{AD7E5F89-4424-46AB-A2B8-D54C3BFD733C}">
      <text>
        <r>
          <rPr>
            <b/>
            <sz val="9"/>
            <color indexed="81"/>
            <rFont val="Tahoma"/>
            <family val="2"/>
          </rPr>
          <t xml:space="preserve">Democratic People's Republic of Korea
</t>
        </r>
        <r>
          <rPr>
            <b/>
            <sz val="9"/>
            <color indexed="81"/>
            <rFont val="細明體"/>
            <family val="3"/>
            <charset val="136"/>
          </rPr>
          <t>朝鮮民主主義人民共和國</t>
        </r>
        <r>
          <rPr>
            <sz val="9"/>
            <color indexed="81"/>
            <rFont val="Tahoma"/>
            <family val="2"/>
          </rPr>
          <t xml:space="preserve">
</t>
        </r>
      </text>
    </comment>
    <comment ref="E106" authorId="0" shapeId="0" xr:uid="{D24F27B5-6744-45A4-8559-078E0683B1E5}">
      <text>
        <r>
          <rPr>
            <b/>
            <sz val="9"/>
            <color indexed="81"/>
            <rFont val="Tahoma"/>
            <family val="2"/>
          </rPr>
          <t xml:space="preserve">Syrian Arab Republic </t>
        </r>
        <r>
          <rPr>
            <b/>
            <sz val="9"/>
            <color indexed="81"/>
            <rFont val="細明體"/>
            <family val="3"/>
            <charset val="136"/>
          </rPr>
          <t>阿拉伯敘利亞共和國</t>
        </r>
        <r>
          <rPr>
            <sz val="9"/>
            <color indexed="81"/>
            <rFont val="Tahoma"/>
            <family val="2"/>
          </rPr>
          <t xml:space="preserve">
</t>
        </r>
      </text>
    </comment>
    <comment ref="F128" authorId="0" shapeId="0" xr:uid="{A3711AD4-D572-4E3E-97B7-00416A264CC9}">
      <text>
        <r>
          <rPr>
            <b/>
            <sz val="9"/>
            <color indexed="81"/>
            <rFont val="細明體"/>
            <family val="3"/>
            <charset val="136"/>
          </rPr>
          <t>波斯尼亞和黑塞哥維那</t>
        </r>
        <r>
          <rPr>
            <sz val="9"/>
            <color indexed="81"/>
            <rFont val="Tahoma"/>
            <family val="2"/>
          </rPr>
          <t xml:space="preserve">
</t>
        </r>
      </text>
    </comment>
    <comment ref="E135" authorId="0" shapeId="0" xr:uid="{3D306F62-77B7-4EB5-A661-F3B2823AF0A3}">
      <text>
        <r>
          <rPr>
            <b/>
            <sz val="9"/>
            <color indexed="81"/>
            <rFont val="Tahoma"/>
            <family val="2"/>
          </rPr>
          <t>Føroyar</t>
        </r>
        <r>
          <rPr>
            <sz val="9"/>
            <color indexed="81"/>
            <rFont val="Tahoma"/>
            <family val="2"/>
          </rPr>
          <t xml:space="preserve">
</t>
        </r>
      </text>
    </comment>
    <comment ref="E152" authorId="0" shapeId="0" xr:uid="{1DDA0DE9-BE81-4573-8562-002D59A9A330}">
      <text>
        <r>
          <rPr>
            <b/>
            <sz val="9"/>
            <color indexed="81"/>
            <rFont val="Tahoma"/>
            <family val="2"/>
          </rPr>
          <t>The former Yugoslav Republic of Macedonia</t>
        </r>
        <r>
          <rPr>
            <b/>
            <sz val="9"/>
            <color indexed="81"/>
            <rFont val="細明體"/>
            <family val="3"/>
            <charset val="136"/>
          </rPr>
          <t>前南斯拉夫的馬其頓共和國</t>
        </r>
        <r>
          <rPr>
            <sz val="9"/>
            <color indexed="81"/>
            <rFont val="Tahoma"/>
            <family val="2"/>
          </rPr>
          <t xml:space="preserve">
</t>
        </r>
      </text>
    </comment>
    <comment ref="E162" authorId="0" shapeId="0" xr:uid="{22CD9E25-3464-493E-9552-AD426D12BB9D}">
      <text>
        <r>
          <rPr>
            <b/>
            <sz val="9"/>
            <color indexed="81"/>
            <rFont val="Tahoma"/>
            <family val="2"/>
          </rPr>
          <t xml:space="preserve">Russian Federation
</t>
        </r>
        <r>
          <rPr>
            <b/>
            <sz val="9"/>
            <color indexed="81"/>
            <rFont val="細明體"/>
            <family val="3"/>
            <charset val="136"/>
          </rPr>
          <t>俄羅斯聯邦</t>
        </r>
        <r>
          <rPr>
            <sz val="9"/>
            <color indexed="81"/>
            <rFont val="Tahoma"/>
            <family val="2"/>
          </rPr>
          <t xml:space="preserve">
</t>
        </r>
      </text>
    </comment>
    <comment ref="E172" authorId="0" shapeId="0" xr:uid="{5BB93F8F-9EA7-414A-B587-F2C180CA803F}">
      <text>
        <r>
          <rPr>
            <sz val="9"/>
            <color indexed="81"/>
            <rFont val="Tahoma"/>
            <family val="2"/>
          </rPr>
          <t>United Kingdom of Great Britain and Northem Ireland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<sst xmlns="http://schemas.openxmlformats.org/spreadsheetml/2006/main" count="24410" uniqueCount="9832">
  <si>
    <t>No.</t>
    <phoneticPr fontId="4" type="noConversion"/>
  </si>
  <si>
    <t>Station</t>
    <phoneticPr fontId="4" type="noConversion"/>
  </si>
  <si>
    <t>Hualien</t>
    <phoneticPr fontId="4" type="noConversion"/>
  </si>
  <si>
    <t>花蓮</t>
  </si>
  <si>
    <t>1910/01/01 ~</t>
  </si>
  <si>
    <t>花蓮縣花蓮市花崗街24號</t>
  </si>
  <si>
    <t>C0Z100</t>
  </si>
  <si>
    <t>Donghwa</t>
  </si>
  <si>
    <t>東華</t>
    <phoneticPr fontId="4" type="noConversion"/>
  </si>
  <si>
    <t>2013/11/27 ~</t>
    <phoneticPr fontId="4" type="noConversion"/>
  </si>
  <si>
    <t>花蓮縣壽豐鄉大學路二段1號（國立東華大學）</t>
    <phoneticPr fontId="4" type="noConversion"/>
  </si>
  <si>
    <t>本站於2017/3/29起進行儀器汰換，於2017/6/3完成驗收。</t>
    <phoneticPr fontId="4" type="noConversion"/>
  </si>
  <si>
    <t>C0Z150</t>
  </si>
  <si>
    <t>Guanghua Ji-an</t>
    <phoneticPr fontId="4" type="noConversion"/>
  </si>
  <si>
    <t>吉安光華</t>
    <phoneticPr fontId="4" type="noConversion"/>
  </si>
  <si>
    <t>2017/06/03 ~</t>
    <phoneticPr fontId="4" type="noConversion"/>
  </si>
  <si>
    <t>花蓮縣吉安鄉南濱路一段531號(水資源回收中心)</t>
    <phoneticPr fontId="4" type="noConversion"/>
  </si>
  <si>
    <t>C0Z160</t>
  </si>
  <si>
    <t>Fenglin</t>
    <phoneticPr fontId="4" type="noConversion"/>
  </si>
  <si>
    <t>鳳林</t>
    <phoneticPr fontId="4" type="noConversion"/>
  </si>
  <si>
    <t>2017/06/03~</t>
    <phoneticPr fontId="4" type="noConversion"/>
  </si>
  <si>
    <t>花蓮縣鳳林鎮信義路200號(鳳林地政事務所)</t>
    <phoneticPr fontId="4" type="noConversion"/>
  </si>
  <si>
    <t>原(C1T930)站因移位及升級，於2017/6/3升級為(C0Z120)站</t>
    <phoneticPr fontId="4" type="noConversion"/>
  </si>
  <si>
    <t>C0Z210</t>
  </si>
  <si>
    <t>Ruisui</t>
    <phoneticPr fontId="4" type="noConversion"/>
  </si>
  <si>
    <t>瑞穗</t>
    <phoneticPr fontId="4" type="noConversion"/>
  </si>
  <si>
    <t>2017/12/01~</t>
    <phoneticPr fontId="4" type="noConversion"/>
  </si>
  <si>
    <t>花蓮縣瑞穗鄉鶴岡村167號(鶴岡國小)</t>
    <phoneticPr fontId="4" type="noConversion"/>
  </si>
  <si>
    <t>C0T960</t>
  </si>
  <si>
    <t>Guangfu</t>
    <phoneticPr fontId="4" type="noConversion"/>
  </si>
  <si>
    <t>光復</t>
    <phoneticPr fontId="4" type="noConversion"/>
  </si>
  <si>
    <t>1995/05/03~</t>
    <phoneticPr fontId="4" type="noConversion"/>
  </si>
  <si>
    <t>花蓮縣光復鄉大進村糖廠街19號(台糖公司花蓮光復糖廠內)</t>
    <phoneticPr fontId="4" type="noConversion"/>
  </si>
  <si>
    <t>本站於2017/5/3起進行儀器汰換，於2017/6/3完成驗收</t>
    <phoneticPr fontId="4" type="noConversion"/>
  </si>
  <si>
    <t>C1Z120</t>
  </si>
  <si>
    <t>Shoufeng</t>
    <phoneticPr fontId="4" type="noConversion"/>
  </si>
  <si>
    <t>壽豐</t>
    <phoneticPr fontId="4" type="noConversion"/>
  </si>
  <si>
    <t>23.87.8</t>
    <phoneticPr fontId="4" type="noConversion"/>
  </si>
  <si>
    <t>花蓮縣壽豐鄉壽豐村壽山路37號(壽豐鄉文康中心)</t>
    <phoneticPr fontId="4" type="noConversion"/>
  </si>
  <si>
    <t>原(C1T890)站因移位，於2017/6/3變更為(C1Z120)站</t>
    <phoneticPr fontId="4" type="noConversion"/>
  </si>
  <si>
    <t>C0Z200</t>
  </si>
  <si>
    <t>Wanrong</t>
    <phoneticPr fontId="4" type="noConversion"/>
  </si>
  <si>
    <t>萬榮</t>
    <phoneticPr fontId="4" type="noConversion"/>
  </si>
  <si>
    <t>花蓮縣鳳林鎮長橋里長橋路2號(長橋國小)</t>
  </si>
  <si>
    <t>C0Z180</t>
  </si>
  <si>
    <t>Xincheng</t>
    <phoneticPr fontId="4" type="noConversion"/>
  </si>
  <si>
    <t>新城</t>
    <phoneticPr fontId="4" type="noConversion"/>
  </si>
  <si>
    <t>花蓮縣新城鄉大漢村光復路570號(新城鄉公所)</t>
    <phoneticPr fontId="4" type="noConversion"/>
  </si>
  <si>
    <t>原(C0T841)站因移位，於2017/12/1更變為(C0Z180)站</t>
    <phoneticPr fontId="4" type="noConversion"/>
  </si>
  <si>
    <t>C0Z170</t>
  </si>
  <si>
    <t>Zhuoxi</t>
    <phoneticPr fontId="4" type="noConversion"/>
  </si>
  <si>
    <t>卓溪</t>
    <phoneticPr fontId="4" type="noConversion"/>
  </si>
  <si>
    <t>花蓮縣卓溪鄉卓溪村中正路65-5號(卓溪鄉立圖書館)</t>
    <phoneticPr fontId="4" type="noConversion"/>
  </si>
  <si>
    <t>原(C1Z010)站因移位升氣，於2017/12/1變更為(C0Z170)站</t>
    <phoneticPr fontId="4" type="noConversion"/>
  </si>
  <si>
    <t>C0Z061</t>
  </si>
  <si>
    <t>Yuli</t>
    <phoneticPr fontId="4" type="noConversion"/>
  </si>
  <si>
    <t>玉里</t>
    <phoneticPr fontId="4" type="noConversion"/>
  </si>
  <si>
    <t>2008/02/20~</t>
    <phoneticPr fontId="4" type="noConversion"/>
  </si>
  <si>
    <t>花蓮縣玉里鎮樂合里新民41號(樂合國小)</t>
    <phoneticPr fontId="4" type="noConversion"/>
  </si>
  <si>
    <t>原(C0Z060)站因移位，於2008/2/20更變為(C0Z061)站。本站於2017/8/17起進行儀器汰換，於2017/12/1完成驗收</t>
    <phoneticPr fontId="4" type="noConversion"/>
  </si>
  <si>
    <t>C0T9N0</t>
  </si>
  <si>
    <t>Fuli</t>
    <phoneticPr fontId="4" type="noConversion"/>
  </si>
  <si>
    <t>富里</t>
    <phoneticPr fontId="4" type="noConversion"/>
  </si>
  <si>
    <t>2019/07/05~</t>
    <phoneticPr fontId="4" type="noConversion"/>
  </si>
  <si>
    <t>花蓮縣富里鄉永安街52號(富里國小)</t>
    <phoneticPr fontId="4" type="noConversion"/>
  </si>
  <si>
    <t>C0T9I0</t>
  </si>
  <si>
    <t>Fengbin</t>
    <phoneticPr fontId="4" type="noConversion"/>
  </si>
  <si>
    <t>豐濱</t>
    <phoneticPr fontId="4" type="noConversion"/>
  </si>
  <si>
    <t>2004/04/12~</t>
    <phoneticPr fontId="4" type="noConversion"/>
  </si>
  <si>
    <t>花蓮縣豐濱鄉豐濱村</t>
    <phoneticPr fontId="4" type="noConversion"/>
  </si>
  <si>
    <t>本站於2017/4/25起進行儀器汰換，於2017/6/3完成驗收</t>
    <phoneticPr fontId="4" type="noConversion"/>
  </si>
  <si>
    <t>Dew Point</t>
  </si>
  <si>
    <t>RH</t>
  </si>
  <si>
    <t>WS/WD</t>
  </si>
  <si>
    <t>Precp</t>
  </si>
  <si>
    <t>SunShine</t>
  </si>
  <si>
    <t>Evaperation</t>
  </si>
  <si>
    <t>UVI</t>
  </si>
  <si>
    <t>Cloud</t>
  </si>
  <si>
    <t>觀測時間</t>
  </si>
  <si>
    <t>測站氣壓</t>
  </si>
  <si>
    <t>海平面氣壓</t>
  </si>
  <si>
    <t>測站最高氣壓</t>
  </si>
  <si>
    <t>測站最高氣壓時間</t>
  </si>
  <si>
    <t>測站最低氣壓</t>
  </si>
  <si>
    <t>測站最低氣壓時間</t>
  </si>
  <si>
    <t>氣溫</t>
  </si>
  <si>
    <t>最高氣溫</t>
  </si>
  <si>
    <t>最高氣溫時間</t>
  </si>
  <si>
    <t>最低氣溫</t>
  </si>
  <si>
    <t>最低氣溫時間</t>
  </si>
  <si>
    <t>露點溫度</t>
  </si>
  <si>
    <t>相對溼度</t>
  </si>
  <si>
    <t>最小相對溼度</t>
  </si>
  <si>
    <t>最小相對溼度時間</t>
  </si>
  <si>
    <t>風速</t>
  </si>
  <si>
    <t>風向</t>
  </si>
  <si>
    <t>最大陣風</t>
  </si>
  <si>
    <t>最大陣風風向</t>
  </si>
  <si>
    <t>最大陣風風速時間</t>
  </si>
  <si>
    <t>降水量</t>
  </si>
  <si>
    <t>降水時數</t>
  </si>
  <si>
    <t>最大十分鐘降水量</t>
  </si>
  <si>
    <t>最大十分鐘降水量起始時間</t>
  </si>
  <si>
    <t>最大六十分鐘降水量</t>
  </si>
  <si>
    <t>最大六十分鐘降水量起始時間</t>
  </si>
  <si>
    <t>日照時數</t>
  </si>
  <si>
    <t>日照率</t>
  </si>
  <si>
    <t>全天空日射量</t>
  </si>
  <si>
    <t>能見度</t>
  </si>
  <si>
    <t>A型蒸發量</t>
  </si>
  <si>
    <t>日最高紫外線指數</t>
  </si>
  <si>
    <t>日最高紫外線指數時間</t>
  </si>
  <si>
    <t>總雲量</t>
  </si>
  <si>
    <t>(day)</t>
  </si>
  <si>
    <t>(hPa)</t>
  </si>
  <si>
    <t>(LST)</t>
  </si>
  <si>
    <t>(℃)</t>
  </si>
  <si>
    <t>(%)</t>
  </si>
  <si>
    <t>(m/s)</t>
  </si>
  <si>
    <t>(360degree)</t>
  </si>
  <si>
    <t>(mm)</t>
  </si>
  <si>
    <t>(hour)</t>
  </si>
  <si>
    <t>(MJ/㎡)</t>
  </si>
  <si>
    <t>(km)</t>
  </si>
  <si>
    <t>(0~10)</t>
  </si>
  <si>
    <t>ObsTime</t>
  </si>
  <si>
    <t>StnPres</t>
  </si>
  <si>
    <t>SeaPres</t>
  </si>
  <si>
    <t>StnPresMax</t>
  </si>
  <si>
    <t>StnPresMaxTime</t>
  </si>
  <si>
    <t>StnPresMin</t>
  </si>
  <si>
    <t>StnPresMinTime</t>
  </si>
  <si>
    <t>Temperature</t>
  </si>
  <si>
    <t>T Max</t>
  </si>
  <si>
    <t>T Max Time</t>
  </si>
  <si>
    <t>T Min</t>
  </si>
  <si>
    <t>T Min Time</t>
  </si>
  <si>
    <t>Td dew point</t>
  </si>
  <si>
    <t>RHMin</t>
  </si>
  <si>
    <t>RHMinTime</t>
  </si>
  <si>
    <t>WS</t>
  </si>
  <si>
    <t>WD</t>
  </si>
  <si>
    <t>WSGust</t>
  </si>
  <si>
    <t>WDGust</t>
  </si>
  <si>
    <t>WGustTime</t>
  </si>
  <si>
    <t>PrecpHour</t>
  </si>
  <si>
    <t>PrecpMax10</t>
  </si>
  <si>
    <t>PrecpMax10Time</t>
  </si>
  <si>
    <t>PrecpMax60</t>
  </si>
  <si>
    <t>PrecpMax60Time</t>
  </si>
  <si>
    <t>SunShineRate</t>
  </si>
  <si>
    <t>GloblRad</t>
  </si>
  <si>
    <t>VisbMean</t>
  </si>
  <si>
    <t>EvapA</t>
  </si>
  <si>
    <t>UVI Max</t>
  </si>
  <si>
    <t>UVI Max Time</t>
  </si>
  <si>
    <t>Cloud Amount</t>
  </si>
  <si>
    <t>2020-01-01 08:34</t>
  </si>
  <si>
    <t>2020-01-01 15:01</t>
  </si>
  <si>
    <t>2020-01-01 11:18</t>
  </si>
  <si>
    <t>2020-01-01 04:10</t>
  </si>
  <si>
    <t>2020-01-01 10:31</t>
  </si>
  <si>
    <t>2020-01-01 15:07</t>
  </si>
  <si>
    <t>2020-01-01 15:50</t>
  </si>
  <si>
    <t>2020-01-01 15:05</t>
  </si>
  <si>
    <t>2020-01-01 12:00</t>
  </si>
  <si>
    <t>2020-01-02 08:47</t>
  </si>
  <si>
    <t>2020-01-02 14:08</t>
  </si>
  <si>
    <t>2020-01-02 11:04</t>
  </si>
  <si>
    <t>2020-01-02 07:08</t>
  </si>
  <si>
    <t>2020-01-02 12:27</t>
  </si>
  <si>
    <t>2020-01-02 12:10</t>
  </si>
  <si>
    <t>2020-01-02 04:30</t>
  </si>
  <si>
    <t>2020-01-02 11:00</t>
  </si>
  <si>
    <t>2020-01-03 09:16</t>
  </si>
  <si>
    <t>2020-01-03 14:31</t>
  </si>
  <si>
    <t>2020-01-03 13:54</t>
  </si>
  <si>
    <t>2020-01-03 05:51</t>
  </si>
  <si>
    <t>2020-01-03 14:04</t>
  </si>
  <si>
    <t>2020-01-03 03:35</t>
  </si>
  <si>
    <t>...</t>
  </si>
  <si>
    <t>2020-01-03 12:00</t>
  </si>
  <si>
    <t>2020-01-04 00:02</t>
  </si>
  <si>
    <t>2020-01-04 14:42</t>
  </si>
  <si>
    <t>2020-01-04 13:40</t>
  </si>
  <si>
    <t>2020-01-04 06:13</t>
  </si>
  <si>
    <t>2020-01-04 10:59</t>
  </si>
  <si>
    <t>2020-01-04 07:03</t>
  </si>
  <si>
    <t>2020-01-04 12:00</t>
  </si>
  <si>
    <t>2020-01-05 09:05</t>
  </si>
  <si>
    <t>2020-01-05 02:08</t>
  </si>
  <si>
    <t>2020-01-05 12:45</t>
  </si>
  <si>
    <t>2020-01-05 06:32</t>
  </si>
  <si>
    <t>2020-01-05 09:14</t>
  </si>
  <si>
    <t>2020-01-05 13:00</t>
  </si>
  <si>
    <t>2020-01-06 00:01</t>
  </si>
  <si>
    <t>2020-01-06 15:07</t>
  </si>
  <si>
    <t>2020-01-06 12:08</t>
  </si>
  <si>
    <t>2020-01-06 05:33</t>
  </si>
  <si>
    <t>2020-01-06 10:17</t>
  </si>
  <si>
    <t>2020-01-06 14:51</t>
  </si>
  <si>
    <t>2020-01-06 18:33</t>
  </si>
  <si>
    <t>2020-01-06 17:45</t>
  </si>
  <si>
    <t>2020-01-06 13:00</t>
  </si>
  <si>
    <t>2020-01-07 00:05</t>
  </si>
  <si>
    <t>2020-01-07 15:38</t>
  </si>
  <si>
    <t>2020-01-07 12:55</t>
  </si>
  <si>
    <t>2020-01-07 05:42</t>
  </si>
  <si>
    <t>2020-01-07 15:12</t>
  </si>
  <si>
    <t>2020-01-07 06:34</t>
  </si>
  <si>
    <t>2020-01-07 12:00</t>
  </si>
  <si>
    <t>2020-01-08 10:14</t>
  </si>
  <si>
    <t>2020-01-08 02:50</t>
  </si>
  <si>
    <t>2020-01-08 09:24</t>
  </si>
  <si>
    <t>2020-01-08 23:59</t>
  </si>
  <si>
    <t>2020-01-08 10:48</t>
  </si>
  <si>
    <t>2020-01-08 10:30</t>
  </si>
  <si>
    <t>2020-01-08 11:00</t>
  </si>
  <si>
    <t>2020-01-09 09:07</t>
  </si>
  <si>
    <t>2020-01-09 15:28</t>
  </si>
  <si>
    <t>2020-01-09 13:41</t>
  </si>
  <si>
    <t>2020-01-09 06:34</t>
  </si>
  <si>
    <t>2020-01-09 14:10</t>
  </si>
  <si>
    <t>2020-01-09 13:58</t>
  </si>
  <si>
    <t>2020-01-09 00:31</t>
  </si>
  <si>
    <t>2020-01-09 00:22</t>
  </si>
  <si>
    <t>2020-01-09 13:00</t>
  </si>
  <si>
    <t>2020-01-10 08:49</t>
  </si>
  <si>
    <t>2020-01-10 16:33</t>
  </si>
  <si>
    <t>2020-01-10 12:52</t>
  </si>
  <si>
    <t>2020-01-10 07:03</t>
  </si>
  <si>
    <t>2020-01-10 13:09</t>
  </si>
  <si>
    <t>2020-01-10 02:49</t>
  </si>
  <si>
    <t>2020-01-10 15:30</t>
  </si>
  <si>
    <t>2020-01-10 12:00</t>
  </si>
  <si>
    <t>2020-01-11 00:02</t>
  </si>
  <si>
    <t>2020-01-11 14:03</t>
  </si>
  <si>
    <t>2020-01-11 13:38</t>
  </si>
  <si>
    <t>2020-01-11 06:24</t>
  </si>
  <si>
    <t>2020-01-11 10:17</t>
  </si>
  <si>
    <t>2020-01-11 21:04</t>
  </si>
  <si>
    <t>2020-01-11 20:45</t>
  </si>
  <si>
    <t>2020-01-11 13:00</t>
  </si>
  <si>
    <t>2020-01-12 22:28</t>
  </si>
  <si>
    <t>2020-01-12 03:16</t>
  </si>
  <si>
    <t>2020-01-12 00:10</t>
  </si>
  <si>
    <t>2020-01-12 17:45</t>
  </si>
  <si>
    <t>2020-01-12 13:00</t>
  </si>
  <si>
    <t>2020-01-12 06:23</t>
  </si>
  <si>
    <t>2020-01-12 03:01</t>
  </si>
  <si>
    <t>2020-01-12 12:00</t>
  </si>
  <si>
    <t>2020-01-13 10:14</t>
  </si>
  <si>
    <t>2020-01-13 15:00</t>
  </si>
  <si>
    <t>2020-01-13 14:20</t>
  </si>
  <si>
    <t>2020-01-13 02:53</t>
  </si>
  <si>
    <t>2020-01-13 14:52</t>
  </si>
  <si>
    <t>2020-01-13 14:29</t>
  </si>
  <si>
    <t>2020-01-13 02:40</t>
  </si>
  <si>
    <t>2020-01-13 12:00</t>
  </si>
  <si>
    <t>2020-01-14 22:35</t>
  </si>
  <si>
    <t>2020-01-14 02:01</t>
  </si>
  <si>
    <t>2020-01-14 13:05</t>
  </si>
  <si>
    <t>2020-01-14 07:22</t>
  </si>
  <si>
    <t>2020-01-14 13:28</t>
  </si>
  <si>
    <t>2020-01-14 22:15</t>
  </si>
  <si>
    <t>2020-01-14 12:00</t>
  </si>
  <si>
    <t>2020-01-15 08:35</t>
  </si>
  <si>
    <t>2020-01-15 15:36</t>
  </si>
  <si>
    <t>2020-01-15 11:15</t>
  </si>
  <si>
    <t>2020-01-15 04:48</t>
  </si>
  <si>
    <t>2020-01-15 08:54</t>
  </si>
  <si>
    <t>2020-01-15 00:28</t>
  </si>
  <si>
    <t>2020-01-15 14:00</t>
  </si>
  <si>
    <t>2020-01-16 09:32</t>
  </si>
  <si>
    <t>2020-01-16 15:17</t>
  </si>
  <si>
    <t>2020-01-16 12:35</t>
  </si>
  <si>
    <t>2020-01-16 07:13</t>
  </si>
  <si>
    <t>2020-01-16 12:28</t>
  </si>
  <si>
    <t>2020-01-16 19:59</t>
  </si>
  <si>
    <t>2020-01-16 23:16</t>
  </si>
  <si>
    <t>2020-01-16 22:50</t>
  </si>
  <si>
    <t>2020-01-16 13:00</t>
  </si>
  <si>
    <t>2020-01-17 23:19</t>
  </si>
  <si>
    <t>2020-01-17 03:39</t>
  </si>
  <si>
    <t>2020-01-17 10:54</t>
  </si>
  <si>
    <t>2020-01-17 23:56</t>
  </si>
  <si>
    <t>2020-01-17 19:20</t>
  </si>
  <si>
    <t>2020-01-17 14:41</t>
  </si>
  <si>
    <t>2020-01-17 01:18</t>
  </si>
  <si>
    <t>2020-01-17 00:31</t>
  </si>
  <si>
    <t>2020-01-17 11:00</t>
  </si>
  <si>
    <t>2020-01-18 09:20</t>
  </si>
  <si>
    <t>2020-01-18 04:22</t>
  </si>
  <si>
    <t>2020-01-18 12:38</t>
  </si>
  <si>
    <t>2020-01-18 06:46</t>
  </si>
  <si>
    <t>2020-01-18 01:49</t>
  </si>
  <si>
    <t>2020-01-18 00:21</t>
  </si>
  <si>
    <t>2020-01-18 20:40</t>
  </si>
  <si>
    <t>2020-01-18 12:00</t>
  </si>
  <si>
    <t>2020-01-19 09:19</t>
  </si>
  <si>
    <t>2020-01-19 14:25</t>
  </si>
  <si>
    <t>2020-01-19 11:40</t>
  </si>
  <si>
    <t>2020-01-19 00:07</t>
  </si>
  <si>
    <t>2020-01-19 12:10</t>
  </si>
  <si>
    <t>2020-01-19 15:33</t>
  </si>
  <si>
    <t>2020-01-19 19:50</t>
  </si>
  <si>
    <t>2020-01-19 19:00</t>
  </si>
  <si>
    <t>2020-01-19 12:00</t>
  </si>
  <si>
    <t>2020-01-20 21:31</t>
  </si>
  <si>
    <t>2020-01-20 03:14</t>
  </si>
  <si>
    <t>2020-01-20 11:31</t>
  </si>
  <si>
    <t>2020-01-20 23:57</t>
  </si>
  <si>
    <t>2020-01-20 15:14</t>
  </si>
  <si>
    <t>2020-01-20 04:40</t>
  </si>
  <si>
    <t>T</t>
  </si>
  <si>
    <t>2020-01-20 00:05</t>
  </si>
  <si>
    <t>2020-01-20 12:00</t>
  </si>
  <si>
    <t>2020-01-21 10:03</t>
  </si>
  <si>
    <t>2020-01-21 04:18</t>
  </si>
  <si>
    <t>2020-01-21 10:54</t>
  </si>
  <si>
    <t>2020-01-21 01:45</t>
  </si>
  <si>
    <t>2020-01-21 10:42</t>
  </si>
  <si>
    <t>2020-01-21 23:26</t>
  </si>
  <si>
    <t>2020-01-21 11:00</t>
  </si>
  <si>
    <t>2020-01-22 00:01</t>
  </si>
  <si>
    <t>2020-01-22 14:50</t>
  </si>
  <si>
    <t>2020-01-22 12:22</t>
  </si>
  <si>
    <t>2020-01-22 04:01</t>
  </si>
  <si>
    <t>2020-01-22 10:06</t>
  </si>
  <si>
    <t>2020-01-22 21:37</t>
  </si>
  <si>
    <t>2020-01-22 13:00</t>
  </si>
  <si>
    <t>2020-01-23 09:45</t>
  </si>
  <si>
    <t>2020-01-23 14:59</t>
  </si>
  <si>
    <t>2020-01-23 11:27</t>
  </si>
  <si>
    <t>2020-01-23 06:15</t>
  </si>
  <si>
    <t>2020-01-23 11:09</t>
  </si>
  <si>
    <t>2020-01-23 14:50</t>
  </si>
  <si>
    <t>2020-01-23 12:00</t>
  </si>
  <si>
    <t>2020-01-24 11:02</t>
  </si>
  <si>
    <t>2020-01-24 04:20</t>
  </si>
  <si>
    <t>2020-01-24 12:57</t>
  </si>
  <si>
    <t>2020-01-24 04:41</t>
  </si>
  <si>
    <t>2020-01-24 09:57</t>
  </si>
  <si>
    <t>2020-01-24 07:11</t>
  </si>
  <si>
    <t>2020-01-24 13:00</t>
  </si>
  <si>
    <t>2020-01-25 00:01</t>
  </si>
  <si>
    <t>2020-01-25 15:12</t>
  </si>
  <si>
    <t>2020-01-25 13:44</t>
  </si>
  <si>
    <t>2020-01-25 04:36</t>
  </si>
  <si>
    <t>2020-01-25 13:43</t>
  </si>
  <si>
    <t>2020-01-25 08:04</t>
  </si>
  <si>
    <t>2020-01-25 12:00</t>
  </si>
  <si>
    <t>2020-01-26 00:02</t>
  </si>
  <si>
    <t>2020-01-26 16:41</t>
  </si>
  <si>
    <t>2020-01-26 11:34</t>
  </si>
  <si>
    <t>2020-01-26 06:42</t>
  </si>
  <si>
    <t>2020-01-26 01:07</t>
  </si>
  <si>
    <t>2020-01-26 20:36</t>
  </si>
  <si>
    <t>2020-01-26 08:40</t>
  </si>
  <si>
    <t>2020-01-26 08:10</t>
  </si>
  <si>
    <t>2020-01-26 13:00</t>
  </si>
  <si>
    <t>2020-01-27 21:48</t>
  </si>
  <si>
    <t>2020-01-27 03:42</t>
  </si>
  <si>
    <t>2020-01-27 06:54</t>
  </si>
  <si>
    <t>2020-01-27 21:10</t>
  </si>
  <si>
    <t>2020-01-27 10:58</t>
  </si>
  <si>
    <t>2020-01-27 09:38</t>
  </si>
  <si>
    <t>2020-01-27 12:57</t>
  </si>
  <si>
    <t>2020-01-27 16:45</t>
  </si>
  <si>
    <t>2020-01-27 12:00</t>
  </si>
  <si>
    <t>2020-01-28 22:36</t>
  </si>
  <si>
    <t>2020-01-28 14:11</t>
  </si>
  <si>
    <t>2020-01-28 10:30</t>
  </si>
  <si>
    <t>2020-01-28 23:23</t>
  </si>
  <si>
    <t>2020-01-28 15:10</t>
  </si>
  <si>
    <t>2020-01-28 15:43</t>
  </si>
  <si>
    <t>2020-01-28 19:25</t>
  </si>
  <si>
    <t>2020-01-28 13:00</t>
  </si>
  <si>
    <t>2020-01-29 09:47</t>
  </si>
  <si>
    <t>2020-01-29 15:43</t>
  </si>
  <si>
    <t>2020-01-29 11:55</t>
  </si>
  <si>
    <t>2020-01-29 23:32</t>
  </si>
  <si>
    <t>2020-01-29 23:55</t>
  </si>
  <si>
    <t>2020-01-29 23:49</t>
  </si>
  <si>
    <t>2020-01-29 08:20</t>
  </si>
  <si>
    <t>2020-01-29 13:00</t>
  </si>
  <si>
    <t>2020-01-30 21:56</t>
  </si>
  <si>
    <t>2020-01-30 03:55</t>
  </si>
  <si>
    <t>2020-01-30 11:37</t>
  </si>
  <si>
    <t>2020-01-30 07:16</t>
  </si>
  <si>
    <t>2020-01-30 20:02</t>
  </si>
  <si>
    <t>2020-01-30 02:33</t>
  </si>
  <si>
    <t>2020-01-30 12:00</t>
  </si>
  <si>
    <t>2020-01-31 22:00</t>
  </si>
  <si>
    <t>2020-01-31 01:26</t>
  </si>
  <si>
    <t>2020-01-31 11:39</t>
  </si>
  <si>
    <t>2020-01-31 06:35</t>
  </si>
  <si>
    <t>2020-01-31 12:35</t>
  </si>
  <si>
    <t>2020-01-31 18:52</t>
  </si>
  <si>
    <t>2020-01-31 13:00</t>
  </si>
  <si>
    <t>2020-02-01 09:00</t>
  </si>
  <si>
    <t>2020-02-01 15:00</t>
  </si>
  <si>
    <t>2020-02-01 10:49</t>
  </si>
  <si>
    <t>2020-02-01 02:59</t>
  </si>
  <si>
    <t>2020-02-01 11:18</t>
  </si>
  <si>
    <t>2020-02-01 06:39</t>
  </si>
  <si>
    <t>2020-02-01 17:10</t>
  </si>
  <si>
    <t>2020-02-01 11:00</t>
  </si>
  <si>
    <t>2020-02-02 07:12</t>
  </si>
  <si>
    <t>2020-02-02 15:00</t>
  </si>
  <si>
    <t>2020-02-02 12:10</t>
  </si>
  <si>
    <t>2020-02-02 06:44</t>
  </si>
  <si>
    <t>2020-02-02 10:42</t>
  </si>
  <si>
    <t>2020-02-02 08:11</t>
  </si>
  <si>
    <t>2020-02-02 12:00</t>
  </si>
  <si>
    <t>2020-02-03 07:58</t>
  </si>
  <si>
    <t>2020-02-03 15:00</t>
  </si>
  <si>
    <t>2020-02-03 12:25</t>
  </si>
  <si>
    <t>2020-02-03 06:27</t>
  </si>
  <si>
    <t>2020-02-03 13:39</t>
  </si>
  <si>
    <t>2020-02-03 15:16</t>
  </si>
  <si>
    <t>2020-02-03 16:40</t>
  </si>
  <si>
    <t>2020-02-03 12:00</t>
  </si>
  <si>
    <t>2020-02-04 00:11</t>
  </si>
  <si>
    <t>2020-02-04 15:14</t>
  </si>
  <si>
    <t>2020-02-04 11:18</t>
  </si>
  <si>
    <t>2020-02-04 04:31</t>
  </si>
  <si>
    <t>2020-02-04 11:17</t>
  </si>
  <si>
    <t>2020-02-04 12:36</t>
  </si>
  <si>
    <t>2020-02-04 17:10</t>
  </si>
  <si>
    <t>2020-02-04 12:00</t>
  </si>
  <si>
    <t>2020-02-05 22:20</t>
  </si>
  <si>
    <t>2020-02-05 03:46</t>
  </si>
  <si>
    <t>2020-02-05 13:05</t>
  </si>
  <si>
    <t>2020-02-05 23:40</t>
  </si>
  <si>
    <t>2020-02-05 18:31</t>
  </si>
  <si>
    <t>2020-02-05 15:36</t>
  </si>
  <si>
    <t>2020-02-05 04:48</t>
  </si>
  <si>
    <t>2020-02-05 04:18</t>
  </si>
  <si>
    <t>2020-02-05 14:00</t>
  </si>
  <si>
    <t>2020-02-06 00:16</t>
  </si>
  <si>
    <t>2020-02-06 15:57</t>
  </si>
  <si>
    <t>2020-02-06 10:47</t>
  </si>
  <si>
    <t>2020-02-06 05:56</t>
  </si>
  <si>
    <t>2020-02-06 09:45</t>
  </si>
  <si>
    <t>2020-02-06 02:02</t>
  </si>
  <si>
    <t>2020-02-06 13:00</t>
  </si>
  <si>
    <t>2020-02-07 22:16</t>
  </si>
  <si>
    <t>2020-02-07 03:38</t>
  </si>
  <si>
    <t>2020-02-07 11:47</t>
  </si>
  <si>
    <t>2020-02-07 06:47</t>
  </si>
  <si>
    <t>2020-02-07 11:51</t>
  </si>
  <si>
    <t>2020-02-07 21:09</t>
  </si>
  <si>
    <t>2020-02-07 12:00</t>
  </si>
  <si>
    <t>2020-02-08 22:11</t>
  </si>
  <si>
    <t>2020-02-08 02:17</t>
  </si>
  <si>
    <t>2020-02-08 10:35</t>
  </si>
  <si>
    <t>2020-02-08 18:08</t>
  </si>
  <si>
    <t>2020-02-08 19:50</t>
  </si>
  <si>
    <t>2020-02-08 08:02</t>
  </si>
  <si>
    <t>2020-02-08 11:00</t>
  </si>
  <si>
    <t>2020-02-09 09:59</t>
  </si>
  <si>
    <t>2020-02-09 14:19</t>
  </si>
  <si>
    <t>2020-02-09 02:10</t>
  </si>
  <si>
    <t>2020-02-09 22:22</t>
  </si>
  <si>
    <t>2020-02-09 02:08</t>
  </si>
  <si>
    <t>2020-02-09 00:58</t>
  </si>
  <si>
    <t>2020-02-09 13:40</t>
  </si>
  <si>
    <t>2020-02-09 11:00</t>
  </si>
  <si>
    <t>2020-02-10 10:04</t>
  </si>
  <si>
    <t>2020-02-10 14:29</t>
  </si>
  <si>
    <t>2020-02-10 13:54</t>
  </si>
  <si>
    <t>2020-02-10 04:24</t>
  </si>
  <si>
    <t>2020-02-10 14:57</t>
  </si>
  <si>
    <t>2020-02-10 23:17</t>
  </si>
  <si>
    <t>2020-02-10 14:00</t>
  </si>
  <si>
    <t>2020-02-11 10:13</t>
  </si>
  <si>
    <t>2020-02-11 18:44</t>
  </si>
  <si>
    <t>2020-02-11 13:43</t>
  </si>
  <si>
    <t>2020-02-11 06:59</t>
  </si>
  <si>
    <t>2020-02-11 13:53</t>
  </si>
  <si>
    <t>2020-02-11 02:28</t>
  </si>
  <si>
    <t>2020-02-11 13:00</t>
  </si>
  <si>
    <t>2020-02-12 00:08</t>
  </si>
  <si>
    <t>2020-02-12 15:52</t>
  </si>
  <si>
    <t>2020-02-12 12:49</t>
  </si>
  <si>
    <t>2020-02-12 05:01</t>
  </si>
  <si>
    <t>2020-02-12 10:21</t>
  </si>
  <si>
    <t>2020-02-12 16:01</t>
  </si>
  <si>
    <t>2020-02-12 13:00</t>
  </si>
  <si>
    <t>2020-02-13 08:25</t>
  </si>
  <si>
    <t>2020-02-13 14:51</t>
  </si>
  <si>
    <t>2020-02-13 13:16</t>
  </si>
  <si>
    <t>2020-02-13 05:43</t>
  </si>
  <si>
    <t>2020-02-13 10:00</t>
  </si>
  <si>
    <t>2020-02-13 23:22</t>
  </si>
  <si>
    <t>2020-02-13 22:30</t>
  </si>
  <si>
    <t>2020-02-13 12:00</t>
  </si>
  <si>
    <t>2020-02-14 22:19</t>
  </si>
  <si>
    <t>2020-02-14 13:31</t>
  </si>
  <si>
    <t>2020-02-14 13:04</t>
  </si>
  <si>
    <t>2020-02-14 06:24</t>
  </si>
  <si>
    <t>2020-02-14 09:23</t>
  </si>
  <si>
    <t>2020-02-14 23:53</t>
  </si>
  <si>
    <t>2020-02-14 13:00</t>
  </si>
  <si>
    <t>2020-02-15 09:47</t>
  </si>
  <si>
    <t>2020-02-15 15:32</t>
  </si>
  <si>
    <t>2020-02-15 13:20</t>
  </si>
  <si>
    <t>2020-02-15 23:51</t>
  </si>
  <si>
    <t>2020-02-15 10:36</t>
  </si>
  <si>
    <t>2020-02-15 01:37</t>
  </si>
  <si>
    <t>2020-02-15 11:00</t>
  </si>
  <si>
    <t>2020-02-16 23:13</t>
  </si>
  <si>
    <t>2020-02-16 03:43</t>
  </si>
  <si>
    <t>2020-02-16 00:11</t>
  </si>
  <si>
    <t>2020-02-16 23:50</t>
  </si>
  <si>
    <t>2020-02-16 14:07</t>
  </si>
  <si>
    <t>2020-02-16 13:13</t>
  </si>
  <si>
    <t>2020-02-16 19:20</t>
  </si>
  <si>
    <t>2020-02-16 13:00</t>
  </si>
  <si>
    <t>2020-02-17 22:04</t>
  </si>
  <si>
    <t>2020-02-17 03:40</t>
  </si>
  <si>
    <t>2020-02-17 00:39</t>
  </si>
  <si>
    <t>2020-02-17 05:36</t>
  </si>
  <si>
    <t>2020-02-17 22:27</t>
  </si>
  <si>
    <t>2020-02-17 22:37</t>
  </si>
  <si>
    <t>2020-02-17 02:05</t>
  </si>
  <si>
    <t>2020-02-17 13:00</t>
  </si>
  <si>
    <t>2020-02-18 09:06</t>
  </si>
  <si>
    <t>2020-02-18 14:44</t>
  </si>
  <si>
    <t>2020-02-18 13:07</t>
  </si>
  <si>
    <t>2020-02-18 02:14</t>
  </si>
  <si>
    <t>2020-02-18 01:01</t>
  </si>
  <si>
    <t>2020-02-18 00:05</t>
  </si>
  <si>
    <t>2020-02-18 13:00</t>
  </si>
  <si>
    <t>2020-02-19 09:04</t>
  </si>
  <si>
    <t>2020-02-19 14:31</t>
  </si>
  <si>
    <t>2020-02-19 13:13</t>
  </si>
  <si>
    <t>2020-02-19 06:42</t>
  </si>
  <si>
    <t>2020-02-19 12:37</t>
  </si>
  <si>
    <t>2020-02-19 14:18</t>
  </si>
  <si>
    <t>2020-02-19 13:00</t>
  </si>
  <si>
    <t>2020-02-20 21:36</t>
  </si>
  <si>
    <t>2020-02-20 02:51</t>
  </si>
  <si>
    <t>2020-02-20 11:55</t>
  </si>
  <si>
    <t>2020-02-20 04:23</t>
  </si>
  <si>
    <t>2020-02-20 10:26</t>
  </si>
  <si>
    <t>2020-02-20 08:35</t>
  </si>
  <si>
    <t>2020-02-20 15:53</t>
  </si>
  <si>
    <t>2020-02-20 12:00</t>
  </si>
  <si>
    <t>2020-02-21 09:07</t>
  </si>
  <si>
    <t>2020-02-21 15:02</t>
  </si>
  <si>
    <t>2020-02-21 12:32</t>
  </si>
  <si>
    <t>2020-02-21 04:52</t>
  </si>
  <si>
    <t>2020-02-21 12:40</t>
  </si>
  <si>
    <t>2020-02-21 06:10</t>
  </si>
  <si>
    <t>2020-02-21 13:00</t>
  </si>
  <si>
    <t>2020-02-22 09:10</t>
  </si>
  <si>
    <t>2020-02-22 03:57</t>
  </si>
  <si>
    <t>2020-02-22 12:06</t>
  </si>
  <si>
    <t>2020-02-22 06:30</t>
  </si>
  <si>
    <t>2020-02-22 10:42</t>
  </si>
  <si>
    <t>2020-02-22 18:06</t>
  </si>
  <si>
    <t>2020-02-22 21:27</t>
  </si>
  <si>
    <t>2020-02-22 21:23</t>
  </si>
  <si>
    <t>2020-02-22 12:00</t>
  </si>
  <si>
    <t>2020-02-23 09:21</t>
  </si>
  <si>
    <t>2020-02-23 15:25</t>
  </si>
  <si>
    <t>2020-02-23 14:02</t>
  </si>
  <si>
    <t>2020-02-23 04:02</t>
  </si>
  <si>
    <t>2020-02-23 14:09</t>
  </si>
  <si>
    <t>2020-02-23 04:16</t>
  </si>
  <si>
    <t>2020-02-23 00:10</t>
  </si>
  <si>
    <t>2020-02-23 00:01</t>
  </si>
  <si>
    <t>2020-02-23 12:00</t>
  </si>
  <si>
    <t>2020-02-24 00:01</t>
  </si>
  <si>
    <t>2020-02-24 15:40</t>
  </si>
  <si>
    <t>2020-02-24 12:46</t>
  </si>
  <si>
    <t>2020-02-24 01:59</t>
  </si>
  <si>
    <t>2020-02-24 13:31</t>
  </si>
  <si>
    <t>2020-02-24 12:28</t>
  </si>
  <si>
    <t>2020-02-24 07:38</t>
  </si>
  <si>
    <t>2020-02-24 07:33</t>
  </si>
  <si>
    <t>2020-02-24 13:00</t>
  </si>
  <si>
    <t>2020-02-25 00:02</t>
  </si>
  <si>
    <t>2020-02-25 15:06</t>
  </si>
  <si>
    <t>2020-02-25 14:14</t>
  </si>
  <si>
    <t>2020-02-25 04:51</t>
  </si>
  <si>
    <t>2020-02-25 10:30</t>
  </si>
  <si>
    <t>2020-02-25 07:29</t>
  </si>
  <si>
    <t>2020-02-25 13:00</t>
  </si>
  <si>
    <t>2020-02-26 09:34</t>
  </si>
  <si>
    <t>2020-02-26 14:04</t>
  </si>
  <si>
    <t>2020-02-26 13:58</t>
  </si>
  <si>
    <t>2020-02-26 02:50</t>
  </si>
  <si>
    <t>2020-02-26 22:56</t>
  </si>
  <si>
    <t>2020-02-26 13:00</t>
  </si>
  <si>
    <t>2020-02-27 09:43</t>
  </si>
  <si>
    <t>2020-02-27 02:53</t>
  </si>
  <si>
    <t>2020-02-27 11:40</t>
  </si>
  <si>
    <t>2020-02-27 23:27</t>
  </si>
  <si>
    <t>2020-02-27 11:59</t>
  </si>
  <si>
    <t>2020-02-27 04:08</t>
  </si>
  <si>
    <t>2020-02-27 12:00</t>
  </si>
  <si>
    <t>2020-02-28 00:06</t>
  </si>
  <si>
    <t>2020-02-28 15:21</t>
  </si>
  <si>
    <t>2020-02-28 12:03</t>
  </si>
  <si>
    <t>2020-02-28 05:28</t>
  </si>
  <si>
    <t>2020-02-28 10:45</t>
  </si>
  <si>
    <t>2020-02-28 17:26</t>
  </si>
  <si>
    <t>2020-02-28 20:15</t>
  </si>
  <si>
    <t>2020-02-28 19:34</t>
  </si>
  <si>
    <t>2020-02-28 13:00</t>
  </si>
  <si>
    <t>2020-02-29 00:13</t>
  </si>
  <si>
    <t>2020-02-29 15:25</t>
  </si>
  <si>
    <t>2020-02-29 14:33</t>
  </si>
  <si>
    <t>2020-02-29 03:33</t>
  </si>
  <si>
    <t>2020-02-29 14:50</t>
  </si>
  <si>
    <t>2020-02-29 13:36</t>
  </si>
  <si>
    <t>2020-02-29 16:28</t>
  </si>
  <si>
    <t>2020-02-29 16:20</t>
  </si>
  <si>
    <t>2020-02-29 12:00</t>
  </si>
  <si>
    <t>2020-03-01 23:29</t>
  </si>
  <si>
    <t>2020-03-01 03:53</t>
  </si>
  <si>
    <t>2020-03-01 11:01</t>
  </si>
  <si>
    <t>2020-03-01 06:23</t>
  </si>
  <si>
    <t>2020-03-01 10:01</t>
  </si>
  <si>
    <t>2020-03-01 23:41</t>
  </si>
  <si>
    <t>2020-03-01 23:50</t>
  </si>
  <si>
    <t>2020-03-01 12:00</t>
  </si>
  <si>
    <t>2020-03-02 09:58</t>
  </si>
  <si>
    <t>2020-03-02 00:03</t>
  </si>
  <si>
    <t>2020-03-02 12:13</t>
  </si>
  <si>
    <t>2020-03-02 23:06</t>
  </si>
  <si>
    <t>2020-03-02 12:06</t>
  </si>
  <si>
    <t>2020-03-02 02:37</t>
  </si>
  <si>
    <t>2020-03-02 23:01</t>
  </si>
  <si>
    <t>2020-03-02 12:00</t>
  </si>
  <si>
    <t>2020-03-03 09:30</t>
  </si>
  <si>
    <t>2020-03-03 15:18</t>
  </si>
  <si>
    <t>2020-03-03 12:31</t>
  </si>
  <si>
    <t>2020-03-03 05:20</t>
  </si>
  <si>
    <t>2020-03-03 12:15</t>
  </si>
  <si>
    <t>2020-03-03 12:11</t>
  </si>
  <si>
    <t>2020-03-03 01:11</t>
  </si>
  <si>
    <t>2020-03-03 19:10</t>
  </si>
  <si>
    <t>2020-03-03 12:00</t>
  </si>
  <si>
    <t>2020-03-04 22:57</t>
  </si>
  <si>
    <t>2020-03-04 15:11</t>
  </si>
  <si>
    <t>2020-03-04 12:17</t>
  </si>
  <si>
    <t>2020-03-04 06:30</t>
  </si>
  <si>
    <t>2020-03-04 10:20</t>
  </si>
  <si>
    <t>2020-03-04 14:07</t>
  </si>
  <si>
    <t>2020-03-04 13:00</t>
  </si>
  <si>
    <t>2020-03-05 09:22</t>
  </si>
  <si>
    <t>2020-03-05 14:41</t>
  </si>
  <si>
    <t>2020-03-05 00:01</t>
  </si>
  <si>
    <t>2020-03-05 10:32</t>
  </si>
  <si>
    <t>2020-03-05 13:50</t>
  </si>
  <si>
    <t>2020-03-05 04:23</t>
  </si>
  <si>
    <t>2020-03-05 05:34</t>
  </si>
  <si>
    <t>2020-03-05 07:00</t>
  </si>
  <si>
    <t>2020-03-05 12:00</t>
  </si>
  <si>
    <t>2020-03-06 00:02</t>
  </si>
  <si>
    <t>2020-03-06 15:03</t>
  </si>
  <si>
    <t>2020-03-06 12:50</t>
  </si>
  <si>
    <t>2020-03-06 05:07</t>
  </si>
  <si>
    <t>2020-03-06 11:52</t>
  </si>
  <si>
    <t>2020-03-06 14:30</t>
  </si>
  <si>
    <t>2020-03-06 02:35</t>
  </si>
  <si>
    <t>2020-03-06 02:30</t>
  </si>
  <si>
    <t>2020-03-06 13:00</t>
  </si>
  <si>
    <t>2020-03-07 00:01</t>
  </si>
  <si>
    <t>2020-03-07 14:42</t>
  </si>
  <si>
    <t>2020-03-07 13:46</t>
  </si>
  <si>
    <t>2020-03-07 05:48</t>
  </si>
  <si>
    <t>2020-03-07 10:32</t>
  </si>
  <si>
    <t>2020-03-07 03:30</t>
  </si>
  <si>
    <t>2020-03-07 21:37</t>
  </si>
  <si>
    <t>2020-03-07 21:30</t>
  </si>
  <si>
    <t>2020-03-07 12:00</t>
  </si>
  <si>
    <t>2020-03-08 09:34</t>
  </si>
  <si>
    <t>2020-03-08 15:22</t>
  </si>
  <si>
    <t>2020-03-08 10:56</t>
  </si>
  <si>
    <t>2020-03-08 06:59</t>
  </si>
  <si>
    <t>2020-03-08 08:50</t>
  </si>
  <si>
    <t>2020-03-08 16:11</t>
  </si>
  <si>
    <t>2020-03-08 04:05</t>
  </si>
  <si>
    <t>2020-03-08 12:00</t>
  </si>
  <si>
    <t>2020-03-09 00:09</t>
  </si>
  <si>
    <t>2020-03-09 14:51</t>
  </si>
  <si>
    <t>2020-03-09 15:25</t>
  </si>
  <si>
    <t>2020-03-09 05:47</t>
  </si>
  <si>
    <t>2020-03-09 09:09</t>
  </si>
  <si>
    <t>2020-03-09 12:26</t>
  </si>
  <si>
    <t>2020-03-09 12:00</t>
  </si>
  <si>
    <t>2020-03-10 23:07</t>
  </si>
  <si>
    <t>2020-03-10 00:11</t>
  </si>
  <si>
    <t>2020-03-10 00:01</t>
  </si>
  <si>
    <t>2020-03-10 23:39</t>
  </si>
  <si>
    <t>2020-03-10 19:29</t>
  </si>
  <si>
    <t>2020-03-10 10:59</t>
  </si>
  <si>
    <t>2020-03-10 08:10</t>
  </si>
  <si>
    <t>2020-03-10 07:20</t>
  </si>
  <si>
    <t>2020-03-10 14:00</t>
  </si>
  <si>
    <t>2020-03-11 08:49</t>
  </si>
  <si>
    <t>2020-03-11 02:27</t>
  </si>
  <si>
    <t>2020-03-11 14:00</t>
  </si>
  <si>
    <t>2020-03-11 01:20</t>
  </si>
  <si>
    <t>2020-03-11 11:15</t>
  </si>
  <si>
    <t>2020-03-11 03:52</t>
  </si>
  <si>
    <t>2020-03-11 19:05</t>
  </si>
  <si>
    <t>2020-03-12 00:09</t>
  </si>
  <si>
    <t>2020-03-12 17:59</t>
  </si>
  <si>
    <t>2020-03-12 15:20</t>
  </si>
  <si>
    <t>2020-03-12 01:53</t>
  </si>
  <si>
    <t>2020-03-12 11:06</t>
  </si>
  <si>
    <t>2020-03-12 07:22</t>
  </si>
  <si>
    <t>2020-03-12 12:00</t>
  </si>
  <si>
    <t>2020-03-13 09:24</t>
  </si>
  <si>
    <t>2020-03-13 03:45</t>
  </si>
  <si>
    <t>2020-03-13 14:19</t>
  </si>
  <si>
    <t>2020-03-13 01:04</t>
  </si>
  <si>
    <t>2020-03-13 09:17</t>
  </si>
  <si>
    <t>2020-03-13 23:45</t>
  </si>
  <si>
    <t>2020-03-13 21:52</t>
  </si>
  <si>
    <t>2020-03-13 21:02</t>
  </si>
  <si>
    <t>2020-03-13 11:00</t>
  </si>
  <si>
    <t>2020-03-14 23:34</t>
  </si>
  <si>
    <t>2020-03-14 03:24</t>
  </si>
  <si>
    <t>2020-03-14 00:39</t>
  </si>
  <si>
    <t>2020-03-14 23:24</t>
  </si>
  <si>
    <t>2020-03-14 18:17</t>
  </si>
  <si>
    <t>2020-03-14 14:44</t>
  </si>
  <si>
    <t>2020-03-14 04:43</t>
  </si>
  <si>
    <t>2020-03-14 04:07</t>
  </si>
  <si>
    <t>2020-03-14 12:00</t>
  </si>
  <si>
    <t>2020-03-15 08:50</t>
  </si>
  <si>
    <t>2020-03-15 02:15</t>
  </si>
  <si>
    <t>2020-03-15 14:25</t>
  </si>
  <si>
    <t>2020-03-15 03:50</t>
  </si>
  <si>
    <t>2020-03-15 13:43</t>
  </si>
  <si>
    <t>2020-03-15 04:55</t>
  </si>
  <si>
    <t>2020-03-15 13:00</t>
  </si>
  <si>
    <t>2020-03-16 10:18</t>
  </si>
  <si>
    <t>2020-03-16 03:14</t>
  </si>
  <si>
    <t>2020-03-16 15:15</t>
  </si>
  <si>
    <t>2020-03-16 06:26</t>
  </si>
  <si>
    <t>2020-03-16 16:25</t>
  </si>
  <si>
    <t>2020-03-16 10:48</t>
  </si>
  <si>
    <t>2020-03-16 14:00</t>
  </si>
  <si>
    <t>2020-03-17 00:07</t>
  </si>
  <si>
    <t>2020-03-17 16:05</t>
  </si>
  <si>
    <t>2020-03-17 12:20</t>
  </si>
  <si>
    <t>2020-03-17 02:56</t>
  </si>
  <si>
    <t>2020-03-17 10:17</t>
  </si>
  <si>
    <t>2020-03-17 13:23</t>
  </si>
  <si>
    <t>2020-03-17 12:00</t>
  </si>
  <si>
    <t>2020-03-18 00:01</t>
  </si>
  <si>
    <t>2020-03-18 15:04</t>
  </si>
  <si>
    <t>2020-03-18 11:07</t>
  </si>
  <si>
    <t>2020-03-18 03:11</t>
  </si>
  <si>
    <t>2020-03-18 11:00</t>
  </si>
  <si>
    <t>2020-03-18 12:50</t>
  </si>
  <si>
    <t>2020-03-18 12:00</t>
  </si>
  <si>
    <t>2020-03-19 20:57</t>
  </si>
  <si>
    <t>2020-03-19 14:45</t>
  </si>
  <si>
    <t>2020-03-19 12:31</t>
  </si>
  <si>
    <t>2020-03-19 03:12</t>
  </si>
  <si>
    <t>2020-03-19 14:00</t>
  </si>
  <si>
    <t>2020-03-19 23:49</t>
  </si>
  <si>
    <t>2020-03-19 23:10</t>
  </si>
  <si>
    <t>2020-03-19 12:00</t>
  </si>
  <si>
    <t>2020-03-20 09:57</t>
  </si>
  <si>
    <t>2020-03-20 16:23</t>
  </si>
  <si>
    <t>2020-03-20 13:55</t>
  </si>
  <si>
    <t>2020-03-20 02:55</t>
  </si>
  <si>
    <t>2020-03-20 12:30</t>
  </si>
  <si>
    <t>2020-03-20 02:50</t>
  </si>
  <si>
    <t>2020-03-20 00:22</t>
  </si>
  <si>
    <t>2020-03-20 00:01</t>
  </si>
  <si>
    <t>2020-03-20 13:00</t>
  </si>
  <si>
    <t>2020-03-21 08:32</t>
  </si>
  <si>
    <t>2020-03-21 15:39</t>
  </si>
  <si>
    <t>2020-03-21 12:14</t>
  </si>
  <si>
    <t>2020-03-21 04:50</t>
  </si>
  <si>
    <t>2020-03-21 17:10</t>
  </si>
  <si>
    <t>2020-03-21 12:00</t>
  </si>
  <si>
    <t>2020-03-22 08:11</t>
  </si>
  <si>
    <t>2020-03-22 17:14</t>
  </si>
  <si>
    <t>2020-03-22 12:20</t>
  </si>
  <si>
    <t>2020-03-22 05:40</t>
  </si>
  <si>
    <t>2020-03-22 11:08</t>
  </si>
  <si>
    <t>2020-03-22 23:37</t>
  </si>
  <si>
    <t>2020-03-22 13:00</t>
  </si>
  <si>
    <t>2020-03-23 21:46</t>
  </si>
  <si>
    <t>2020-03-23 03:22</t>
  </si>
  <si>
    <t>2020-03-23 00:01</t>
  </si>
  <si>
    <t>2020-03-23 14:56</t>
  </si>
  <si>
    <t>2020-03-23 22:27</t>
  </si>
  <si>
    <t>2020-03-23 19:14</t>
  </si>
  <si>
    <t>2020-03-23 12:45</t>
  </si>
  <si>
    <t>2020-03-23 12:17</t>
  </si>
  <si>
    <t>2020-03-23 11:00</t>
  </si>
  <si>
    <t>2020-03-24 09:07</t>
  </si>
  <si>
    <t>2020-03-24 14:31</t>
  </si>
  <si>
    <t>2020-03-24 15:17</t>
  </si>
  <si>
    <t>2020-03-24 03:37</t>
  </si>
  <si>
    <t>2020-03-24 12:00</t>
  </si>
  <si>
    <t>2020-03-24 15:21</t>
  </si>
  <si>
    <t>2020-03-25 08:47</t>
  </si>
  <si>
    <t>2020-03-25 15:32</t>
  </si>
  <si>
    <t>2020-03-25 12:36</t>
  </si>
  <si>
    <t>2020-03-25 05:06</t>
  </si>
  <si>
    <t>2020-03-25 10:09</t>
  </si>
  <si>
    <t>2020-03-25 17:29</t>
  </si>
  <si>
    <t>2020-03-25 13:00</t>
  </si>
  <si>
    <t>2020-03-26 08:53</t>
  </si>
  <si>
    <t>2020-03-26 17:08</t>
  </si>
  <si>
    <t>2020-03-26 11:23</t>
  </si>
  <si>
    <t>2020-03-26 05:05</t>
  </si>
  <si>
    <t>2020-03-26 09:41</t>
  </si>
  <si>
    <t>2020-03-26 11:55</t>
  </si>
  <si>
    <t>2020-03-26 15:27</t>
  </si>
  <si>
    <t>2020-03-26 15:00</t>
  </si>
  <si>
    <t>2020-03-26 13:00</t>
  </si>
  <si>
    <t>2020-03-27 22:07</t>
  </si>
  <si>
    <t>2020-03-27 17:13</t>
  </si>
  <si>
    <t>2020-03-27 12:47</t>
  </si>
  <si>
    <t>2020-03-27 16:27</t>
  </si>
  <si>
    <t>2020-03-27 10:41</t>
  </si>
  <si>
    <t>2020-03-27 15:54</t>
  </si>
  <si>
    <t>2020-03-27 16:14</t>
  </si>
  <si>
    <t>2020-03-27 15:27</t>
  </si>
  <si>
    <t>2020-03-27 12:00</t>
  </si>
  <si>
    <t>2020-03-28 23:20</t>
  </si>
  <si>
    <t>2020-03-28 12:30</t>
  </si>
  <si>
    <t>2020-03-28 11:56</t>
  </si>
  <si>
    <t>2020-03-28 23:59</t>
  </si>
  <si>
    <t>2020-03-28 12:13</t>
  </si>
  <si>
    <t>2020-03-28 16:21</t>
  </si>
  <si>
    <t>2020-03-28 00:28</t>
  </si>
  <si>
    <t>2020-03-28 00:02</t>
  </si>
  <si>
    <t>2020-03-28 12:00</t>
  </si>
  <si>
    <t>2020-03-29 08:20</t>
  </si>
  <si>
    <t>2020-03-29 16:16</t>
  </si>
  <si>
    <t>2020-03-29 12:27</t>
  </si>
  <si>
    <t>2020-03-29 04:50</t>
  </si>
  <si>
    <t>2020-03-29 12:26</t>
  </si>
  <si>
    <t>2020-03-29 02:45</t>
  </si>
  <si>
    <t>2020-03-29 04:10</t>
  </si>
  <si>
    <t>2020-03-29 13:00</t>
  </si>
  <si>
    <t>2020-03-30 00:01</t>
  </si>
  <si>
    <t>2020-03-30 15:02</t>
  </si>
  <si>
    <t>2020-03-30 12:33</t>
  </si>
  <si>
    <t>2020-03-30 00:37</t>
  </si>
  <si>
    <t>2020-03-30 10:42</t>
  </si>
  <si>
    <t>2020-03-30 22:07</t>
  </si>
  <si>
    <t>2020-03-30 20:05</t>
  </si>
  <si>
    <t>2020-03-30 12:00</t>
  </si>
  <si>
    <t>2020-03-31 08:46</t>
  </si>
  <si>
    <t>2020-03-31 15:34</t>
  </si>
  <si>
    <t>2020-03-31 12:34</t>
  </si>
  <si>
    <t>2020-03-31 06:48</t>
  </si>
  <si>
    <t>2020-03-31 13:40</t>
  </si>
  <si>
    <t>2020-03-31 00:07</t>
  </si>
  <si>
    <t>2020-03-31 08:15</t>
  </si>
  <si>
    <t>2020-03-31 11:00</t>
  </si>
  <si>
    <t>2020-04-01 21:37</t>
  </si>
  <si>
    <t>2020-04-01 02:52</t>
  </si>
  <si>
    <t>2020-04-01 07:14</t>
  </si>
  <si>
    <t>2020-04-01 20:14</t>
  </si>
  <si>
    <t>2020-04-01 15:19</t>
  </si>
  <si>
    <t>2020-04-01 14:52</t>
  </si>
  <si>
    <t>2020-04-01 12:15</t>
  </si>
  <si>
    <t>2020-04-01 11:50</t>
  </si>
  <si>
    <t>2020-04-01 13:00</t>
  </si>
  <si>
    <t>2020-04-02 09:07</t>
  </si>
  <si>
    <t>2020-04-02 15:15</t>
  </si>
  <si>
    <t>2020-04-02 12:47</t>
  </si>
  <si>
    <t>2020-04-02 06:45</t>
  </si>
  <si>
    <t>2020-04-02 11:28</t>
  </si>
  <si>
    <t>2020-04-02 16:54</t>
  </si>
  <si>
    <t>2020-04-02 07:45</t>
  </si>
  <si>
    <t>2020-04-02 07:30</t>
  </si>
  <si>
    <t>2020-04-02 13:00</t>
  </si>
  <si>
    <t>2020-04-03 08:14</t>
  </si>
  <si>
    <t>2020-04-03 15:08</t>
  </si>
  <si>
    <t>2020-04-03 09:56</t>
  </si>
  <si>
    <t>2020-04-03 03:03</t>
  </si>
  <si>
    <t>2020-04-03 09:38</t>
  </si>
  <si>
    <t>2020-04-03 15:07</t>
  </si>
  <si>
    <t>2020-04-03 20:17</t>
  </si>
  <si>
    <t>2020-04-03 20:10</t>
  </si>
  <si>
    <t>2020-04-03 11:00</t>
  </si>
  <si>
    <t>2020-04-04 21:23</t>
  </si>
  <si>
    <t>2020-04-04 03:23</t>
  </si>
  <si>
    <t>2020-04-04 10:29</t>
  </si>
  <si>
    <t>2020-04-04 19:45</t>
  </si>
  <si>
    <t>2020-04-04 23:04</t>
  </si>
  <si>
    <t>2020-04-04 22:35</t>
  </si>
  <si>
    <t>2020-04-04 00:01</t>
  </si>
  <si>
    <t>2020-04-04 11:00</t>
  </si>
  <si>
    <t>2020-04-05 09:13</t>
  </si>
  <si>
    <t>2020-04-05 02:30</t>
  </si>
  <si>
    <t>2020-04-05 11:37</t>
  </si>
  <si>
    <t>2020-04-05 23:51</t>
  </si>
  <si>
    <t>2020-04-05 09:52</t>
  </si>
  <si>
    <t>2020-04-05 15:30</t>
  </si>
  <si>
    <t>2020-04-05 23:17</t>
  </si>
  <si>
    <t>2020-04-05 23:05</t>
  </si>
  <si>
    <t>2020-04-05 12:00</t>
  </si>
  <si>
    <t>2020-04-06 00:02</t>
  </si>
  <si>
    <t>2020-04-06 16:02</t>
  </si>
  <si>
    <t>2020-04-06 14:46</t>
  </si>
  <si>
    <t>2020-04-06 00:47</t>
  </si>
  <si>
    <t>2020-04-06 05:51</t>
  </si>
  <si>
    <t>2020-04-06 21:00</t>
  </si>
  <si>
    <t>2020-04-06 20:26</t>
  </si>
  <si>
    <t>2020-04-06 12:00</t>
  </si>
  <si>
    <t>2020-04-07 21:17</t>
  </si>
  <si>
    <t>2020-04-07 05:20</t>
  </si>
  <si>
    <t>2020-04-07 15:10</t>
  </si>
  <si>
    <t>2020-04-07 01:22</t>
  </si>
  <si>
    <t>2020-04-07 19:49</t>
  </si>
  <si>
    <t>2020-04-07 12:40</t>
  </si>
  <si>
    <t>2020-04-07 07:15</t>
  </si>
  <si>
    <t>2020-04-07 07:17</t>
  </si>
  <si>
    <t>2020-04-07 13:00</t>
  </si>
  <si>
    <t>2020-04-08 21:31</t>
  </si>
  <si>
    <t>2020-04-08 14:37</t>
  </si>
  <si>
    <t>2020-04-08 12:57</t>
  </si>
  <si>
    <t>2020-04-08 02:23</t>
  </si>
  <si>
    <t>2020-04-08 11:28</t>
  </si>
  <si>
    <t>2020-04-08 14:18</t>
  </si>
  <si>
    <t>2020-04-08 13:00</t>
  </si>
  <si>
    <t>2020-04-09 22:05</t>
  </si>
  <si>
    <t>2020-04-09 02:32</t>
  </si>
  <si>
    <t>2020-04-09 14:28</t>
  </si>
  <si>
    <t>2020-04-09 23:59</t>
  </si>
  <si>
    <t>2020-04-09 13:51</t>
  </si>
  <si>
    <t>2020-04-09 13:44</t>
  </si>
  <si>
    <t>2020-04-09 11:00</t>
  </si>
  <si>
    <t>2020-04-10 10:03</t>
  </si>
  <si>
    <t>2020-04-10 17:05</t>
  </si>
  <si>
    <t>2020-04-10 10:34</t>
  </si>
  <si>
    <t>2020-04-10 04:34</t>
  </si>
  <si>
    <t>2020-04-10 10:10</t>
  </si>
  <si>
    <t>2020-04-10 10:07</t>
  </si>
  <si>
    <t>2020-04-10 14:25</t>
  </si>
  <si>
    <t>2020-04-10 13:35</t>
  </si>
  <si>
    <t>2020-04-10 11:00</t>
  </si>
  <si>
    <t>2020-04-11 00:04</t>
  </si>
  <si>
    <t>2020-04-11 16:09</t>
  </si>
  <si>
    <t>2020-04-11 10:48</t>
  </si>
  <si>
    <t>2020-04-11 05:57</t>
  </si>
  <si>
    <t>2020-04-11 09:11</t>
  </si>
  <si>
    <t>2020-04-11 06:54</t>
  </si>
  <si>
    <t>2020-04-11 11:00</t>
  </si>
  <si>
    <t>2020-04-12 21:14</t>
  </si>
  <si>
    <t>2020-04-12 04:02</t>
  </si>
  <si>
    <t>2020-04-12 00:01</t>
  </si>
  <si>
    <t>2020-04-12 18:07</t>
  </si>
  <si>
    <t>2020-04-12 15:46</t>
  </si>
  <si>
    <t>2020-04-12 07:21</t>
  </si>
  <si>
    <t>2020-04-12 03:01</t>
  </si>
  <si>
    <t>2020-04-12 11:00</t>
  </si>
  <si>
    <t>2020-04-13 21:44</t>
  </si>
  <si>
    <t>2020-04-13 03:18</t>
  </si>
  <si>
    <t>2020-04-13 11:21</t>
  </si>
  <si>
    <t>2020-04-13 04:29</t>
  </si>
  <si>
    <t>2020-04-13 12:18</t>
  </si>
  <si>
    <t>2020-04-13 17:58</t>
  </si>
  <si>
    <t>2020-04-13 12:00</t>
  </si>
  <si>
    <t>2020-04-14 00:27</t>
  </si>
  <si>
    <t>2020-04-14 17:26</t>
  </si>
  <si>
    <t>2020-04-14 12:48</t>
  </si>
  <si>
    <t>2020-04-14 05:43</t>
  </si>
  <si>
    <t>2020-04-14 10:35</t>
  </si>
  <si>
    <t>2020-04-14 06:04</t>
  </si>
  <si>
    <t>2020-04-14 13:00</t>
  </si>
  <si>
    <t>2020-04-15 00:01</t>
  </si>
  <si>
    <t>2020-04-15 15:29</t>
  </si>
  <si>
    <t>2020-04-15 11:49</t>
  </si>
  <si>
    <t>2020-04-15 05:37</t>
  </si>
  <si>
    <t>2020-04-15 09:19</t>
  </si>
  <si>
    <t>2020-04-15 12:28</t>
  </si>
  <si>
    <t>2020-04-15 14:05</t>
  </si>
  <si>
    <t>2020-04-15 12:00</t>
  </si>
  <si>
    <t>2020-04-16 21:58</t>
  </si>
  <si>
    <t>2020-04-16 03:09</t>
  </si>
  <si>
    <t>2020-04-16 10:59</t>
  </si>
  <si>
    <t>2020-04-16 05:21</t>
  </si>
  <si>
    <t>2020-04-16 09:28</t>
  </si>
  <si>
    <t>2020-04-16 23:35</t>
  </si>
  <si>
    <t>2020-04-16 11:00</t>
  </si>
  <si>
    <t>2020-04-17 07:35</t>
  </si>
  <si>
    <t>2020-04-17 16:15</t>
  </si>
  <si>
    <t>2020-04-17 14:26</t>
  </si>
  <si>
    <t>2020-04-17 05:53</t>
  </si>
  <si>
    <t>2020-04-17 09:27</t>
  </si>
  <si>
    <t>2020-04-17 11:00</t>
  </si>
  <si>
    <t>2020-04-17 12:00</t>
  </si>
  <si>
    <t>2020-04-18 09:50</t>
  </si>
  <si>
    <t>2020-04-18 16:46</t>
  </si>
  <si>
    <t>2020-04-18 13:05</t>
  </si>
  <si>
    <t>2020-04-18 04:22</t>
  </si>
  <si>
    <t>2020-04-18 09:22</t>
  </si>
  <si>
    <t>2020-04-18 06:16</t>
  </si>
  <si>
    <t>2020-04-18 13:00</t>
  </si>
  <si>
    <t>2020-04-19 00:01</t>
  </si>
  <si>
    <t>2020-04-19 15:34</t>
  </si>
  <si>
    <t>2020-04-19 12:54</t>
  </si>
  <si>
    <t>2020-04-19 03:53</t>
  </si>
  <si>
    <t>2020-04-19 09:21</t>
  </si>
  <si>
    <t>2020-04-19 13:23</t>
  </si>
  <si>
    <t>2020-04-19 13:00</t>
  </si>
  <si>
    <t>2020-04-20 09:21</t>
  </si>
  <si>
    <t>2020-04-20 02:26</t>
  </si>
  <si>
    <t>2020-04-20 08:18</t>
  </si>
  <si>
    <t>2020-04-20 23:27</t>
  </si>
  <si>
    <t>2020-04-20 06:17</t>
  </si>
  <si>
    <t>2020-04-20 07:55</t>
  </si>
  <si>
    <t>2020-04-20 15:09</t>
  </si>
  <si>
    <t>2020-04-20 14:19</t>
  </si>
  <si>
    <t>2020-04-20 10:00</t>
  </si>
  <si>
    <t>2020-04-21 21:53</t>
  </si>
  <si>
    <t>2020-04-21 13:42</t>
  </si>
  <si>
    <t>2020-04-21 11:47</t>
  </si>
  <si>
    <t>2020-04-21 05:14</t>
  </si>
  <si>
    <t>2020-04-21 10:42</t>
  </si>
  <si>
    <t>2020-04-21 16:56</t>
  </si>
  <si>
    <t>2020-04-21 12:00</t>
  </si>
  <si>
    <t>2020-04-22 21:31</t>
  </si>
  <si>
    <t>2020-04-22 01:47</t>
  </si>
  <si>
    <t>2020-04-22 11:02</t>
  </si>
  <si>
    <t>2020-04-22 23:57</t>
  </si>
  <si>
    <t>2020-04-22 11:01</t>
  </si>
  <si>
    <t>2020-04-22 12:00</t>
  </si>
  <si>
    <t>2020-04-23 21:12</t>
  </si>
  <si>
    <t>2020-04-23 03:37</t>
  </si>
  <si>
    <t>2020-04-23 09:56</t>
  </si>
  <si>
    <t>2020-04-23 21:38</t>
  </si>
  <si>
    <t>2020-04-23 01:04</t>
  </si>
  <si>
    <t>2020-04-23 14:53</t>
  </si>
  <si>
    <t>2020-04-23 05:50</t>
  </si>
  <si>
    <t>2020-04-23 15:35</t>
  </si>
  <si>
    <t>2020-04-23 13:00</t>
  </si>
  <si>
    <t>2020-04-24 20:52</t>
  </si>
  <si>
    <t>2020-04-24 03:59</t>
  </si>
  <si>
    <t>2020-04-24 11:36</t>
  </si>
  <si>
    <t>2020-04-24 16:26</t>
  </si>
  <si>
    <t>2020-04-24 20:04</t>
  </si>
  <si>
    <t>2020-04-24 15:10</t>
  </si>
  <si>
    <t>2020-04-24 03:16</t>
  </si>
  <si>
    <t>2020-04-24 06:43</t>
  </si>
  <si>
    <t>2020-04-24 12:00</t>
  </si>
  <si>
    <t>2020-04-25 00:04</t>
  </si>
  <si>
    <t>2020-04-25 16:18</t>
  </si>
  <si>
    <t>2020-04-25 13:57</t>
  </si>
  <si>
    <t>2020-04-25 01:49</t>
  </si>
  <si>
    <t>2020-04-25 11:07</t>
  </si>
  <si>
    <t>2020-04-25 05:09</t>
  </si>
  <si>
    <t>2020-04-25 12:00</t>
  </si>
  <si>
    <t>2020-04-26 22:03</t>
  </si>
  <si>
    <t>2020-04-26 14:11</t>
  </si>
  <si>
    <t>2020-04-26 11:49</t>
  </si>
  <si>
    <t>2020-04-26 02:53</t>
  </si>
  <si>
    <t>2020-04-26 11:35</t>
  </si>
  <si>
    <t>2020-04-26 16:07</t>
  </si>
  <si>
    <t>2020-04-26 18:15</t>
  </si>
  <si>
    <t>2020-04-26 12:00</t>
  </si>
  <si>
    <t>2020-04-27 21:19</t>
  </si>
  <si>
    <t>2020-04-27 03:04</t>
  </si>
  <si>
    <t>2020-04-27 14:33</t>
  </si>
  <si>
    <t>2020-04-27 05:51</t>
  </si>
  <si>
    <t>2020-04-27 14:40</t>
  </si>
  <si>
    <t>2020-04-27 12:16</t>
  </si>
  <si>
    <t>2020-04-27 08:02</t>
  </si>
  <si>
    <t>2020-04-27 14:00</t>
  </si>
  <si>
    <t>2020-04-28 09:03</t>
  </si>
  <si>
    <t>2020-04-28 03:53</t>
  </si>
  <si>
    <t>2020-04-28 08:29</t>
  </si>
  <si>
    <t>2020-04-28 03:18</t>
  </si>
  <si>
    <t>2020-04-28 08:28</t>
  </si>
  <si>
    <t>2020-04-28 16:08</t>
  </si>
  <si>
    <t>2020-04-28 13:16</t>
  </si>
  <si>
    <t>2020-04-28 13:01</t>
  </si>
  <si>
    <t>2020-04-28 10:00</t>
  </si>
  <si>
    <t>2020-04-29 08:05</t>
  </si>
  <si>
    <t>2020-04-29 15:19</t>
  </si>
  <si>
    <t>2020-04-29 10:35</t>
  </si>
  <si>
    <t>2020-04-29 05:30</t>
  </si>
  <si>
    <t>2020-04-29 10:58</t>
  </si>
  <si>
    <t>2020-04-29 04:46</t>
  </si>
  <si>
    <t>2020-04-29 15:25</t>
  </si>
  <si>
    <t>2020-04-29 11:00</t>
  </si>
  <si>
    <t>2020-04-30 07:49</t>
  </si>
  <si>
    <t>2020-04-30 15:28</t>
  </si>
  <si>
    <t>2020-04-30 12:39</t>
  </si>
  <si>
    <t>2020-04-30 03:57</t>
  </si>
  <si>
    <t>2020-04-30 09:04</t>
  </si>
  <si>
    <t>2020-04-30 07:24</t>
  </si>
  <si>
    <t>2020-04-30 17:07</t>
  </si>
  <si>
    <t>2020-04-30 16:33</t>
  </si>
  <si>
    <t>2020-04-30 12:00</t>
  </si>
  <si>
    <t>2020-05-01 00:02</t>
  </si>
  <si>
    <t>2020-05-01 16:48</t>
  </si>
  <si>
    <t>2020-05-01 11:51</t>
  </si>
  <si>
    <t>2020-05-01 04:27</t>
  </si>
  <si>
    <t>2020-05-01 11:45</t>
  </si>
  <si>
    <t>2020-05-01 00:47</t>
  </si>
  <si>
    <t>2020-05-01 16:29</t>
  </si>
  <si>
    <t>2020-05-01 16:30</t>
  </si>
  <si>
    <t>2020-05-01 12:00</t>
  </si>
  <si>
    <t>2020-05-02 00:03</t>
  </si>
  <si>
    <t>2020-05-02 17:59</t>
  </si>
  <si>
    <t>2020-05-02 12:37</t>
  </si>
  <si>
    <t>2020-05-02 05:01</t>
  </si>
  <si>
    <t>2020-05-02 12:30</t>
  </si>
  <si>
    <t>2020-05-02 17:33</t>
  </si>
  <si>
    <t>2020-05-02 12:00</t>
  </si>
  <si>
    <t>2020-05-03 21:25</t>
  </si>
  <si>
    <t>2020-05-03 14:24</t>
  </si>
  <si>
    <t>2020-05-03 12:57</t>
  </si>
  <si>
    <t>2020-05-03 03:11</t>
  </si>
  <si>
    <t>2020-05-03 11:27</t>
  </si>
  <si>
    <t>2020-05-03 12:00</t>
  </si>
  <si>
    <t>2020-05-04 09:33</t>
  </si>
  <si>
    <t>2020-05-04 00:57</t>
  </si>
  <si>
    <t>2020-05-04 12:34</t>
  </si>
  <si>
    <t>2020-05-04 05:05</t>
  </si>
  <si>
    <t>2020-05-04 11:56</t>
  </si>
  <si>
    <t>2020-05-04 23:44</t>
  </si>
  <si>
    <t>2020-05-04 12:00</t>
  </si>
  <si>
    <t>2020-05-05 00:10</t>
  </si>
  <si>
    <t>2020-05-05 23:51</t>
  </si>
  <si>
    <t>2020-05-05 15:18</t>
  </si>
  <si>
    <t>2020-05-05 04:57</t>
  </si>
  <si>
    <t>2020-05-05 08:21</t>
  </si>
  <si>
    <t>2020-05-05 11:40</t>
  </si>
  <si>
    <t>2020-05-05 13:00</t>
  </si>
  <si>
    <t>2020-05-06 21:28</t>
  </si>
  <si>
    <t>2020-05-06 02:08</t>
  </si>
  <si>
    <t>2020-05-06 11:20</t>
  </si>
  <si>
    <t>2020-05-06 23:52</t>
  </si>
  <si>
    <t>2020-05-06 07:35</t>
  </si>
  <si>
    <t>2020-05-06 14:40</t>
  </si>
  <si>
    <t>2020-05-06 15:19</t>
  </si>
  <si>
    <t>2020-05-06 15:01</t>
  </si>
  <si>
    <t>2020-05-06 12:00</t>
  </si>
  <si>
    <t>2020-05-07 09:22</t>
  </si>
  <si>
    <t>2020-05-07 16:31</t>
  </si>
  <si>
    <t>2020-05-07 12:39</t>
  </si>
  <si>
    <t>2020-05-07 00:31</t>
  </si>
  <si>
    <t>2020-05-07 12:29</t>
  </si>
  <si>
    <t>2020-05-07 09:19</t>
  </si>
  <si>
    <t>2020-05-07 19:02</t>
  </si>
  <si>
    <t>2020-05-07 19:54</t>
  </si>
  <si>
    <t>2020-05-07 11:00</t>
  </si>
  <si>
    <t>2020-05-08 08:31</t>
  </si>
  <si>
    <t>2020-05-08 15:56</t>
  </si>
  <si>
    <t>2020-05-08 11:44</t>
  </si>
  <si>
    <t>2020-05-08 03:21</t>
  </si>
  <si>
    <t>2020-05-08 11:41</t>
  </si>
  <si>
    <t>2020-05-08 12:39</t>
  </si>
  <si>
    <t>2020-05-08 16:50</t>
  </si>
  <si>
    <t>2020-05-08 16:16</t>
  </si>
  <si>
    <t>2020-05-08 12:00</t>
  </si>
  <si>
    <t>2020-05-09 00:08</t>
  </si>
  <si>
    <t>2020-05-09 15:40</t>
  </si>
  <si>
    <t>2020-05-09 12:51</t>
  </si>
  <si>
    <t>2020-05-09 06:02</t>
  </si>
  <si>
    <t>2020-05-09 12:45</t>
  </si>
  <si>
    <t>2020-05-09 15:18</t>
  </si>
  <si>
    <t>2020-05-09 04:49</t>
  </si>
  <si>
    <t>2020-05-09 03:22</t>
  </si>
  <si>
    <t>2020-05-09 13:00</t>
  </si>
  <si>
    <t>2020-05-10 22:10</t>
  </si>
  <si>
    <t>2020-05-10 15:42</t>
  </si>
  <si>
    <t>2020-05-10 11:15</t>
  </si>
  <si>
    <t>2020-05-10 05:42</t>
  </si>
  <si>
    <t>2020-05-10 12:05</t>
  </si>
  <si>
    <t>2020-05-10 20:48</t>
  </si>
  <si>
    <t>2020-05-10 21:04</t>
  </si>
  <si>
    <t>2020-05-10 20:30</t>
  </si>
  <si>
    <t>2020-05-10 11:00</t>
  </si>
  <si>
    <t>2020-05-11 08:53</t>
  </si>
  <si>
    <t>2020-05-11 18:24</t>
  </si>
  <si>
    <t>2020-05-11 10:40</t>
  </si>
  <si>
    <t>2020-05-11 04:56</t>
  </si>
  <si>
    <t>2020-05-11 10:45</t>
  </si>
  <si>
    <t>2020-05-11 13:05</t>
  </si>
  <si>
    <t>2020-05-11 16:41</t>
  </si>
  <si>
    <t>2020-05-11 16:40</t>
  </si>
  <si>
    <t>2020-05-11 12:00</t>
  </si>
  <si>
    <t>2020-05-12 22:06</t>
  </si>
  <si>
    <t>2020-05-12 04:31</t>
  </si>
  <si>
    <t>2020-05-12 10:00</t>
  </si>
  <si>
    <t>2020-05-12 15:07</t>
  </si>
  <si>
    <t>2020-05-12 23:25</t>
  </si>
  <si>
    <t>2020-05-12 16:46</t>
  </si>
  <si>
    <t>2020-05-12 13:59</t>
  </si>
  <si>
    <t>2020-05-12 13:26</t>
  </si>
  <si>
    <t>2020-05-12 11:00</t>
  </si>
  <si>
    <t>2020-05-13 21:49</t>
  </si>
  <si>
    <t>2020-05-13 01:51</t>
  </si>
  <si>
    <t>2020-05-13 13:23</t>
  </si>
  <si>
    <t>2020-05-13 04:44</t>
  </si>
  <si>
    <t>2020-05-13 09:42</t>
  </si>
  <si>
    <t>2020-05-13 13:59</t>
  </si>
  <si>
    <t>2020-05-13 12:00</t>
  </si>
  <si>
    <t>2020-05-14 00:04</t>
  </si>
  <si>
    <t>2020-05-14 16:57</t>
  </si>
  <si>
    <t>2020-05-14 13:32</t>
  </si>
  <si>
    <t>2020-05-14 04:20</t>
  </si>
  <si>
    <t>2020-05-14 13:08</t>
  </si>
  <si>
    <t>2020-05-14 04:36</t>
  </si>
  <si>
    <t>2020-05-14 12:00</t>
  </si>
  <si>
    <t>2020-05-15 07:40</t>
  </si>
  <si>
    <t>2020-05-15 15:18</t>
  </si>
  <si>
    <t>2020-05-15 12:59</t>
  </si>
  <si>
    <t>2020-05-15 05:06</t>
  </si>
  <si>
    <t>2020-05-15 08:19</t>
  </si>
  <si>
    <t>2020-05-15 13:31</t>
  </si>
  <si>
    <t>2020-05-15 16:21</t>
  </si>
  <si>
    <t>2020-05-15 16:10</t>
  </si>
  <si>
    <t>2020-05-15 12:00</t>
  </si>
  <si>
    <t>2020-05-16 07:44</t>
  </si>
  <si>
    <t>2020-05-16 23:59</t>
  </si>
  <si>
    <t>2020-05-16 12:00</t>
  </si>
  <si>
    <t>2020-05-16 19:04</t>
  </si>
  <si>
    <t>2020-05-16 08:56</t>
  </si>
  <si>
    <t>2020-05-16 12:55</t>
  </si>
  <si>
    <t>2020-05-16 14:36</t>
  </si>
  <si>
    <t>2020-05-16 15:00</t>
  </si>
  <si>
    <t>2020-05-17 10:52</t>
  </si>
  <si>
    <t>2020-05-17 23:48</t>
  </si>
  <si>
    <t>2020-05-17 08:28</t>
  </si>
  <si>
    <t>2020-05-17 23:50</t>
  </si>
  <si>
    <t>2020-05-17 08:26</t>
  </si>
  <si>
    <t>2020-05-17 09:45</t>
  </si>
  <si>
    <t>2020-05-17 11:26</t>
  </si>
  <si>
    <t>2020-05-17 11:10</t>
  </si>
  <si>
    <t>2020-05-17 10:00</t>
  </si>
  <si>
    <t>2020-05-18 21:56</t>
  </si>
  <si>
    <t>2020-05-18 14:00</t>
  </si>
  <si>
    <t>2020-05-18 15:28</t>
  </si>
  <si>
    <t>2020-05-18 05:11</t>
  </si>
  <si>
    <t>2020-05-18 15:18</t>
  </si>
  <si>
    <t>2020-05-18 06:27</t>
  </si>
  <si>
    <t>2020-05-18 19:50</t>
  </si>
  <si>
    <t>2020-05-18 19:01</t>
  </si>
  <si>
    <t>2020-05-18 12:00</t>
  </si>
  <si>
    <t>2020-05-19 21:57</t>
  </si>
  <si>
    <t>2020-05-19 03:03</t>
  </si>
  <si>
    <t>2020-05-19 11:48</t>
  </si>
  <si>
    <t>2020-05-19 23:52</t>
  </si>
  <si>
    <t>2020-05-19 00:11</t>
  </si>
  <si>
    <t>2020-05-19 12:15</t>
  </si>
  <si>
    <t>2020-05-19 13:05</t>
  </si>
  <si>
    <t>2020-05-19 12:38</t>
  </si>
  <si>
    <t>2020-05-19 12:00</t>
  </si>
  <si>
    <t>2020-05-20 11:09</t>
  </si>
  <si>
    <t>2020-05-20 19:16</t>
  </si>
  <si>
    <t>2020-05-20 10:28</t>
  </si>
  <si>
    <t>2020-05-20 05:26</t>
  </si>
  <si>
    <t>2020-05-20 11:06</t>
  </si>
  <si>
    <t>2020-05-20 11:54</t>
  </si>
  <si>
    <t>2020-05-20 14:32</t>
  </si>
  <si>
    <t>2020-05-20 14:33</t>
  </si>
  <si>
    <t>2020-05-20 11:00</t>
  </si>
  <si>
    <t>2020-05-21 11:00</t>
  </si>
  <si>
    <t>2020-05-21 16:09</t>
  </si>
  <si>
    <t>2020-05-21 12:40</t>
  </si>
  <si>
    <t>2020-05-21 02:52</t>
  </si>
  <si>
    <t>2020-05-21 13:10</t>
  </si>
  <si>
    <t>2020-05-21 09:13</t>
  </si>
  <si>
    <t>2020-05-21 18:01</t>
  </si>
  <si>
    <t>2020-05-21 17:30</t>
  </si>
  <si>
    <t>2020-05-21 13:00</t>
  </si>
  <si>
    <t>2020-05-22 00:01</t>
  </si>
  <si>
    <t>2020-05-22 14:52</t>
  </si>
  <si>
    <t>2020-05-22 09:47</t>
  </si>
  <si>
    <t>2020-05-22 02:33</t>
  </si>
  <si>
    <t>2020-05-22 10:16</t>
  </si>
  <si>
    <t>2020-05-22 03:28</t>
  </si>
  <si>
    <t>2020-05-22 00:18</t>
  </si>
  <si>
    <t>2020-05-22 00:13</t>
  </si>
  <si>
    <t>2020-05-22 10:00</t>
  </si>
  <si>
    <t>2020-05-23 22:56</t>
  </si>
  <si>
    <t>2020-05-23 04:11</t>
  </si>
  <si>
    <t>2020-05-23 11:55</t>
  </si>
  <si>
    <t>2020-05-23 23:59</t>
  </si>
  <si>
    <t>2020-05-23 13:28</t>
  </si>
  <si>
    <t>2020-05-23 18:04</t>
  </si>
  <si>
    <t>2020-05-23 08:05</t>
  </si>
  <si>
    <t>2020-05-23 11:00</t>
  </si>
  <si>
    <t>2020-05-24 21:27</t>
  </si>
  <si>
    <t>2020-05-24 01:58</t>
  </si>
  <si>
    <t>2020-05-24 10:59</t>
  </si>
  <si>
    <t>2020-05-24 02:04</t>
  </si>
  <si>
    <t>2020-05-24 12:08</t>
  </si>
  <si>
    <t>2020-05-24 12:35</t>
  </si>
  <si>
    <t>2020-05-24 06:44</t>
  </si>
  <si>
    <t>2020-05-24 06:13</t>
  </si>
  <si>
    <t>2020-05-24 11:00</t>
  </si>
  <si>
    <t>2020-05-25 22:05</t>
  </si>
  <si>
    <t>2020-05-25 14:56</t>
  </si>
  <si>
    <t>2020-05-25 11:43</t>
  </si>
  <si>
    <t>2020-05-25 03:39</t>
  </si>
  <si>
    <t>2020-05-25 10:45</t>
  </si>
  <si>
    <t>2020-05-25 12:38</t>
  </si>
  <si>
    <t>2020-05-25 12:00</t>
  </si>
  <si>
    <t>2020-05-26 00:03</t>
  </si>
  <si>
    <t>2020-05-26 16:50</t>
  </si>
  <si>
    <t>2020-05-26 10:07</t>
  </si>
  <si>
    <t>2020-05-26 01:02</t>
  </si>
  <si>
    <t>2020-05-26 06:44</t>
  </si>
  <si>
    <t>2020-05-26 14:05</t>
  </si>
  <si>
    <t>2020-05-26 10:00</t>
  </si>
  <si>
    <t>2020-05-27 22:09</t>
  </si>
  <si>
    <t>2020-05-27 02:32</t>
  </si>
  <si>
    <t>2020-05-27 09:01</t>
  </si>
  <si>
    <t>2020-05-27 23:32</t>
  </si>
  <si>
    <t>2020-05-27 08:58</t>
  </si>
  <si>
    <t>2020-05-27 08:49</t>
  </si>
  <si>
    <t>2020-05-27 13:06</t>
  </si>
  <si>
    <t>2020-05-27 12:43</t>
  </si>
  <si>
    <t>2020-05-27 10:00</t>
  </si>
  <si>
    <t>2020-05-28 21:14</t>
  </si>
  <si>
    <t>2020-05-28 14:46</t>
  </si>
  <si>
    <t>2020-05-28 12:36</t>
  </si>
  <si>
    <t>2020-05-28 01:00</t>
  </si>
  <si>
    <t>2020-05-28 12:43</t>
  </si>
  <si>
    <t>2020-05-28 18:32</t>
  </si>
  <si>
    <t>2020-05-28 00:10</t>
  </si>
  <si>
    <t>2020-05-28 21:01</t>
  </si>
  <si>
    <t>2020-05-28 13:00</t>
  </si>
  <si>
    <t>2020-05-29 00:09</t>
  </si>
  <si>
    <t>2020-05-29 17:25</t>
  </si>
  <si>
    <t>2020-05-29 12:07</t>
  </si>
  <si>
    <t>2020-05-29 01:04</t>
  </si>
  <si>
    <t>2020-05-29 11:56</t>
  </si>
  <si>
    <t>2020-05-29 23:43</t>
  </si>
  <si>
    <t>2020-05-29 14:48</t>
  </si>
  <si>
    <t>2020-05-29 14:30</t>
  </si>
  <si>
    <t>2020-05-29 12:00</t>
  </si>
  <si>
    <t>2020-05-30 00:12</t>
  </si>
  <si>
    <t>2020-05-30 16:00</t>
  </si>
  <si>
    <t>2020-05-30 13:02</t>
  </si>
  <si>
    <t>2020-05-30 04:51</t>
  </si>
  <si>
    <t>2020-05-30 14:43</t>
  </si>
  <si>
    <t>2020-05-30 19:11</t>
  </si>
  <si>
    <t>2020-05-30 12:00</t>
  </si>
  <si>
    <t>2020-05-31 21:26</t>
  </si>
  <si>
    <t>2020-05-31 03:01</t>
  </si>
  <si>
    <t>2020-05-31 12:31</t>
  </si>
  <si>
    <t>2020-05-31 04:52</t>
  </si>
  <si>
    <t>2020-05-31 12:46</t>
  </si>
  <si>
    <t>2020-05-31 04:31</t>
  </si>
  <si>
    <t>2020-05-31 12:00</t>
  </si>
  <si>
    <t>2020-06-01 21:44</t>
  </si>
  <si>
    <t>2020-06-01 15:51</t>
  </si>
  <si>
    <t>2020-06-01 11:52</t>
  </si>
  <si>
    <t>2020-06-01 20:48</t>
  </si>
  <si>
    <t>2020-06-01 13:08</t>
  </si>
  <si>
    <t>2020-06-01 19:16</t>
  </si>
  <si>
    <t>2020-06-01 12:00</t>
  </si>
  <si>
    <t>2020-06-02 00:03</t>
  </si>
  <si>
    <t>2020-06-02 16:38</t>
  </si>
  <si>
    <t>2020-06-02 12:39</t>
  </si>
  <si>
    <t>2020-06-02 04:49</t>
  </si>
  <si>
    <t>2020-06-02 10:17</t>
  </si>
  <si>
    <t>2020-06-02 11:28</t>
  </si>
  <si>
    <t>2020-06-02 12:00</t>
  </si>
  <si>
    <t>2020-06-03 00:29</t>
  </si>
  <si>
    <t>2020-06-03 16:05</t>
  </si>
  <si>
    <t>2020-06-03 12:43</t>
  </si>
  <si>
    <t>2020-06-03 05:38</t>
  </si>
  <si>
    <t>2020-06-03 09:03</t>
  </si>
  <si>
    <t>2020-06-03 10:30</t>
  </si>
  <si>
    <t>2020-06-03 12:00</t>
  </si>
  <si>
    <t>2020-06-04 21:22</t>
  </si>
  <si>
    <t>2020-06-04 03:30</t>
  </si>
  <si>
    <t>2020-06-04 12:31</t>
  </si>
  <si>
    <t>2020-06-04 03:25</t>
  </si>
  <si>
    <t>2020-06-04 09:47</t>
  </si>
  <si>
    <t>2020-06-04 05:12</t>
  </si>
  <si>
    <t>2020-06-04 12:00</t>
  </si>
  <si>
    <t>2020-06-05 08:19</t>
  </si>
  <si>
    <t>2020-06-05 16:54</t>
  </si>
  <si>
    <t>2020-06-05 12:44</t>
  </si>
  <si>
    <t>2020-06-05 04:26</t>
  </si>
  <si>
    <t>2020-06-05 09:42</t>
  </si>
  <si>
    <t>2020-06-05 06:03</t>
  </si>
  <si>
    <t>2020-06-05 13:00</t>
  </si>
  <si>
    <t>2020-06-06 00:06</t>
  </si>
  <si>
    <t>2020-06-06 15:49</t>
  </si>
  <si>
    <t>2020-06-06 12:41</t>
  </si>
  <si>
    <t>2020-06-06 05:24</t>
  </si>
  <si>
    <t>2020-06-06 17:32</t>
  </si>
  <si>
    <t>2020-06-06 12:00</t>
  </si>
  <si>
    <t>2020-06-07 22:25</t>
  </si>
  <si>
    <t>2020-06-07 14:40</t>
  </si>
  <si>
    <t>2020-06-07 10:32</t>
  </si>
  <si>
    <t>2020-06-07 18:31</t>
  </si>
  <si>
    <t>2020-06-07 09:27</t>
  </si>
  <si>
    <t>2020-06-07 16:00</t>
  </si>
  <si>
    <t>2020-06-07 14:13</t>
  </si>
  <si>
    <t>2020-06-07 14:07</t>
  </si>
  <si>
    <t>2020-06-07 12:00</t>
  </si>
  <si>
    <t>2020-06-08 21:59</t>
  </si>
  <si>
    <t>2020-06-08 04:34</t>
  </si>
  <si>
    <t>2020-06-08 13:42</t>
  </si>
  <si>
    <t>2020-06-08 02:49</t>
  </si>
  <si>
    <t>2020-06-08 14:09</t>
  </si>
  <si>
    <t>2020-06-08 20:37</t>
  </si>
  <si>
    <t>2020-06-08 17:10</t>
  </si>
  <si>
    <t>2020-06-08 14:00</t>
  </si>
  <si>
    <t>2020-06-09 23:08</t>
  </si>
  <si>
    <t>2020-06-09 03:46</t>
  </si>
  <si>
    <t>2020-06-09 14:07</t>
  </si>
  <si>
    <t>2020-06-09 01:43</t>
  </si>
  <si>
    <t>2020-06-09 13:53</t>
  </si>
  <si>
    <t>2020-06-09 21:42</t>
  </si>
  <si>
    <t>2020-06-09 08:50</t>
  </si>
  <si>
    <t>2020-06-09 12:00</t>
  </si>
  <si>
    <t>2020-06-10 00:01</t>
  </si>
  <si>
    <t>2020-06-10 17:02</t>
  </si>
  <si>
    <t>2020-06-10 13:53</t>
  </si>
  <si>
    <t>2020-06-10 03:13</t>
  </si>
  <si>
    <t>2020-06-10 10:03</t>
  </si>
  <si>
    <t>2020-06-10 18:32</t>
  </si>
  <si>
    <t>2020-06-10 18:25</t>
  </si>
  <si>
    <t>2020-06-10 18:15</t>
  </si>
  <si>
    <t>2020-06-10 14:00</t>
  </si>
  <si>
    <t>2020-06-11 22:44</t>
  </si>
  <si>
    <t>2020-06-11 14:37</t>
  </si>
  <si>
    <t>2020-06-11 10:19</t>
  </si>
  <si>
    <t>2020-06-11 03:16</t>
  </si>
  <si>
    <t>2020-06-11 09:11</t>
  </si>
  <si>
    <t>2020-06-11 11:47</t>
  </si>
  <si>
    <t>2020-06-11 21:05</t>
  </si>
  <si>
    <t>2020-06-11 20:20</t>
  </si>
  <si>
    <t>2020-06-11 11:00</t>
  </si>
  <si>
    <t>2020-06-12 22:19</t>
  </si>
  <si>
    <t>2020-06-12 15:40</t>
  </si>
  <si>
    <t>2020-06-12 12:37</t>
  </si>
  <si>
    <t>2020-06-12 04:10</t>
  </si>
  <si>
    <t>2020-06-12 12:40</t>
  </si>
  <si>
    <t>2020-06-12 10:12</t>
  </si>
  <si>
    <t>2020-06-12 12:00</t>
  </si>
  <si>
    <t>2020-06-13 22:10</t>
  </si>
  <si>
    <t>2020-06-13 02:07</t>
  </si>
  <si>
    <t>2020-06-13 11:43</t>
  </si>
  <si>
    <t>2020-06-13 05:15</t>
  </si>
  <si>
    <t>2020-06-13 10:43</t>
  </si>
  <si>
    <t>2020-06-13 12:58</t>
  </si>
  <si>
    <t>2020-06-13 12:00</t>
  </si>
  <si>
    <t>2020-06-14 23:19</t>
  </si>
  <si>
    <t>2020-06-14 02:59</t>
  </si>
  <si>
    <t>2020-06-14 12:47</t>
  </si>
  <si>
    <t>2020-06-14 04:19</t>
  </si>
  <si>
    <t>2020-06-14 08:06</t>
  </si>
  <si>
    <t>2020-06-14 10:25</t>
  </si>
  <si>
    <t>2020-06-14 12:00</t>
  </si>
  <si>
    <t>2020-06-15 00:03</t>
  </si>
  <si>
    <t>2020-06-15 16:18</t>
  </si>
  <si>
    <t>2020-06-15 13:47</t>
  </si>
  <si>
    <t>2020-06-15 05:07</t>
  </si>
  <si>
    <t>2020-06-15 09:01</t>
  </si>
  <si>
    <t>2020-06-15 12:02</t>
  </si>
  <si>
    <t>2020-06-15 21:24</t>
  </si>
  <si>
    <t>2020-06-15 21:08</t>
  </si>
  <si>
    <t>2020-06-15 12:00</t>
  </si>
  <si>
    <t>2020-06-16 00:15</t>
  </si>
  <si>
    <t>2020-06-16 15:21</t>
  </si>
  <si>
    <t>2020-06-16 12:23</t>
  </si>
  <si>
    <t>2020-06-16 05:57</t>
  </si>
  <si>
    <t>2020-06-16 12:21</t>
  </si>
  <si>
    <t>2020-06-16 12:52</t>
  </si>
  <si>
    <t>2020-06-16 12:00</t>
  </si>
  <si>
    <t>2020-06-17 21:59</t>
  </si>
  <si>
    <t>2020-06-17 15:57</t>
  </si>
  <si>
    <t>2020-06-17 12:19</t>
  </si>
  <si>
    <t>2020-06-17 04:43</t>
  </si>
  <si>
    <t>2020-06-17 08:41</t>
  </si>
  <si>
    <t>2020-06-17 10:09</t>
  </si>
  <si>
    <t>2020-06-17 12:00</t>
  </si>
  <si>
    <t>2020-06-18 10:13</t>
  </si>
  <si>
    <t>2020-06-18 03:00</t>
  </si>
  <si>
    <t>2020-06-18 13:42</t>
  </si>
  <si>
    <t>2020-06-18 04:40</t>
  </si>
  <si>
    <t>2020-06-18 13:37</t>
  </si>
  <si>
    <t>2020-06-18 04:10</t>
  </si>
  <si>
    <t>2020-06-18 13:00</t>
  </si>
  <si>
    <t>2020-06-19 22:26</t>
  </si>
  <si>
    <t>2020-06-19 02:42</t>
  </si>
  <si>
    <t>2020-06-19 15:34</t>
  </si>
  <si>
    <t>2020-06-19 05:12</t>
  </si>
  <si>
    <t>2020-06-19 15:12</t>
  </si>
  <si>
    <t>2020-06-19 14:20</t>
  </si>
  <si>
    <t>2020-06-19 13:00</t>
  </si>
  <si>
    <t>2020-06-20 00:04</t>
  </si>
  <si>
    <t>2020-06-20 15:52</t>
  </si>
  <si>
    <t>2020-06-20 13:31</t>
  </si>
  <si>
    <t>2020-06-20 03:54</t>
  </si>
  <si>
    <t>2020-06-20 08:32</t>
  </si>
  <si>
    <t>2020-06-20 05:30</t>
  </si>
  <si>
    <t>2020-06-20 12:00</t>
  </si>
  <si>
    <t>2020-06-21 00:02</t>
  </si>
  <si>
    <t>2020-06-21 16:06</t>
  </si>
  <si>
    <t>2020-06-21 13:43</t>
  </si>
  <si>
    <t>2020-06-21 05:15</t>
  </si>
  <si>
    <t>2020-06-21 15:05</t>
  </si>
  <si>
    <t>2020-06-21 06:00</t>
  </si>
  <si>
    <t>2020-06-21 12:00</t>
  </si>
  <si>
    <t>2020-06-22 22:07</t>
  </si>
  <si>
    <t>2020-06-22 04:26</t>
  </si>
  <si>
    <t>2020-06-22 13:36</t>
  </si>
  <si>
    <t>2020-06-22 04:56</t>
  </si>
  <si>
    <t>2020-06-22 15:40</t>
  </si>
  <si>
    <t>2020-06-22 12:00</t>
  </si>
  <si>
    <t>2020-06-23 22:00</t>
  </si>
  <si>
    <t>2020-06-23 03:58</t>
  </si>
  <si>
    <t>2020-06-23 12:55</t>
  </si>
  <si>
    <t>2020-06-23 05:02</t>
  </si>
  <si>
    <t>2020-06-23 17:28</t>
  </si>
  <si>
    <t>2020-06-23 02:28</t>
  </si>
  <si>
    <t>2020-06-23 12:00</t>
  </si>
  <si>
    <t>2020-06-24 00:14</t>
  </si>
  <si>
    <t>2020-06-24 16:33</t>
  </si>
  <si>
    <t>2020-06-24 11:21</t>
  </si>
  <si>
    <t>2020-06-24 03:17</t>
  </si>
  <si>
    <t>2020-06-24 08:30</t>
  </si>
  <si>
    <t>2020-06-24 06:26</t>
  </si>
  <si>
    <t>2020-06-24 12:00</t>
  </si>
  <si>
    <t>2020-06-25 22:07</t>
  </si>
  <si>
    <t>2020-06-25 15:12</t>
  </si>
  <si>
    <t>2020-06-25 14:42</t>
  </si>
  <si>
    <t>2020-06-25 04:05</t>
  </si>
  <si>
    <t>2020-06-25 17:39</t>
  </si>
  <si>
    <t>2020-06-25 14:32</t>
  </si>
  <si>
    <t>2020-06-25 13:00</t>
  </si>
  <si>
    <t>2020-06-26 22:09</t>
  </si>
  <si>
    <t>2020-06-26 00:30</t>
  </si>
  <si>
    <t>2020-06-26 12:26</t>
  </si>
  <si>
    <t>2020-06-26 05:36</t>
  </si>
  <si>
    <t>2020-06-26 09:35</t>
  </si>
  <si>
    <t>2020-06-26 17:09</t>
  </si>
  <si>
    <t>2020-06-26 13:00</t>
  </si>
  <si>
    <t>2020-06-27 06:52</t>
  </si>
  <si>
    <t>2020-06-27 14:18</t>
  </si>
  <si>
    <t>2020-06-27 13:27</t>
  </si>
  <si>
    <t>2020-06-27 05:30</t>
  </si>
  <si>
    <t>2020-06-27 08:01</t>
  </si>
  <si>
    <t>2020-06-27 11:55</t>
  </si>
  <si>
    <t>2020-06-27 13:00</t>
  </si>
  <si>
    <t>2020-06-28 00:01</t>
  </si>
  <si>
    <t>2020-06-28 13:11</t>
  </si>
  <si>
    <t>2020-06-28 15:21</t>
  </si>
  <si>
    <t>2020-06-28 05:11</t>
  </si>
  <si>
    <t>2020-06-28 08:58</t>
  </si>
  <si>
    <t>2020-06-28 13:03</t>
  </si>
  <si>
    <t>2020-06-28 13:00</t>
  </si>
  <si>
    <t>2020-06-29 08:00</t>
  </si>
  <si>
    <t>2020-06-29 15:35</t>
  </si>
  <si>
    <t>2020-06-29 12:00</t>
  </si>
  <si>
    <t>2020-06-29 03:00</t>
  </si>
  <si>
    <t>2020-06-29 12:43</t>
  </si>
  <si>
    <t>2020-06-29 12:54</t>
  </si>
  <si>
    <t>2020-06-30 22:13</t>
  </si>
  <si>
    <t>2020-06-30 15:57</t>
  </si>
  <si>
    <t>2020-06-30 13:38</t>
  </si>
  <si>
    <t>2020-06-30 05:19</t>
  </si>
  <si>
    <t>2020-06-30 07:22</t>
  </si>
  <si>
    <t>2020-06-30 21:05</t>
  </si>
  <si>
    <t>2020-06-30 13:00</t>
  </si>
  <si>
    <t>2020-07-01 21:07</t>
  </si>
  <si>
    <t>2020-07-01 14:43</t>
  </si>
  <si>
    <t>2020-07-01 11:35</t>
  </si>
  <si>
    <t>2020-07-01 18:16</t>
  </si>
  <si>
    <t>2020-07-01 07:32</t>
  </si>
  <si>
    <t>2020-07-01 17:18</t>
  </si>
  <si>
    <t>2020-07-01 17:25</t>
  </si>
  <si>
    <t>2020-07-01 17:20</t>
  </si>
  <si>
    <t>2020-07-01 12:00</t>
  </si>
  <si>
    <t>2020-07-02 22:00</t>
  </si>
  <si>
    <t>2020-07-02 16:04</t>
  </si>
  <si>
    <t>2020-07-02 13:39</t>
  </si>
  <si>
    <t>2020-07-02 04:44</t>
  </si>
  <si>
    <t>2020-07-02 08:51</t>
  </si>
  <si>
    <t>2020-07-02 15:19</t>
  </si>
  <si>
    <t>2020-07-02 15:35</t>
  </si>
  <si>
    <t>2020-07-02 15:30</t>
  </si>
  <si>
    <t>2020-07-02 13:00</t>
  </si>
  <si>
    <t>2020-07-03 22:15</t>
  </si>
  <si>
    <t>2020-07-03 15:31</t>
  </si>
  <si>
    <t>2020-07-03 14:12</t>
  </si>
  <si>
    <t>2020-07-03 04:37</t>
  </si>
  <si>
    <t>2020-07-03 08:51</t>
  </si>
  <si>
    <t>2020-07-03 14:24</t>
  </si>
  <si>
    <t>2020-07-03 13:00</t>
  </si>
  <si>
    <t>2020-07-04 00:01</t>
  </si>
  <si>
    <t>2020-07-04 16:28</t>
  </si>
  <si>
    <t>2020-07-04 13:36</t>
  </si>
  <si>
    <t>2020-07-04 05:30</t>
  </si>
  <si>
    <t>2020-07-04 08:35</t>
  </si>
  <si>
    <t>2020-07-04 11:58</t>
  </si>
  <si>
    <t>2020-07-04 12:00</t>
  </si>
  <si>
    <t>2020-07-05 00:16</t>
  </si>
  <si>
    <t>2020-07-05 15:29</t>
  </si>
  <si>
    <t>2020-07-05 13:56</t>
  </si>
  <si>
    <t>2020-07-05 05:16</t>
  </si>
  <si>
    <t>2020-07-05 08:24</t>
  </si>
  <si>
    <t>2020-07-05 13:22</t>
  </si>
  <si>
    <t>2020-07-05 19:05</t>
  </si>
  <si>
    <t>2020-07-05 12:00</t>
  </si>
  <si>
    <t>2020-07-06 21:31</t>
  </si>
  <si>
    <t>2020-07-06 03:01</t>
  </si>
  <si>
    <t>2020-07-06 13:02</t>
  </si>
  <si>
    <t>2020-07-06 03:36</t>
  </si>
  <si>
    <t>2020-07-06 09:51</t>
  </si>
  <si>
    <t>2020-07-06 17:12</t>
  </si>
  <si>
    <t>2020-07-06 13:00</t>
  </si>
  <si>
    <t>2020-07-07 08:35</t>
  </si>
  <si>
    <t>2020-07-07 15:30</t>
  </si>
  <si>
    <t>2020-07-07 13:22</t>
  </si>
  <si>
    <t>2020-07-07 05:03</t>
  </si>
  <si>
    <t>2020-07-07 16:10</t>
  </si>
  <si>
    <t>2020-07-07 13:00</t>
  </si>
  <si>
    <t>2020-07-08 00:05</t>
  </si>
  <si>
    <t>2020-07-08 15:37</t>
  </si>
  <si>
    <t>2020-07-08 15:07</t>
  </si>
  <si>
    <t>2020-07-08 05:07</t>
  </si>
  <si>
    <t>2020-07-08 13:53</t>
  </si>
  <si>
    <t>2020-07-08 04:33</t>
  </si>
  <si>
    <t>2020-07-08 18:01</t>
  </si>
  <si>
    <t>2020-07-08 17:54</t>
  </si>
  <si>
    <t>2020-07-08 13:00</t>
  </si>
  <si>
    <t>2020-07-09 21:54</t>
  </si>
  <si>
    <t>2020-07-09 14:19</t>
  </si>
  <si>
    <t>2020-07-09 13:59</t>
  </si>
  <si>
    <t>2020-07-09 04:58</t>
  </si>
  <si>
    <t>2020-07-09 15:30</t>
  </si>
  <si>
    <t>2020-07-09 07:38</t>
  </si>
  <si>
    <t>2020-07-09 13:00</t>
  </si>
  <si>
    <t>2020-07-10 21:56</t>
  </si>
  <si>
    <t>2020-07-10 03:37</t>
  </si>
  <si>
    <t>2020-07-10 14:05</t>
  </si>
  <si>
    <t>2020-07-10 04:40</t>
  </si>
  <si>
    <t>2020-07-10 08:19</t>
  </si>
  <si>
    <t>2020-07-10 06:56</t>
  </si>
  <si>
    <t>2020-07-10 12:00</t>
  </si>
  <si>
    <t>2020-07-11 21:38</t>
  </si>
  <si>
    <t>2020-07-11 15:50</t>
  </si>
  <si>
    <t>2020-07-11 13:13</t>
  </si>
  <si>
    <t>2020-07-11 05:04</t>
  </si>
  <si>
    <t>2020-07-11 08:35</t>
  </si>
  <si>
    <t>2020-07-11 07:06</t>
  </si>
  <si>
    <t>2020-07-11 12:00</t>
  </si>
  <si>
    <t>2020-07-12 21:17</t>
  </si>
  <si>
    <t>2020-07-12 15:25</t>
  </si>
  <si>
    <t>2020-07-12 13:29</t>
  </si>
  <si>
    <t>2020-07-12 04:43</t>
  </si>
  <si>
    <t>2020-07-12 09:26</t>
  </si>
  <si>
    <t>2020-07-12 19:39</t>
  </si>
  <si>
    <t>2020-07-12 12:00</t>
  </si>
  <si>
    <t>2020-07-13 21:52</t>
  </si>
  <si>
    <t>2020-07-13 17:04</t>
  </si>
  <si>
    <t>2020-07-13 11:35</t>
  </si>
  <si>
    <t>2020-07-13 05:57</t>
  </si>
  <si>
    <t>2020-07-13 07:54</t>
  </si>
  <si>
    <t>2020-07-13 11:26</t>
  </si>
  <si>
    <t>2020-07-13 12:00</t>
  </si>
  <si>
    <t>2020-07-14 00:01</t>
  </si>
  <si>
    <t>2020-07-14 15:56</t>
  </si>
  <si>
    <t>2020-07-14 13:38</t>
  </si>
  <si>
    <t>2020-07-14 04:21</t>
  </si>
  <si>
    <t>2020-07-14 08:25</t>
  </si>
  <si>
    <t>2020-07-14 17:12</t>
  </si>
  <si>
    <t>2020-07-14 12:00</t>
  </si>
  <si>
    <t>2020-07-15 07:20</t>
  </si>
  <si>
    <t>2020-07-15 15:17</t>
  </si>
  <si>
    <t>2020-07-15 11:56</t>
  </si>
  <si>
    <t>2020-07-15 05:05</t>
  </si>
  <si>
    <t>2020-07-15 12:14</t>
  </si>
  <si>
    <t>2020-07-15 08:36</t>
  </si>
  <si>
    <t>2020-07-15 12:00</t>
  </si>
  <si>
    <t>2020-07-16 22:31</t>
  </si>
  <si>
    <t>2020-07-16 12:23</t>
  </si>
  <si>
    <t>2020-07-16 11:56</t>
  </si>
  <si>
    <t>2020-07-16 05:33</t>
  </si>
  <si>
    <t>2020-07-16 12:18</t>
  </si>
  <si>
    <t>2020-07-16 13:48</t>
  </si>
  <si>
    <t>2020-07-16 15:31</t>
  </si>
  <si>
    <t>2020-07-16 14:55</t>
  </si>
  <si>
    <t>2020-07-16 13:00</t>
  </si>
  <si>
    <t>2020-07-17 22:02</t>
  </si>
  <si>
    <t>2020-07-17 03:51</t>
  </si>
  <si>
    <t>2020-07-17 13:47</t>
  </si>
  <si>
    <t>2020-07-17 04:38</t>
  </si>
  <si>
    <t>2020-07-17 08:33</t>
  </si>
  <si>
    <t>2020-07-17 13:48</t>
  </si>
  <si>
    <t>2020-07-17 12:00</t>
  </si>
  <si>
    <t>2020-07-18 08:45</t>
  </si>
  <si>
    <t>2020-07-18 03:37</t>
  </si>
  <si>
    <t>2020-07-18 14:28</t>
  </si>
  <si>
    <t>2020-07-18 05:29</t>
  </si>
  <si>
    <t>2020-07-18 07:52</t>
  </si>
  <si>
    <t>2020-07-18 16:30</t>
  </si>
  <si>
    <t>2020-07-18 12:00</t>
  </si>
  <si>
    <t>2020-07-19 23:04</t>
  </si>
  <si>
    <t>2020-07-19 04:07</t>
  </si>
  <si>
    <t>2020-07-19 13:36</t>
  </si>
  <si>
    <t>2020-07-19 17:36</t>
  </si>
  <si>
    <t>2020-07-19 07:35</t>
  </si>
  <si>
    <t>2020-07-19 10:54</t>
  </si>
  <si>
    <t>2020-07-19 17:18</t>
  </si>
  <si>
    <t>2020-07-19 17:05</t>
  </si>
  <si>
    <t>2020-07-19 13:00</t>
  </si>
  <si>
    <t>2020-07-20 22:08</t>
  </si>
  <si>
    <t>2020-07-20 15:55</t>
  </si>
  <si>
    <t>2020-07-20 12:48</t>
  </si>
  <si>
    <t>2020-07-20 04:22</t>
  </si>
  <si>
    <t>2020-07-20 09:20</t>
  </si>
  <si>
    <t>2020-07-20 12:35</t>
  </si>
  <si>
    <t>2020-07-20 13:00</t>
  </si>
  <si>
    <t>2020-07-21 22:20</t>
  </si>
  <si>
    <t>2020-07-21 17:40</t>
  </si>
  <si>
    <t>2020-07-21 14:07</t>
  </si>
  <si>
    <t>2020-07-21 05:25</t>
  </si>
  <si>
    <t>2020-07-21 08:29</t>
  </si>
  <si>
    <t>2020-07-21 05:23</t>
  </si>
  <si>
    <t>2020-07-21 12:00</t>
  </si>
  <si>
    <t>2020-07-22 00:03</t>
  </si>
  <si>
    <t>2020-07-22 15:56</t>
  </si>
  <si>
    <t>2020-07-22 13:07</t>
  </si>
  <si>
    <t>2020-07-22 05:32</t>
  </si>
  <si>
    <t>2020-07-22 14:57</t>
  </si>
  <si>
    <t>2020-07-22 10:46</t>
  </si>
  <si>
    <t>2020-07-22 12:00</t>
  </si>
  <si>
    <t>2020-07-23 00:03</t>
  </si>
  <si>
    <t>2020-07-23 15:50</t>
  </si>
  <si>
    <t>2020-07-23 11:55</t>
  </si>
  <si>
    <t>2020-07-23 05:10</t>
  </si>
  <si>
    <t>2020-07-23 18:50</t>
  </si>
  <si>
    <t>2020-07-23 13:00</t>
  </si>
  <si>
    <t>2020-07-24 09:07</t>
  </si>
  <si>
    <t>2020-07-24 17:13</t>
  </si>
  <si>
    <t>2020-07-24 14:15</t>
  </si>
  <si>
    <t>2020-07-24 04:34</t>
  </si>
  <si>
    <t>2020-07-24 09:21</t>
  </si>
  <si>
    <t>2020-07-24 11:32</t>
  </si>
  <si>
    <t>2020-07-24 13:00</t>
  </si>
  <si>
    <t>2020-07-25 21:52</t>
  </si>
  <si>
    <t>2020-07-25 14:16</t>
  </si>
  <si>
    <t>2020-07-25 11:42</t>
  </si>
  <si>
    <t>2020-07-25 16:52</t>
  </si>
  <si>
    <t>2020-07-25 12:00</t>
  </si>
  <si>
    <t>2020-07-25 13:05</t>
  </si>
  <si>
    <t>2020-07-25 16:42</t>
  </si>
  <si>
    <t>2020-07-26 20:23</t>
  </si>
  <si>
    <t>2020-07-26 15:18</t>
  </si>
  <si>
    <t>2020-07-26 12:32</t>
  </si>
  <si>
    <t>2020-07-26 03:42</t>
  </si>
  <si>
    <t>2020-07-26 08:35</t>
  </si>
  <si>
    <t>2020-07-26 18:38</t>
  </si>
  <si>
    <t>2020-07-26 18:54</t>
  </si>
  <si>
    <t>2020-07-26 18:30</t>
  </si>
  <si>
    <t>2020-07-26 13:00</t>
  </si>
  <si>
    <t>2020-07-27 23:06</t>
  </si>
  <si>
    <t>2020-07-27 02:01</t>
  </si>
  <si>
    <t>2020-07-27 14:04</t>
  </si>
  <si>
    <t>2020-07-27 04:05</t>
  </si>
  <si>
    <t>2020-07-27 09:22</t>
  </si>
  <si>
    <t>2020-07-27 01:15</t>
  </si>
  <si>
    <t>2020-07-27 13:00</t>
  </si>
  <si>
    <t>2020-07-28 21:46</t>
  </si>
  <si>
    <t>2020-07-28 01:44</t>
  </si>
  <si>
    <t>2020-07-28 12:41</t>
  </si>
  <si>
    <t>2020-07-28 17:17</t>
  </si>
  <si>
    <t>2020-07-28 07:54</t>
  </si>
  <si>
    <t>2020-07-28 16:41</t>
  </si>
  <si>
    <t>2020-07-28 16:53</t>
  </si>
  <si>
    <t>2020-07-28 16:43</t>
  </si>
  <si>
    <t>2020-07-28 12:00</t>
  </si>
  <si>
    <t>2020-07-29 22:36</t>
  </si>
  <si>
    <t>2020-07-29 15:49</t>
  </si>
  <si>
    <t>2020-07-29 13:08</t>
  </si>
  <si>
    <t>2020-07-29 05:00</t>
  </si>
  <si>
    <t>2020-07-29 11:50</t>
  </si>
  <si>
    <t>2020-07-29 00:03</t>
  </si>
  <si>
    <t>2020-07-29 12:00</t>
  </si>
  <si>
    <t>2020-07-30 08:28</t>
  </si>
  <si>
    <t>2020-07-30 03:10</t>
  </si>
  <si>
    <t>2020-07-30 13:27</t>
  </si>
  <si>
    <t>2020-07-30 23:50</t>
  </si>
  <si>
    <t>2020-07-30 13:24</t>
  </si>
  <si>
    <t>2020-07-30 07:51</t>
  </si>
  <si>
    <t>2020-07-30 22:59</t>
  </si>
  <si>
    <t>2020-07-30 22:35</t>
  </si>
  <si>
    <t>2020-07-30 14:00</t>
  </si>
  <si>
    <t>2020-07-31 08:55</t>
  </si>
  <si>
    <t>2020-07-31 15:56</t>
  </si>
  <si>
    <t>2020-07-31 15:10</t>
  </si>
  <si>
    <t>2020-07-31 00:38</t>
  </si>
  <si>
    <t>2020-07-31 18:06</t>
  </si>
  <si>
    <t>2020-07-31 16:59</t>
  </si>
  <si>
    <t>2020-07-31 00:23</t>
  </si>
  <si>
    <t>2020-07-31 00:04</t>
  </si>
  <si>
    <t>2020-07-31 13:00</t>
  </si>
  <si>
    <t>2020-08-01 00:02</t>
  </si>
  <si>
    <t>2020-08-01 17:37</t>
  </si>
  <si>
    <t>2020-08-01 13:08</t>
  </si>
  <si>
    <t>2020-08-01 05:22</t>
  </si>
  <si>
    <t>2020-08-01 08:17</t>
  </si>
  <si>
    <t>2020-08-01 11:09</t>
  </si>
  <si>
    <t>2020-08-01 13:00</t>
  </si>
  <si>
    <t>2020-08-02 00:04</t>
  </si>
  <si>
    <t>2020-08-02 23:46</t>
  </si>
  <si>
    <t>2020-08-02 11:05</t>
  </si>
  <si>
    <t>2020-08-02 05:22</t>
  </si>
  <si>
    <t>2020-08-02 11:00</t>
  </si>
  <si>
    <t>2020-08-02 14:38</t>
  </si>
  <si>
    <t>2020-08-02 12:00</t>
  </si>
  <si>
    <t>2020-08-03 23:58</t>
  </si>
  <si>
    <t>2020-08-03 12:51</t>
  </si>
  <si>
    <t>2020-08-03 14:06</t>
  </si>
  <si>
    <t>2020-08-03 04:08</t>
  </si>
  <si>
    <t>2020-08-03 11:16</t>
  </si>
  <si>
    <t>2020-08-03 22:08</t>
  </si>
  <si>
    <t>2020-08-03 12:00</t>
  </si>
  <si>
    <t>2020-08-04 22:34</t>
  </si>
  <si>
    <t>2020-08-04 03:13</t>
  </si>
  <si>
    <t>2020-08-04 10:17</t>
  </si>
  <si>
    <t>2020-08-04 20:27</t>
  </si>
  <si>
    <t>2020-08-04 10:15</t>
  </si>
  <si>
    <t>2020-08-04 11:01</t>
  </si>
  <si>
    <t>2020-08-04 20:03</t>
  </si>
  <si>
    <t>2020-08-04 19:32</t>
  </si>
  <si>
    <t>2020-08-04 12:00</t>
  </si>
  <si>
    <t>2020-08-05 22:01</t>
  </si>
  <si>
    <t>2020-08-05 03:34</t>
  </si>
  <si>
    <t>2020-08-05 12:42</t>
  </si>
  <si>
    <t>2020-08-05 05:27</t>
  </si>
  <si>
    <t>2020-08-05 11:37</t>
  </si>
  <si>
    <t>2020-08-05 10:55</t>
  </si>
  <si>
    <t>2020-08-05 13:00</t>
  </si>
  <si>
    <t>2020-08-06 00:05</t>
  </si>
  <si>
    <t>2020-08-06 15:15</t>
  </si>
  <si>
    <t>2020-08-06 12:27</t>
  </si>
  <si>
    <t>2020-08-06 05:07</t>
  </si>
  <si>
    <t>2020-08-06 19:29</t>
  </si>
  <si>
    <t>2020-08-06 01:07</t>
  </si>
  <si>
    <t>2020-08-06 12:00</t>
  </si>
  <si>
    <t>2020-08-07 00:01</t>
  </si>
  <si>
    <t>2020-08-07 17:19</t>
  </si>
  <si>
    <t>2020-08-07 11:50</t>
  </si>
  <si>
    <t>2020-08-07 05:13</t>
  </si>
  <si>
    <t>2020-08-07 08:28</t>
  </si>
  <si>
    <t>2020-08-07 19:06</t>
  </si>
  <si>
    <t>2020-08-07 12:00</t>
  </si>
  <si>
    <t>2020-08-08 00:01</t>
  </si>
  <si>
    <t>2020-08-08 16:20</t>
  </si>
  <si>
    <t>2020-08-08 13:59</t>
  </si>
  <si>
    <t>2020-08-08 05:17</t>
  </si>
  <si>
    <t>2020-08-08 08:27</t>
  </si>
  <si>
    <t>2020-08-08 03:25</t>
  </si>
  <si>
    <t>2020-08-08 12:00</t>
  </si>
  <si>
    <t>2020-08-09 22:47</t>
  </si>
  <si>
    <t>2020-08-09 14:23</t>
  </si>
  <si>
    <t>2020-08-09 13:24</t>
  </si>
  <si>
    <t>2020-08-09 05:12</t>
  </si>
  <si>
    <t>2020-08-09 09:55</t>
  </si>
  <si>
    <t>2020-08-09 20:15</t>
  </si>
  <si>
    <t>2020-08-09 12:00</t>
  </si>
  <si>
    <t>2020-08-10 21:04</t>
  </si>
  <si>
    <t>2020-08-10 02:32</t>
  </si>
  <si>
    <t>2020-08-10 12:53</t>
  </si>
  <si>
    <t>2020-08-10 05:34</t>
  </si>
  <si>
    <t>2020-08-10 08:33</t>
  </si>
  <si>
    <t>2020-08-10 15:42</t>
  </si>
  <si>
    <t>2020-08-10 16:31</t>
  </si>
  <si>
    <t>2020-08-10 16:01</t>
  </si>
  <si>
    <t>2020-08-10 13:00</t>
  </si>
  <si>
    <t>2020-08-11 21:57</t>
  </si>
  <si>
    <t>2020-08-11 02:27</t>
  </si>
  <si>
    <t>2020-08-11 12:51</t>
  </si>
  <si>
    <t>2020-08-11 07:46</t>
  </si>
  <si>
    <t>2020-08-11 12:48</t>
  </si>
  <si>
    <t>2020-08-11 07:03</t>
  </si>
  <si>
    <t>2020-08-11 07:05</t>
  </si>
  <si>
    <t>2020-08-11 13:00</t>
  </si>
  <si>
    <t>2020-08-12 22:05</t>
  </si>
  <si>
    <t>2020-08-12 01:51</t>
  </si>
  <si>
    <t>2020-08-12 13:41</t>
  </si>
  <si>
    <t>2020-08-12 05:29</t>
  </si>
  <si>
    <t>2020-08-12 08:27</t>
  </si>
  <si>
    <t>2020-08-12 14:14</t>
  </si>
  <si>
    <t>2020-08-12 12:00</t>
  </si>
  <si>
    <t>2020-08-13 00:02</t>
  </si>
  <si>
    <t>2020-08-13 15:33</t>
  </si>
  <si>
    <t>2020-08-13 11:32</t>
  </si>
  <si>
    <t>2020-08-13 05:22</t>
  </si>
  <si>
    <t>2020-08-13 08:34</t>
  </si>
  <si>
    <t>2020-08-13 06:53</t>
  </si>
  <si>
    <t>2020-08-13 12:00</t>
  </si>
  <si>
    <t>2020-08-14 00:09</t>
  </si>
  <si>
    <t>2020-08-14 14:19</t>
  </si>
  <si>
    <t>2020-08-14 12:08</t>
  </si>
  <si>
    <t>2020-08-14 05:35</t>
  </si>
  <si>
    <t>2020-08-14 09:03</t>
  </si>
  <si>
    <t>2020-08-14 23:46</t>
  </si>
  <si>
    <t>2020-08-14 13:00</t>
  </si>
  <si>
    <t>2020-08-15 23:15</t>
  </si>
  <si>
    <t>2020-08-15 14:41</t>
  </si>
  <si>
    <t>2020-08-15 13:17</t>
  </si>
  <si>
    <t>2020-08-15 03:24</t>
  </si>
  <si>
    <t>2020-08-15 08:26</t>
  </si>
  <si>
    <t>2020-08-15 12:04</t>
  </si>
  <si>
    <t>2020-08-15 12:00</t>
  </si>
  <si>
    <t>2020-08-16 21:32</t>
  </si>
  <si>
    <t>2020-08-16 14:58</t>
  </si>
  <si>
    <t>2020-08-16 13:30</t>
  </si>
  <si>
    <t>2020-08-16 04:45</t>
  </si>
  <si>
    <t>2020-08-16 12:22</t>
  </si>
  <si>
    <t>2020-08-16 21:00</t>
  </si>
  <si>
    <t>2020-08-16 21:04</t>
  </si>
  <si>
    <t>2020-08-16 21:01</t>
  </si>
  <si>
    <t>2020-08-16 13:00</t>
  </si>
  <si>
    <t>2020-08-17 09:58</t>
  </si>
  <si>
    <t>2020-08-17 17:02</t>
  </si>
  <si>
    <t>2020-08-17 12:05</t>
  </si>
  <si>
    <t>2020-08-17 04:47</t>
  </si>
  <si>
    <t>2020-08-17 12:04</t>
  </si>
  <si>
    <t>2020-08-17 14:56</t>
  </si>
  <si>
    <t>2020-08-17 05:05</t>
  </si>
  <si>
    <t>2020-08-17 12:00</t>
  </si>
  <si>
    <t>2020-08-18 08:37</t>
  </si>
  <si>
    <t>2020-08-18 15:35</t>
  </si>
  <si>
    <t>2020-08-18 15:18</t>
  </si>
  <si>
    <t>2020-08-18 06:41</t>
  </si>
  <si>
    <t>2020-08-18 14:21</t>
  </si>
  <si>
    <t>2020-08-18 02:30</t>
  </si>
  <si>
    <t>2020-08-18 08:33</t>
  </si>
  <si>
    <t>2020-08-18 06:30</t>
  </si>
  <si>
    <t>2020-08-18 13:00</t>
  </si>
  <si>
    <t>2020-08-19 22:10</t>
  </si>
  <si>
    <t>2020-08-19 15:58</t>
  </si>
  <si>
    <t>2020-08-19 13:20</t>
  </si>
  <si>
    <t>2020-08-19 04:58</t>
  </si>
  <si>
    <t>2020-08-19 08:07</t>
  </si>
  <si>
    <t>2020-08-19 04:20</t>
  </si>
  <si>
    <t>2020-08-19 12:00</t>
  </si>
  <si>
    <t>2020-08-20 22:48</t>
  </si>
  <si>
    <t>2020-08-20 15:38</t>
  </si>
  <si>
    <t>2020-08-20 13:01</t>
  </si>
  <si>
    <t>2020-08-20 05:14</t>
  </si>
  <si>
    <t>2020-08-20 11:17</t>
  </si>
  <si>
    <t>2020-08-20 06:52</t>
  </si>
  <si>
    <t>2020-08-20 12:00</t>
  </si>
  <si>
    <t>2020-08-21 08:28</t>
  </si>
  <si>
    <t>2020-08-21 22:54</t>
  </si>
  <si>
    <t>2020-08-21 13:01</t>
  </si>
  <si>
    <t>2020-08-21 23:52</t>
  </si>
  <si>
    <t>2020-08-21 11:12</t>
  </si>
  <si>
    <t>2020-08-21 14:43</t>
  </si>
  <si>
    <t>2020-08-21 23:44</t>
  </si>
  <si>
    <t>2020-08-21 23:35</t>
  </si>
  <si>
    <t>2020-08-21 13:00</t>
  </si>
  <si>
    <t>2020-08-22 00:01</t>
  </si>
  <si>
    <t>2020-08-22 14:11</t>
  </si>
  <si>
    <t>2020-08-22 12:33</t>
  </si>
  <si>
    <t>2020-08-22 04:27</t>
  </si>
  <si>
    <t>2020-08-22 12:30</t>
  </si>
  <si>
    <t>2020-08-22 10:15</t>
  </si>
  <si>
    <t>2020-08-22 17:11</t>
  </si>
  <si>
    <t>2020-08-22 16:45</t>
  </si>
  <si>
    <t>2020-08-22 12:00</t>
  </si>
  <si>
    <t>2020-08-23 20:56</t>
  </si>
  <si>
    <t>2020-08-23 13:43</t>
  </si>
  <si>
    <t>2020-08-23 11:42</t>
  </si>
  <si>
    <t>2020-08-23 04:08</t>
  </si>
  <si>
    <t>2020-08-23 11:57</t>
  </si>
  <si>
    <t>2020-08-23 17:20</t>
  </si>
  <si>
    <t>2020-08-23 12:00</t>
  </si>
  <si>
    <t>2020-08-24 00:02</t>
  </si>
  <si>
    <t>2020-08-24 16:24</t>
  </si>
  <si>
    <t>2020-08-24 12:46</t>
  </si>
  <si>
    <t>2020-08-24 05:30</t>
  </si>
  <si>
    <t>2020-08-24 10:05</t>
  </si>
  <si>
    <t>2020-08-24 05:52</t>
  </si>
  <si>
    <t>2020-08-24 12:00</t>
  </si>
  <si>
    <t>2020-08-25 21:24</t>
  </si>
  <si>
    <t>2020-08-25 15:26</t>
  </si>
  <si>
    <t>2020-08-25 10:56</t>
  </si>
  <si>
    <t>2020-08-25 04:51</t>
  </si>
  <si>
    <t>2020-08-25 10:19</t>
  </si>
  <si>
    <t>2020-08-25 11:12</t>
  </si>
  <si>
    <t>2020-08-25 12:00</t>
  </si>
  <si>
    <t>2020-08-26 21:44</t>
  </si>
  <si>
    <t>2020-08-26 16:28</t>
  </si>
  <si>
    <t>2020-08-26 12:57</t>
  </si>
  <si>
    <t>2020-08-26 05:10</t>
  </si>
  <si>
    <t>2020-08-26 13:07</t>
  </si>
  <si>
    <t>2020-08-26 11:05</t>
  </si>
  <si>
    <t>2020-08-26 16:01</t>
  </si>
  <si>
    <t>2020-08-26 15:45</t>
  </si>
  <si>
    <t>2020-08-26 12:00</t>
  </si>
  <si>
    <t>2020-08-27 20:20</t>
  </si>
  <si>
    <t>2020-08-27 03:24</t>
  </si>
  <si>
    <t>2020-08-27 10:47</t>
  </si>
  <si>
    <t>2020-08-27 05:06</t>
  </si>
  <si>
    <t>2020-08-27 10:16</t>
  </si>
  <si>
    <t>2020-08-27 15:35</t>
  </si>
  <si>
    <t>2020-08-27 16:12</t>
  </si>
  <si>
    <t>2020-08-27 15:50</t>
  </si>
  <si>
    <t>2020-08-27 11:00</t>
  </si>
  <si>
    <t>2020-08-28 20:28</t>
  </si>
  <si>
    <t>2020-08-28 04:18</t>
  </si>
  <si>
    <t>2020-08-28 14:34</t>
  </si>
  <si>
    <t>2020-08-28 05:01</t>
  </si>
  <si>
    <t>2020-08-28 14:27</t>
  </si>
  <si>
    <t>2020-08-28 12:00</t>
  </si>
  <si>
    <t>2020-08-29 21:18</t>
  </si>
  <si>
    <t>2020-08-29 03:27</t>
  </si>
  <si>
    <t>2020-08-29 12:08</t>
  </si>
  <si>
    <t>2020-08-29 05:19</t>
  </si>
  <si>
    <t>2020-08-29 11:02</t>
  </si>
  <si>
    <t>2020-08-29 12:26</t>
  </si>
  <si>
    <t>2020-08-29 12:00</t>
  </si>
  <si>
    <t>2020-08-30 09:52</t>
  </si>
  <si>
    <t>2020-08-30 02:51</t>
  </si>
  <si>
    <t>2020-08-30 14:16</t>
  </si>
  <si>
    <t>2020-08-30 05:26</t>
  </si>
  <si>
    <t>2020-08-30 14:09</t>
  </si>
  <si>
    <t>2020-08-30 15:51</t>
  </si>
  <si>
    <t>2020-08-30 12:00</t>
  </si>
  <si>
    <t>2020-08-31 00:01</t>
  </si>
  <si>
    <t>2020-08-31 17:05</t>
  </si>
  <si>
    <t>2020-08-31 12:55</t>
  </si>
  <si>
    <t>2020-08-31 04:07</t>
  </si>
  <si>
    <t>2020-08-31 09:20</t>
  </si>
  <si>
    <t>2020-08-31 14:51</t>
  </si>
  <si>
    <t>2020-08-31 12:00</t>
  </si>
  <si>
    <t>2020-09-01 22:46</t>
  </si>
  <si>
    <t>2020-09-01 04:02</t>
  </si>
  <si>
    <t>2020-09-01 12:22</t>
  </si>
  <si>
    <t>2020-09-01 04:20</t>
  </si>
  <si>
    <t>2020-09-01 10:38</t>
  </si>
  <si>
    <t>2020-09-01 12:16</t>
  </si>
  <si>
    <t>2020-09-01 13:00</t>
  </si>
  <si>
    <t>2020-09-02 21:50</t>
  </si>
  <si>
    <t>2020-09-02 01:35</t>
  </si>
  <si>
    <t>2020-09-02 11:46</t>
  </si>
  <si>
    <t>2020-09-02 04:55</t>
  </si>
  <si>
    <t>2020-09-02 09:20</t>
  </si>
  <si>
    <t>2020-09-02 00:37</t>
  </si>
  <si>
    <t>2020-09-02 12:00</t>
  </si>
  <si>
    <t>2020-09-03 20:08</t>
  </si>
  <si>
    <t>2020-09-03 02:30</t>
  </si>
  <si>
    <t>2020-09-03 10:42</t>
  </si>
  <si>
    <t>2020-09-03 20:15</t>
  </si>
  <si>
    <t>2020-09-03 10:24</t>
  </si>
  <si>
    <t>2020-09-03 14:32</t>
  </si>
  <si>
    <t>2020-09-03 20:01</t>
  </si>
  <si>
    <t>2020-09-03 19:47</t>
  </si>
  <si>
    <t>2020-09-03 12:00</t>
  </si>
  <si>
    <t>2020-09-04 08:21</t>
  </si>
  <si>
    <t>2020-09-04 15:07</t>
  </si>
  <si>
    <t>2020-09-04 12:09</t>
  </si>
  <si>
    <t>2020-09-04 05:23</t>
  </si>
  <si>
    <t>2020-09-04 10:11</t>
  </si>
  <si>
    <t>2020-09-04 13:06</t>
  </si>
  <si>
    <t>2020-09-04 19:22</t>
  </si>
  <si>
    <t>2020-09-04 18:32</t>
  </si>
  <si>
    <t>2020-09-04 13:00</t>
  </si>
  <si>
    <t>2020-09-05 00:01</t>
  </si>
  <si>
    <t>2020-09-05 17:27</t>
  </si>
  <si>
    <t>2020-09-05 14:03</t>
  </si>
  <si>
    <t>2020-09-05 05:41</t>
  </si>
  <si>
    <t>2020-09-05 14:26</t>
  </si>
  <si>
    <t>2020-09-05 18:39</t>
  </si>
  <si>
    <t>2020-09-05 13:00</t>
  </si>
  <si>
    <t>2020-09-06 21:16</t>
  </si>
  <si>
    <t>2020-09-06 02:53</t>
  </si>
  <si>
    <t>2020-09-06 10:38</t>
  </si>
  <si>
    <t>2020-09-06 05:24</t>
  </si>
  <si>
    <t>2020-09-06 09:21</t>
  </si>
  <si>
    <t>2020-09-06 12:49</t>
  </si>
  <si>
    <t>2020-09-06 11:00</t>
  </si>
  <si>
    <t>2020-09-07 21:20</t>
  </si>
  <si>
    <t>2020-09-07 02:23</t>
  </si>
  <si>
    <t>2020-09-07 12:36</t>
  </si>
  <si>
    <t>2020-09-07 04:50</t>
  </si>
  <si>
    <t>2020-09-07 09:12</t>
  </si>
  <si>
    <t>2020-09-07 05:17</t>
  </si>
  <si>
    <t>2020-09-07 16:25</t>
  </si>
  <si>
    <t>2020-09-07 12:00</t>
  </si>
  <si>
    <t>2020-09-08 08:44</t>
  </si>
  <si>
    <t>2020-09-08 14:56</t>
  </si>
  <si>
    <t>2020-09-08 13:27</t>
  </si>
  <si>
    <t>2020-09-08 05:28</t>
  </si>
  <si>
    <t>2020-09-08 09:44</t>
  </si>
  <si>
    <t>2020-09-08 03:49</t>
  </si>
  <si>
    <t>2020-09-08 12:00</t>
  </si>
  <si>
    <t>2020-09-09 00:05</t>
  </si>
  <si>
    <t>2020-09-09 19:09</t>
  </si>
  <si>
    <t>2020-09-09 11:28</t>
  </si>
  <si>
    <t>2020-09-09 23:54</t>
  </si>
  <si>
    <t>2020-09-09 13:49</t>
  </si>
  <si>
    <t>2020-09-09 14:18</t>
  </si>
  <si>
    <t>2020-09-09 13:30</t>
  </si>
  <si>
    <t>2020-09-09 12:00</t>
  </si>
  <si>
    <t>2020-09-10 00:04</t>
  </si>
  <si>
    <t>2020-09-10 14:52</t>
  </si>
  <si>
    <t>2020-09-10 11:53</t>
  </si>
  <si>
    <t>2020-09-10 05:53</t>
  </si>
  <si>
    <t>2020-09-10 09:43</t>
  </si>
  <si>
    <t>2020-09-10 23:33</t>
  </si>
  <si>
    <t>2020-09-10 17:05</t>
  </si>
  <si>
    <t>2020-09-10 19:35</t>
  </si>
  <si>
    <t>2020-09-10 12:00</t>
  </si>
  <si>
    <t>2020-09-11 23:34</t>
  </si>
  <si>
    <t>2020-09-11 14:50</t>
  </si>
  <si>
    <t>2020-09-11 14:28</t>
  </si>
  <si>
    <t>2020-09-11 04:27</t>
  </si>
  <si>
    <t>2020-09-11 09:36</t>
  </si>
  <si>
    <t>2020-09-11 20:09</t>
  </si>
  <si>
    <t>2020-09-11 20:12</t>
  </si>
  <si>
    <t>2020-09-11 19:55</t>
  </si>
  <si>
    <t>2020-09-11 13:00</t>
  </si>
  <si>
    <t>2020-09-12 20:44</t>
  </si>
  <si>
    <t>2020-09-12 04:51</t>
  </si>
  <si>
    <t>2020-09-12 11:52</t>
  </si>
  <si>
    <t>2020-09-12 15:04</t>
  </si>
  <si>
    <t>2020-09-12 11:51</t>
  </si>
  <si>
    <t>2020-09-12 14:39</t>
  </si>
  <si>
    <t>2020-09-12 14:41</t>
  </si>
  <si>
    <t>2020-09-12 14:40</t>
  </si>
  <si>
    <t>2020-09-12 12:00</t>
  </si>
  <si>
    <t>2020-09-13 09:57</t>
  </si>
  <si>
    <t>2020-09-13 15:04</t>
  </si>
  <si>
    <t>2020-09-13 10:03</t>
  </si>
  <si>
    <t>2020-09-13 05:53</t>
  </si>
  <si>
    <t>2020-09-13 09:51</t>
  </si>
  <si>
    <t>2020-09-13 02:46</t>
  </si>
  <si>
    <t>2020-09-13 11:00</t>
  </si>
  <si>
    <t>2020-09-14 00:02</t>
  </si>
  <si>
    <t>2020-09-14 16:28</t>
  </si>
  <si>
    <t>2020-09-14 13:55</t>
  </si>
  <si>
    <t>2020-09-14 04:16</t>
  </si>
  <si>
    <t>2020-09-14 11:27</t>
  </si>
  <si>
    <t>2020-09-14 22:42</t>
  </si>
  <si>
    <t>2020-09-14 16:35</t>
  </si>
  <si>
    <t>2020-09-14 13:00</t>
  </si>
  <si>
    <t>2020-09-15 20:55</t>
  </si>
  <si>
    <t>2020-09-15 15:04</t>
  </si>
  <si>
    <t>2020-09-15 14:09</t>
  </si>
  <si>
    <t>2020-09-15 05:42</t>
  </si>
  <si>
    <t>2020-09-15 09:17</t>
  </si>
  <si>
    <t>2020-09-15 18:24</t>
  </si>
  <si>
    <t>2020-09-15 18:27</t>
  </si>
  <si>
    <t>2020-09-15 18:20</t>
  </si>
  <si>
    <t>2020-09-15 12:00</t>
  </si>
  <si>
    <t>2020-09-16 20:47</t>
  </si>
  <si>
    <t>2020-09-16 15:23</t>
  </si>
  <si>
    <t>2020-09-16 13:16</t>
  </si>
  <si>
    <t>2020-09-16 05:39</t>
  </si>
  <si>
    <t>2020-09-16 09:20</t>
  </si>
  <si>
    <t>2020-09-16 13:19</t>
  </si>
  <si>
    <t>2020-09-16 12:00</t>
  </si>
  <si>
    <t>2020-09-17 22:37</t>
  </si>
  <si>
    <t>2020-09-17 13:52</t>
  </si>
  <si>
    <t>2020-09-17 12:39</t>
  </si>
  <si>
    <t>2020-09-17 05:31</t>
  </si>
  <si>
    <t>2020-09-17 09:44</t>
  </si>
  <si>
    <t>2020-09-17 13:21</t>
  </si>
  <si>
    <t>2020-09-17 12:00</t>
  </si>
  <si>
    <t>2020-09-18 21:02</t>
  </si>
  <si>
    <t>2020-09-18 15:27</t>
  </si>
  <si>
    <t>2020-09-18 14:32</t>
  </si>
  <si>
    <t>2020-09-18 04:53</t>
  </si>
  <si>
    <t>2020-09-18 09:10</t>
  </si>
  <si>
    <t>2020-09-18 11:20</t>
  </si>
  <si>
    <t>2020-09-18 12:00</t>
  </si>
  <si>
    <t>2020-09-19 08:28</t>
  </si>
  <si>
    <t>2020-09-19 14:43</t>
  </si>
  <si>
    <t>2020-09-19 12:18</t>
  </si>
  <si>
    <t>2020-09-19 05:37</t>
  </si>
  <si>
    <t>2020-09-19 08:31</t>
  </si>
  <si>
    <t>2020-09-19 11:40</t>
  </si>
  <si>
    <t>2020-09-19 12:00</t>
  </si>
  <si>
    <t>2020-09-20 11:35</t>
  </si>
  <si>
    <t>2020-09-20 16:02</t>
  </si>
  <si>
    <t>2020-09-20 10:50</t>
  </si>
  <si>
    <t>2020-09-20 05:09</t>
  </si>
  <si>
    <t>2020-09-20 10:30</t>
  </si>
  <si>
    <t>2020-09-20 22:51</t>
  </si>
  <si>
    <t>2020-09-20 18:30</t>
  </si>
  <si>
    <t>2020-09-20 13:00</t>
  </si>
  <si>
    <t>2020-09-21 20:59</t>
  </si>
  <si>
    <t>2020-09-21 14:59</t>
  </si>
  <si>
    <t>2020-09-21 09:34</t>
  </si>
  <si>
    <t>2020-09-21 05:39</t>
  </si>
  <si>
    <t>2020-09-21 09:55</t>
  </si>
  <si>
    <t>2020-09-21 12:50</t>
  </si>
  <si>
    <t>2020-09-21 10:00</t>
  </si>
  <si>
    <t>2020-09-22 08:31</t>
  </si>
  <si>
    <t>2020-09-22 14:41</t>
  </si>
  <si>
    <t>2020-09-22 11:21</t>
  </si>
  <si>
    <t>2020-09-22 04:53</t>
  </si>
  <si>
    <t>2020-09-22 12:20</t>
  </si>
  <si>
    <t>2020-09-22 10:11</t>
  </si>
  <si>
    <t>2020-09-22 11:00</t>
  </si>
  <si>
    <t>2020-09-23 20:34</t>
  </si>
  <si>
    <t>2020-09-23 16:51</t>
  </si>
  <si>
    <t>2020-09-23 11:25</t>
  </si>
  <si>
    <t>2020-09-23 04:02</t>
  </si>
  <si>
    <t>2020-09-23 09:58</t>
  </si>
  <si>
    <t>2020-09-23 13:38</t>
  </si>
  <si>
    <t>2020-09-23 12:00</t>
  </si>
  <si>
    <t>2020-09-24 08:14</t>
  </si>
  <si>
    <t>2020-09-24 14:46</t>
  </si>
  <si>
    <t>2020-09-24 11:35</t>
  </si>
  <si>
    <t>2020-09-24 03:44</t>
  </si>
  <si>
    <t>2020-09-24 10:20</t>
  </si>
  <si>
    <t>2020-09-24 21:13</t>
  </si>
  <si>
    <t>2020-09-24 18:41</t>
  </si>
  <si>
    <t>2020-09-24 18:30</t>
  </si>
  <si>
    <t>2020-09-24 12:00</t>
  </si>
  <si>
    <t>2020-09-25 21:18</t>
  </si>
  <si>
    <t>2020-09-25 03:24</t>
  </si>
  <si>
    <t>2020-09-25 10:41</t>
  </si>
  <si>
    <t>2020-09-25 06:23</t>
  </si>
  <si>
    <t>2020-09-25 08:54</t>
  </si>
  <si>
    <t>2020-09-25 08:46</t>
  </si>
  <si>
    <t>2020-09-25 02:40</t>
  </si>
  <si>
    <t>2020-09-25 11:00</t>
  </si>
  <si>
    <t>2020-09-26 22:11</t>
  </si>
  <si>
    <t>2020-09-26 02:55</t>
  </si>
  <si>
    <t>2020-09-26 11:51</t>
  </si>
  <si>
    <t>2020-09-26 23:06</t>
  </si>
  <si>
    <t>2020-09-26 19:33</t>
  </si>
  <si>
    <t>2020-09-26 13:07</t>
  </si>
  <si>
    <t>2020-09-26 21:18</t>
  </si>
  <si>
    <t>2020-09-26 21:10</t>
  </si>
  <si>
    <t>2020-09-26 12:00</t>
  </si>
  <si>
    <t>2020-09-27 08:53</t>
  </si>
  <si>
    <t>2020-09-27 14:24</t>
  </si>
  <si>
    <t>2020-09-27 13:13</t>
  </si>
  <si>
    <t>2020-09-27 00:33</t>
  </si>
  <si>
    <t>2020-09-27 10:21</t>
  </si>
  <si>
    <t>2020-09-27 18:19</t>
  </si>
  <si>
    <t>2020-09-27 20:37</t>
  </si>
  <si>
    <t>2020-09-27 20:32</t>
  </si>
  <si>
    <t>2020-09-27 14:00</t>
  </si>
  <si>
    <t>2020-09-28 10:25</t>
  </si>
  <si>
    <t>2020-09-28 14:47</t>
  </si>
  <si>
    <t>2020-09-28 12:40</t>
  </si>
  <si>
    <t>2020-09-28 00:37</t>
  </si>
  <si>
    <t>2020-09-28 12:18</t>
  </si>
  <si>
    <t>2020-09-28 19:40</t>
  </si>
  <si>
    <t>2020-09-28 13:00</t>
  </si>
  <si>
    <t>2020-09-29 00:06</t>
  </si>
  <si>
    <t>2020-09-29 14:37</t>
  </si>
  <si>
    <t>2020-09-29 11:49</t>
  </si>
  <si>
    <t>2020-09-29 23:35</t>
  </si>
  <si>
    <t>2020-09-29 15:14</t>
  </si>
  <si>
    <t>2020-09-29 23:48</t>
  </si>
  <si>
    <t>2020-09-29 12:00</t>
  </si>
  <si>
    <t>2020-09-30 21:40</t>
  </si>
  <si>
    <t>2020-09-30 04:15</t>
  </si>
  <si>
    <t>2020-09-30 13:23</t>
  </si>
  <si>
    <t>2020-09-30 06:52</t>
  </si>
  <si>
    <t>2020-09-30 12:45</t>
  </si>
  <si>
    <t>2020-09-30 20:39</t>
  </si>
  <si>
    <t>2020-09-30 04:00</t>
  </si>
  <si>
    <t>2020-09-30 03:20</t>
  </si>
  <si>
    <t>2020-09-30 11:00</t>
  </si>
  <si>
    <t>2020-10-01 20:58</t>
  </si>
  <si>
    <t>2020-10-01 02:47</t>
  </si>
  <si>
    <t>2020-10-01 10:17</t>
  </si>
  <si>
    <t>2020-10-01 03:35</t>
  </si>
  <si>
    <t>2020-10-01 11:08</t>
  </si>
  <si>
    <t>2020-10-01 10:12</t>
  </si>
  <si>
    <t>2020-10-01 11:00</t>
  </si>
  <si>
    <t>2020-10-02 10:05</t>
  </si>
  <si>
    <t>2020-10-02 14:19</t>
  </si>
  <si>
    <t>2020-10-02 11:38</t>
  </si>
  <si>
    <t>2020-10-02 02:52</t>
  </si>
  <si>
    <t>2020-10-02 16:01</t>
  </si>
  <si>
    <t>2020-10-02 14:31</t>
  </si>
  <si>
    <t>2020-10-02 12:00</t>
  </si>
  <si>
    <t>2020-10-03 00:03</t>
  </si>
  <si>
    <t>2020-10-03 14:02</t>
  </si>
  <si>
    <t>2020-10-03 10:53</t>
  </si>
  <si>
    <t>2020-10-03 04:01</t>
  </si>
  <si>
    <t>2020-10-03 09:29</t>
  </si>
  <si>
    <t>2020-10-03 04:12</t>
  </si>
  <si>
    <t>2020-10-03 12:00</t>
  </si>
  <si>
    <t>2020-10-04 00:01</t>
  </si>
  <si>
    <t>2020-10-04 14:22</t>
  </si>
  <si>
    <t>2020-10-04 11:29</t>
  </si>
  <si>
    <t>2020-10-04 05:27</t>
  </si>
  <si>
    <t>2020-10-04 08:58</t>
  </si>
  <si>
    <t>2020-10-04 06:22</t>
  </si>
  <si>
    <t>2020-10-04 23:20</t>
  </si>
  <si>
    <t>2020-10-04 12:00</t>
  </si>
  <si>
    <t>2020-10-05 22:40</t>
  </si>
  <si>
    <t>2020-10-05 14:17</t>
  </si>
  <si>
    <t>2020-10-05 12:36</t>
  </si>
  <si>
    <t>2020-10-05 04:17</t>
  </si>
  <si>
    <t>2020-10-05 12:46</t>
  </si>
  <si>
    <t>2020-10-05 21:45</t>
  </si>
  <si>
    <t>2020-10-05 12:00</t>
  </si>
  <si>
    <t>2020-10-06 21:24</t>
  </si>
  <si>
    <t>2020-10-06 03:05</t>
  </si>
  <si>
    <t>2020-10-06 10:07</t>
  </si>
  <si>
    <t>2020-10-06 23:57</t>
  </si>
  <si>
    <t>2020-10-06 19:47</t>
  </si>
  <si>
    <t>2020-10-06 13:55</t>
  </si>
  <si>
    <t>2020-10-06 11:00</t>
  </si>
  <si>
    <t>2020-10-07 08:49</t>
  </si>
  <si>
    <t>2020-10-07 15:50</t>
  </si>
  <si>
    <t>2020-10-07 09:35</t>
  </si>
  <si>
    <t>2020-10-07 22:06</t>
  </si>
  <si>
    <t>2020-10-07 09:25</t>
  </si>
  <si>
    <t>2020-10-07 11:48</t>
  </si>
  <si>
    <t>2020-10-07 12:00</t>
  </si>
  <si>
    <t>2020-10-08 21:16</t>
  </si>
  <si>
    <t>2020-10-08 14:05</t>
  </si>
  <si>
    <t>2020-10-08 11:26</t>
  </si>
  <si>
    <t>2020-10-08 03:40</t>
  </si>
  <si>
    <t>2020-10-08 11:21</t>
  </si>
  <si>
    <t>2020-10-08 14:25</t>
  </si>
  <si>
    <t>2020-10-08 12:00</t>
  </si>
  <si>
    <t>2020-10-09 08:52</t>
  </si>
  <si>
    <t>2020-10-09 13:42</t>
  </si>
  <si>
    <t>2020-10-09 14:04</t>
  </si>
  <si>
    <t>2020-10-09 04:29</t>
  </si>
  <si>
    <t>2020-10-09 10:50</t>
  </si>
  <si>
    <t>2020-10-09 11:51</t>
  </si>
  <si>
    <t>2020-10-09 11:00</t>
  </si>
  <si>
    <t>2020-10-10 07:54</t>
  </si>
  <si>
    <t>2020-10-10 14:59</t>
  </si>
  <si>
    <t>2020-10-10 12:25</t>
  </si>
  <si>
    <t>2020-10-10 01:58</t>
  </si>
  <si>
    <t>2020-10-10 10:39</t>
  </si>
  <si>
    <t>2020-10-10 12:31</t>
  </si>
  <si>
    <t>2020-10-10 13:00</t>
  </si>
  <si>
    <t>2020-10-11 00:04</t>
  </si>
  <si>
    <t>2020-10-11 14:50</t>
  </si>
  <si>
    <t>2020-10-11 10:50</t>
  </si>
  <si>
    <t>2020-10-11 05:42</t>
  </si>
  <si>
    <t>2020-10-11 10:15</t>
  </si>
  <si>
    <t>2020-10-11 11:50</t>
  </si>
  <si>
    <t>2020-10-11 11:00</t>
  </si>
  <si>
    <t>2020-10-12 22:49</t>
  </si>
  <si>
    <t>2020-10-12 03:17</t>
  </si>
  <si>
    <t>2020-10-12 12:33</t>
  </si>
  <si>
    <t>2020-10-12 05:29</t>
  </si>
  <si>
    <t>2020-10-12 11:21</t>
  </si>
  <si>
    <t>2020-10-12 11:47</t>
  </si>
  <si>
    <t>2020-10-12 12:00</t>
  </si>
  <si>
    <t>2020-10-13 21:21</t>
  </si>
  <si>
    <t>2020-10-13 03:39</t>
  </si>
  <si>
    <t>2020-10-13 13:54</t>
  </si>
  <si>
    <t>2020-10-13 04:24</t>
  </si>
  <si>
    <t>2020-10-13 13:44</t>
  </si>
  <si>
    <t>2020-10-13 23:31</t>
  </si>
  <si>
    <t>2020-10-13 23:17</t>
  </si>
  <si>
    <t>2020-10-13 22:45</t>
  </si>
  <si>
    <t>2020-10-13 12:00</t>
  </si>
  <si>
    <t>2020-10-14 10:02</t>
  </si>
  <si>
    <t>2020-10-14 02:30</t>
  </si>
  <si>
    <t>2020-10-14 11:17</t>
  </si>
  <si>
    <t>2020-10-14 05:43</t>
  </si>
  <si>
    <t>2020-10-14 11:00</t>
  </si>
  <si>
    <t>2020-10-14 02:02</t>
  </si>
  <si>
    <t>2020-10-14 03:49</t>
  </si>
  <si>
    <t>2020-10-14 03:28</t>
  </si>
  <si>
    <t>2020-10-14 12:00</t>
  </si>
  <si>
    <t>2020-10-15 09:01</t>
  </si>
  <si>
    <t>2020-10-15 14:28</t>
  </si>
  <si>
    <t>2020-10-15 12:44</t>
  </si>
  <si>
    <t>2020-10-15 23:58</t>
  </si>
  <si>
    <t>2020-10-15 12:37</t>
  </si>
  <si>
    <t>2020-10-15 08:41</t>
  </si>
  <si>
    <t>2020-10-15 23:26</t>
  </si>
  <si>
    <t>2020-10-15 23:20</t>
  </si>
  <si>
    <t>2020-10-15 13:00</t>
  </si>
  <si>
    <t>2020-10-16 09:20</t>
  </si>
  <si>
    <t>2020-10-16 17:02</t>
  </si>
  <si>
    <t>2020-10-16 13:59</t>
  </si>
  <si>
    <t>2020-10-16 07:23</t>
  </si>
  <si>
    <t>2020-10-16 14:37</t>
  </si>
  <si>
    <t>2020-10-16 19:57</t>
  </si>
  <si>
    <t>2020-10-16 21:40</t>
  </si>
  <si>
    <t>2020-10-16 21:28</t>
  </si>
  <si>
    <t>2020-10-16 12:00</t>
  </si>
  <si>
    <t>2020-10-17 09:23</t>
  </si>
  <si>
    <t>2020-10-17 02:51</t>
  </si>
  <si>
    <t>2020-10-17 14:38</t>
  </si>
  <si>
    <t>2020-10-17 05:30</t>
  </si>
  <si>
    <t>2020-10-17 17:50</t>
  </si>
  <si>
    <t>2020-10-17 04:32</t>
  </si>
  <si>
    <t>2020-10-17 04:20</t>
  </si>
  <si>
    <t>2020-10-17 04:16</t>
  </si>
  <si>
    <t>2020-10-17 11:00</t>
  </si>
  <si>
    <t>2020-10-18 09:41</t>
  </si>
  <si>
    <t>2020-10-18 14:40</t>
  </si>
  <si>
    <t>2020-10-18 13:17</t>
  </si>
  <si>
    <t>2020-10-18 04:34</t>
  </si>
  <si>
    <t>2020-10-18 14:07</t>
  </si>
  <si>
    <t>2020-10-18 10:01</t>
  </si>
  <si>
    <t>2020-10-18 01:36</t>
  </si>
  <si>
    <t>2020-10-18 01:33</t>
  </si>
  <si>
    <t>2020-10-18 13:00</t>
  </si>
  <si>
    <t>2020-10-19 21:11</t>
  </si>
  <si>
    <t>2020-10-19 14:43</t>
  </si>
  <si>
    <t>2020-10-19 16:08</t>
  </si>
  <si>
    <t>2020-10-19 22:40</t>
  </si>
  <si>
    <t>2020-10-19 15:21</t>
  </si>
  <si>
    <t>2020-10-19 15:41</t>
  </si>
  <si>
    <t>2020-10-19 21:25</t>
  </si>
  <si>
    <t>2020-10-19 20:29</t>
  </si>
  <si>
    <t>2020-10-19 12:00</t>
  </si>
  <si>
    <t>2020-10-20 07:29</t>
  </si>
  <si>
    <t>2020-10-20 23:59</t>
  </si>
  <si>
    <t>2020-10-20 10:51</t>
  </si>
  <si>
    <t>2020-10-20 05:04</t>
  </si>
  <si>
    <t>2020-10-20 09:17</t>
  </si>
  <si>
    <t>2020-10-20 12:27</t>
  </si>
  <si>
    <t>2020-10-20 19:24</t>
  </si>
  <si>
    <t>2020-10-20 19:05</t>
  </si>
  <si>
    <t>2020-10-20 11:00</t>
  </si>
  <si>
    <t>2020-10-21 00:04</t>
  </si>
  <si>
    <t>2020-10-21 23:13</t>
  </si>
  <si>
    <t>2020-10-21 13:01</t>
  </si>
  <si>
    <t>2020-10-21 00:07</t>
  </si>
  <si>
    <t>2020-10-21 01:47</t>
  </si>
  <si>
    <t>2020-10-21 11:58</t>
  </si>
  <si>
    <t>2020-10-21 08:23</t>
  </si>
  <si>
    <t>2020-10-21 08:10</t>
  </si>
  <si>
    <t>2020-10-21 13:00</t>
  </si>
  <si>
    <t>2020-10-22 23:15</t>
  </si>
  <si>
    <t>2020-10-22 03:24</t>
  </si>
  <si>
    <t>2020-10-22 11:01</t>
  </si>
  <si>
    <t>2020-10-22 22:19</t>
  </si>
  <si>
    <t>2020-10-22 12:18</t>
  </si>
  <si>
    <t>2020-10-22 21:53</t>
  </si>
  <si>
    <t>2020-10-22 19:57</t>
  </si>
  <si>
    <t>2020-10-22 19:29</t>
  </si>
  <si>
    <t>2020-10-22 11:00</t>
  </si>
  <si>
    <t>2020-10-23 19:55</t>
  </si>
  <si>
    <t>2020-10-23 01:58</t>
  </si>
  <si>
    <t>2020-10-23 14:54</t>
  </si>
  <si>
    <t>2020-10-23 18:20</t>
  </si>
  <si>
    <t>2020-10-23 23:18</t>
  </si>
  <si>
    <t>2020-10-23 12:17</t>
  </si>
  <si>
    <t>2020-10-23 04:25</t>
  </si>
  <si>
    <t>2020-10-23 12:00</t>
  </si>
  <si>
    <t>2020-10-24 09:01</t>
  </si>
  <si>
    <t>2020-10-24 03:07</t>
  </si>
  <si>
    <t>2020-10-24 12:50</t>
  </si>
  <si>
    <t>2020-10-24 08:49</t>
  </si>
  <si>
    <t>2020-10-24 03:50</t>
  </si>
  <si>
    <t>2020-10-24 13:10</t>
  </si>
  <si>
    <t>2020-10-24 12:00</t>
  </si>
  <si>
    <t>2020-10-25 08:11</t>
  </si>
  <si>
    <t>2020-10-25 15:55</t>
  </si>
  <si>
    <t>2020-10-25 11:53</t>
  </si>
  <si>
    <t>2020-10-25 03:59</t>
  </si>
  <si>
    <t>2020-10-25 11:59</t>
  </si>
  <si>
    <t>2020-10-25 08:50</t>
  </si>
  <si>
    <t>2020-10-25 17:55</t>
  </si>
  <si>
    <t>2020-10-25 12:00</t>
  </si>
  <si>
    <t>2020-10-26 08:47</t>
  </si>
  <si>
    <t>2020-10-26 14:59</t>
  </si>
  <si>
    <t>2020-10-26 11:50</t>
  </si>
  <si>
    <t>2020-10-26 04:52</t>
  </si>
  <si>
    <t>2020-10-26 11:49</t>
  </si>
  <si>
    <t>2020-10-26 17:20</t>
  </si>
  <si>
    <t>2020-10-26 20:07</t>
  </si>
  <si>
    <t>2020-10-26 19:50</t>
  </si>
  <si>
    <t>2020-10-26 12:00</t>
  </si>
  <si>
    <t>2020-10-27 22:27</t>
  </si>
  <si>
    <t>2020-10-27 04:17</t>
  </si>
  <si>
    <t>2020-10-27 11:56</t>
  </si>
  <si>
    <t>2020-10-27 03:11</t>
  </si>
  <si>
    <t>2020-10-27 14:25</t>
  </si>
  <si>
    <t>2020-10-27 02:40</t>
  </si>
  <si>
    <t>2020-10-27 12:00</t>
  </si>
  <si>
    <t>2020-10-28 20:52</t>
  </si>
  <si>
    <t>2020-10-28 02:44</t>
  </si>
  <si>
    <t>2020-10-28 11:24</t>
  </si>
  <si>
    <t>2020-10-28 04:05</t>
  </si>
  <si>
    <t>2020-10-28 09:53</t>
  </si>
  <si>
    <t>2020-10-28 23:10</t>
  </si>
  <si>
    <t>2020-10-28 20:08</t>
  </si>
  <si>
    <t>2020-10-28 19:21</t>
  </si>
  <si>
    <t>2020-10-28 12:00</t>
  </si>
  <si>
    <t>2020-10-29 08:27</t>
  </si>
  <si>
    <t>2020-10-29 13:28</t>
  </si>
  <si>
    <t>2020-10-29 12:29</t>
  </si>
  <si>
    <t>2020-10-29 05:26</t>
  </si>
  <si>
    <t>2020-10-29 12:28</t>
  </si>
  <si>
    <t>2020-10-29 14:17</t>
  </si>
  <si>
    <t>2020-10-29 15:45</t>
  </si>
  <si>
    <t>2020-10-29 13:00</t>
  </si>
  <si>
    <t>2020-10-30 21:04</t>
  </si>
  <si>
    <t>2020-10-30 03:04</t>
  </si>
  <si>
    <t>2020-10-30 00:52</t>
  </si>
  <si>
    <t>2020-10-30 20:35</t>
  </si>
  <si>
    <t>2020-10-30 21:41</t>
  </si>
  <si>
    <t>2020-10-30 13:15</t>
  </si>
  <si>
    <t>2020-10-30 11:00</t>
  </si>
  <si>
    <t>2020-10-31 08:38</t>
  </si>
  <si>
    <t>2020-10-31 16:51</t>
  </si>
  <si>
    <t>2020-10-31 10:33</t>
  </si>
  <si>
    <t>2020-10-31 06:03</t>
  </si>
  <si>
    <t>2020-10-31 10:23</t>
  </si>
  <si>
    <t>2020-10-31 14:17</t>
  </si>
  <si>
    <t>2020-10-31 11:00</t>
  </si>
  <si>
    <t>2020-11-01 00:01</t>
  </si>
  <si>
    <t>2020-11-01 16:30</t>
  </si>
  <si>
    <t>2020-11-01 12:16</t>
  </si>
  <si>
    <t>2020-11-01 06:13</t>
  </si>
  <si>
    <t>2020-11-01 09:35</t>
  </si>
  <si>
    <t>2020-11-01 12:31</t>
  </si>
  <si>
    <t>2020-11-01 23:13</t>
  </si>
  <si>
    <t>2020-11-01 12:00</t>
  </si>
  <si>
    <t>2020-11-02 07:58</t>
  </si>
  <si>
    <t>2020-11-02 16:38</t>
  </si>
  <si>
    <t>2020-11-02 11:38</t>
  </si>
  <si>
    <t>2020-11-02 02:24</t>
  </si>
  <si>
    <t>2020-11-02 12:17</t>
  </si>
  <si>
    <t>2020-11-02 17:54</t>
  </si>
  <si>
    <t>2020-11-02 01:23</t>
  </si>
  <si>
    <t>2020-11-02 00:33</t>
  </si>
  <si>
    <t>2020-11-02 12:00</t>
  </si>
  <si>
    <t>2020-11-03 20:04</t>
  </si>
  <si>
    <t>2020-11-03 02:50</t>
  </si>
  <si>
    <t>2020-11-03 09:28</t>
  </si>
  <si>
    <t>2020-11-03 05:28</t>
  </si>
  <si>
    <t>2020-11-03 17:21</t>
  </si>
  <si>
    <t>2020-11-03 11:04</t>
  </si>
  <si>
    <t>2020-11-03 13:00</t>
  </si>
  <si>
    <t>2020-11-04 09:06</t>
  </si>
  <si>
    <t>2020-11-04 14:30</t>
  </si>
  <si>
    <t>2020-11-04 14:32</t>
  </si>
  <si>
    <t>2020-11-04 06:21</t>
  </si>
  <si>
    <t>2020-11-04 05:40</t>
  </si>
  <si>
    <t>2020-11-04 08:51</t>
  </si>
  <si>
    <t>2020-11-04 11:00</t>
  </si>
  <si>
    <t>2020-11-05 08:48</t>
  </si>
  <si>
    <t>2020-11-05 14:44</t>
  </si>
  <si>
    <t>2020-11-05 12:43</t>
  </si>
  <si>
    <t>2020-11-05 05:51</t>
  </si>
  <si>
    <t>2020-11-05 12:38</t>
  </si>
  <si>
    <t>2020-11-05 14:54</t>
  </si>
  <si>
    <t>2020-11-05 12:00</t>
  </si>
  <si>
    <t>2020-11-06 00:01</t>
  </si>
  <si>
    <t>2020-11-06 15:40</t>
  </si>
  <si>
    <t>2020-11-06 12:44</t>
  </si>
  <si>
    <t>2020-11-06 01:13</t>
  </si>
  <si>
    <t>2020-11-06 00:19</t>
  </si>
  <si>
    <t>2020-11-06 22:45</t>
  </si>
  <si>
    <t>2020-11-06 22:55</t>
  </si>
  <si>
    <t>2020-11-06 22:20</t>
  </si>
  <si>
    <t>2020-11-06 13:00</t>
  </si>
  <si>
    <t>2020-11-07 08:48</t>
  </si>
  <si>
    <t>2020-11-07 13:53</t>
  </si>
  <si>
    <t>2020-11-07 10:52</t>
  </si>
  <si>
    <t>2020-11-07 05:31</t>
  </si>
  <si>
    <t>2020-11-07 10:34</t>
  </si>
  <si>
    <t>2020-11-07 14:03</t>
  </si>
  <si>
    <t>2020-11-07 00:50</t>
  </si>
  <si>
    <t>2020-11-07 00:02</t>
  </si>
  <si>
    <t>2020-11-07 13:00</t>
  </si>
  <si>
    <t>2020-11-08 21:40</t>
  </si>
  <si>
    <t>2020-11-08 01:27</t>
  </si>
  <si>
    <t>2020-11-08 09:45</t>
  </si>
  <si>
    <t>2020-11-08 05:33</t>
  </si>
  <si>
    <t>2020-11-08 15:31</t>
  </si>
  <si>
    <t>2020-11-08 13:59</t>
  </si>
  <si>
    <t>2020-11-08 04:25</t>
  </si>
  <si>
    <t>2020-11-08 03:50</t>
  </si>
  <si>
    <t>2020-11-08 12:00</t>
  </si>
  <si>
    <t>2020-11-09 21:03</t>
  </si>
  <si>
    <t>2020-11-09 04:03</t>
  </si>
  <si>
    <t>2020-11-09 00:45</t>
  </si>
  <si>
    <t>2020-11-09 19:05</t>
  </si>
  <si>
    <t>2020-11-09 05:17</t>
  </si>
  <si>
    <t>2020-11-09 10:56</t>
  </si>
  <si>
    <t>2020-11-09 11:44</t>
  </si>
  <si>
    <t>2020-11-09 09:52</t>
  </si>
  <si>
    <t>2020-11-09 13:00</t>
  </si>
  <si>
    <t>2020-11-10 20:26</t>
  </si>
  <si>
    <t>2020-11-10 03:41</t>
  </si>
  <si>
    <t>2020-11-10 11:57</t>
  </si>
  <si>
    <t>2020-11-10 00:04</t>
  </si>
  <si>
    <t>2020-11-10 11:38</t>
  </si>
  <si>
    <t>2020-11-10 18:39</t>
  </si>
  <si>
    <t>2020-11-10 20:30</t>
  </si>
  <si>
    <t>2020-11-10 12:00</t>
  </si>
  <si>
    <t>2020-11-11 19:57</t>
  </si>
  <si>
    <t>2020-11-11 02:45</t>
  </si>
  <si>
    <t>2020-11-11 13:14</t>
  </si>
  <si>
    <t>2020-11-11 20:02</t>
  </si>
  <si>
    <t>2020-11-11 12:53</t>
  </si>
  <si>
    <t>2020-11-11 14:05</t>
  </si>
  <si>
    <t>2020-11-11 13:00</t>
  </si>
  <si>
    <t>2020-11-12 00:02</t>
  </si>
  <si>
    <t>2020-11-12 15:34</t>
  </si>
  <si>
    <t>2020-11-12 07:12</t>
  </si>
  <si>
    <t>2020-11-12 03:31</t>
  </si>
  <si>
    <t>2020-11-12 07:09</t>
  </si>
  <si>
    <t>2020-11-12 19:57</t>
  </si>
  <si>
    <t>2020-11-12 11:20</t>
  </si>
  <si>
    <t>2020-11-12 14:00</t>
  </si>
  <si>
    <t>2020-11-13 23:02</t>
  </si>
  <si>
    <t>2020-11-13 13:29</t>
  </si>
  <si>
    <t>2020-11-13 11:13</t>
  </si>
  <si>
    <t>2020-11-13 23:59</t>
  </si>
  <si>
    <t>2020-11-13 11:07</t>
  </si>
  <si>
    <t>2020-11-13 20:28</t>
  </si>
  <si>
    <t>2020-11-13 18:29</t>
  </si>
  <si>
    <t>2020-11-13 22:25</t>
  </si>
  <si>
    <t>2020-11-13 11:00</t>
  </si>
  <si>
    <t>2020-11-14 09:42</t>
  </si>
  <si>
    <t>2020-11-14 13:53</t>
  </si>
  <si>
    <t>2020-11-14 14:08</t>
  </si>
  <si>
    <t>2020-11-14 06:22</t>
  </si>
  <si>
    <t>2020-11-14 20:28</t>
  </si>
  <si>
    <t>2020-11-14 00:15</t>
  </si>
  <si>
    <t>2020-11-14 00:01</t>
  </si>
  <si>
    <t>2020-11-14 05:50</t>
  </si>
  <si>
    <t>2020-11-14 14:00</t>
  </si>
  <si>
    <t>2020-11-15 09:07</t>
  </si>
  <si>
    <t>2020-11-15 14:25</t>
  </si>
  <si>
    <t>2020-11-15 11:53</t>
  </si>
  <si>
    <t>2020-11-15 06:29</t>
  </si>
  <si>
    <t>2020-11-15 12:57</t>
  </si>
  <si>
    <t>2020-11-15 08:40</t>
  </si>
  <si>
    <t>2020-11-15 12:00</t>
  </si>
  <si>
    <t>2020-11-16 08:29</t>
  </si>
  <si>
    <t>2020-11-16 13:28</t>
  </si>
  <si>
    <t>2020-11-16 11:13</t>
  </si>
  <si>
    <t>2020-11-16 04:05</t>
  </si>
  <si>
    <t>2020-11-16 11:06</t>
  </si>
  <si>
    <t>2020-11-16 16:14</t>
  </si>
  <si>
    <t>2020-11-16 22:08</t>
  </si>
  <si>
    <t>2020-11-16 21:18</t>
  </si>
  <si>
    <t>2020-11-16 12:00</t>
  </si>
  <si>
    <t>2020-11-17 00:04</t>
  </si>
  <si>
    <t>2020-11-17 13:07</t>
  </si>
  <si>
    <t>2020-11-17 12:19</t>
  </si>
  <si>
    <t>2020-11-17 12:39</t>
  </si>
  <si>
    <t>2020-11-17 05:41</t>
  </si>
  <si>
    <t>2020-11-17 00:01</t>
  </si>
  <si>
    <t>2020-11-17 12:00</t>
  </si>
  <si>
    <t>2020-11-18 00:01</t>
  </si>
  <si>
    <t>2020-11-18 14:32</t>
  </si>
  <si>
    <t>2020-11-18 12:50</t>
  </si>
  <si>
    <t>2020-11-18 04:53</t>
  </si>
  <si>
    <t>2020-11-18 09:36</t>
  </si>
  <si>
    <t>2020-11-18 11:57</t>
  </si>
  <si>
    <t>2020-11-18 12:00</t>
  </si>
  <si>
    <t>2020-11-19 08:55</t>
  </si>
  <si>
    <t>2020-11-19 14:45</t>
  </si>
  <si>
    <t>2020-11-19 10:31</t>
  </si>
  <si>
    <t>2020-11-19 05:19</t>
  </si>
  <si>
    <t>2020-11-19 10:10</t>
  </si>
  <si>
    <t>2020-11-19 13:50</t>
  </si>
  <si>
    <t>2020-11-19 12:00</t>
  </si>
  <si>
    <t>2020-11-20 22:00</t>
  </si>
  <si>
    <t>2020-11-20 03:16</t>
  </si>
  <si>
    <t>2020-11-20 13:34</t>
  </si>
  <si>
    <t>2020-11-20 05:20</t>
  </si>
  <si>
    <t>2020-11-20 10:27</t>
  </si>
  <si>
    <t>2020-11-20 18:24</t>
  </si>
  <si>
    <t>2020-11-20 18:05</t>
  </si>
  <si>
    <t>2020-11-20 12:00</t>
  </si>
  <si>
    <t>2020-11-21 20:58</t>
  </si>
  <si>
    <t>2020-11-21 02:36</t>
  </si>
  <si>
    <t>2020-11-21 11:00</t>
  </si>
  <si>
    <t>2020-11-21 19:34</t>
  </si>
  <si>
    <t>2020-11-21 10:58</t>
  </si>
  <si>
    <t>2020-11-21 11:40</t>
  </si>
  <si>
    <t>2020-11-21 15:06</t>
  </si>
  <si>
    <t>2020-11-21 14:48</t>
  </si>
  <si>
    <t>2020-11-22 21:29</t>
  </si>
  <si>
    <t>2020-11-22 02:59</t>
  </si>
  <si>
    <t>2020-11-22 12:31</t>
  </si>
  <si>
    <t>2020-11-22 04:30</t>
  </si>
  <si>
    <t>2020-11-22 09:34</t>
  </si>
  <si>
    <t>2020-11-22 23:23</t>
  </si>
  <si>
    <t>2020-11-22 21:07</t>
  </si>
  <si>
    <t>2020-11-22 20:55</t>
  </si>
  <si>
    <t>2020-11-22 12:00</t>
  </si>
  <si>
    <t>2020-11-23 08:36</t>
  </si>
  <si>
    <t>2020-11-23 03:57</t>
  </si>
  <si>
    <t>2020-11-23 10:00</t>
  </si>
  <si>
    <t>2020-11-23 23:57</t>
  </si>
  <si>
    <t>2020-11-23 11:05</t>
  </si>
  <si>
    <t>2020-11-23 00:27</t>
  </si>
  <si>
    <t>2020-11-23 22:27</t>
  </si>
  <si>
    <t>2020-11-23 22:33</t>
  </si>
  <si>
    <t>2020-11-23 11:00</t>
  </si>
  <si>
    <t>2020-11-24 08:46</t>
  </si>
  <si>
    <t>2020-11-24 14:56</t>
  </si>
  <si>
    <t>2020-11-24 11:42</t>
  </si>
  <si>
    <t>2020-11-24 23:48</t>
  </si>
  <si>
    <t>2020-11-24 21:31</t>
  </si>
  <si>
    <t>2020-11-24 15:45</t>
  </si>
  <si>
    <t>2020-11-24 22:57</t>
  </si>
  <si>
    <t>2020-11-24 22:33</t>
  </si>
  <si>
    <t>2020-11-24 11:00</t>
  </si>
  <si>
    <t>2020-11-25 08:50</t>
  </si>
  <si>
    <t>2020-11-25 14:25</t>
  </si>
  <si>
    <t>2020-11-25 11:30</t>
  </si>
  <si>
    <t>2020-11-25 05:39</t>
  </si>
  <si>
    <t>2020-11-25 11:16</t>
  </si>
  <si>
    <t>2020-11-25 12:33</t>
  </si>
  <si>
    <t>2020-11-25 02:10</t>
  </si>
  <si>
    <t>2020-11-25 15:30</t>
  </si>
  <si>
    <t>2020-11-25 12:00</t>
  </si>
  <si>
    <t>2020-11-26 21:33</t>
  </si>
  <si>
    <t>2020-11-26 13:45</t>
  </si>
  <si>
    <t>2020-11-26 12:21</t>
  </si>
  <si>
    <t>2020-11-26 06:29</t>
  </si>
  <si>
    <t>2020-11-26 13:33</t>
  </si>
  <si>
    <t>2020-11-26 21:30</t>
  </si>
  <si>
    <t>2020-11-26 20:27</t>
  </si>
  <si>
    <t>2020-11-26 20:10</t>
  </si>
  <si>
    <t>2020-11-26 12:00</t>
  </si>
  <si>
    <t>2020-11-27 21:52</t>
  </si>
  <si>
    <t>2020-11-27 14:36</t>
  </si>
  <si>
    <t>2020-11-27 11:26</t>
  </si>
  <si>
    <t>2020-11-27 05:07</t>
  </si>
  <si>
    <t>2020-11-27 09:33</t>
  </si>
  <si>
    <t>2020-11-27 17:43</t>
  </si>
  <si>
    <t>2020-11-27 12:00</t>
  </si>
  <si>
    <t>2020-11-28 09:38</t>
  </si>
  <si>
    <t>2020-11-28 14:25</t>
  </si>
  <si>
    <t>2020-11-28 08:52</t>
  </si>
  <si>
    <t>2020-11-28 15:53</t>
  </si>
  <si>
    <t>2020-11-28 09:00</t>
  </si>
  <si>
    <t>2020-11-28 03:29</t>
  </si>
  <si>
    <t>2020-11-28 15:38</t>
  </si>
  <si>
    <t>2020-11-28 14:53</t>
  </si>
  <si>
    <t>2020-11-28 11:00</t>
  </si>
  <si>
    <t>2020-11-29 21:46</t>
  </si>
  <si>
    <t>2020-11-29 03:18</t>
  </si>
  <si>
    <t>2020-11-29 10:02</t>
  </si>
  <si>
    <t>2020-11-29 22:41</t>
  </si>
  <si>
    <t>2020-11-29 20:39</t>
  </si>
  <si>
    <t>2020-11-29 09:49</t>
  </si>
  <si>
    <t>2020-11-29 11:48</t>
  </si>
  <si>
    <t>2020-11-29 11:45</t>
  </si>
  <si>
    <t>2020-11-29 11:00</t>
  </si>
  <si>
    <t>2020-11-30 09:35</t>
  </si>
  <si>
    <t>2020-11-30 15:39</t>
  </si>
  <si>
    <t>2020-11-30 12:20</t>
  </si>
  <si>
    <t>2020-11-30 00:01</t>
  </si>
  <si>
    <t>2020-11-30 15:44</t>
  </si>
  <si>
    <t>2020-11-30 14:19</t>
  </si>
  <si>
    <t>2020-11-30 08:34</t>
  </si>
  <si>
    <t>2020-11-30 00:20</t>
  </si>
  <si>
    <t>2020-11-30 11:00</t>
  </si>
  <si>
    <t>2020-12-01 07:43</t>
  </si>
  <si>
    <t>2020-12-01 14:45</t>
  </si>
  <si>
    <t>2020-12-01 10:50</t>
  </si>
  <si>
    <t>2020-12-01 05:00</t>
  </si>
  <si>
    <t>2020-12-01 16:14</t>
  </si>
  <si>
    <t>2020-12-01 03:41</t>
  </si>
  <si>
    <t>2020-12-01 02:56</t>
  </si>
  <si>
    <t>2020-12-01 13:00</t>
  </si>
  <si>
    <t>2020-12-02 08:54</t>
  </si>
  <si>
    <t>2020-12-02 13:49</t>
  </si>
  <si>
    <t>2020-12-02 11:51</t>
  </si>
  <si>
    <t>2020-12-02 05:59</t>
  </si>
  <si>
    <t>2020-12-02 14:15</t>
  </si>
  <si>
    <t>2020-12-02 22:23</t>
  </si>
  <si>
    <t>2020-12-02 08:02</t>
  </si>
  <si>
    <t>2020-12-02 12:00</t>
  </si>
  <si>
    <t>2020-12-03 08:39</t>
  </si>
  <si>
    <t>2020-12-03 13:27</t>
  </si>
  <si>
    <t>2020-12-03 09:51</t>
  </si>
  <si>
    <t>2020-12-03 23:19</t>
  </si>
  <si>
    <t>2020-12-03 10:43</t>
  </si>
  <si>
    <t>2020-12-03 14:26</t>
  </si>
  <si>
    <t>2020-12-03 05:58</t>
  </si>
  <si>
    <t>2020-12-03 05:50</t>
  </si>
  <si>
    <t>2020-12-03 11:00</t>
  </si>
  <si>
    <t>2020-12-04 21:59</t>
  </si>
  <si>
    <t>2020-12-04 13:24</t>
  </si>
  <si>
    <t>2020-12-04 11:13</t>
  </si>
  <si>
    <t>2020-12-04 02:25</t>
  </si>
  <si>
    <t>2020-12-04 11:12</t>
  </si>
  <si>
    <t>2020-12-04 14:24</t>
  </si>
  <si>
    <t>2020-12-04 12:00</t>
  </si>
  <si>
    <t>2020-12-05 08:57</t>
  </si>
  <si>
    <t>2020-12-05 14:32</t>
  </si>
  <si>
    <t>2020-12-05 12:20</t>
  </si>
  <si>
    <t>2020-12-05 00:52</t>
  </si>
  <si>
    <t>2020-12-05 11:00</t>
  </si>
  <si>
    <t>2020-12-05 01:27</t>
  </si>
  <si>
    <t>2020-12-05 13:00</t>
  </si>
  <si>
    <t>2020-12-06 08:43</t>
  </si>
  <si>
    <t>2020-12-06 15:36</t>
  </si>
  <si>
    <t>2020-12-06 13:54</t>
  </si>
  <si>
    <t>2020-12-06 06:24</t>
  </si>
  <si>
    <t>2020-12-06 14:02</t>
  </si>
  <si>
    <t>2020-12-06 16:38</t>
  </si>
  <si>
    <t>2020-12-06 19:30</t>
  </si>
  <si>
    <t>2020-12-06 12:00</t>
  </si>
  <si>
    <t>2020-12-07 08:28</t>
  </si>
  <si>
    <t>2020-12-07 13:45</t>
  </si>
  <si>
    <t>2020-12-07 12:11</t>
  </si>
  <si>
    <t>2020-12-07 04:52</t>
  </si>
  <si>
    <t>2020-12-07 13:27</t>
  </si>
  <si>
    <t>2020-12-07 14:37</t>
  </si>
  <si>
    <t>2020-12-07 23:07</t>
  </si>
  <si>
    <t>2020-12-07 22:26</t>
  </si>
  <si>
    <t>2020-12-07 12:00</t>
  </si>
  <si>
    <t>2020-12-08 09:01</t>
  </si>
  <si>
    <t>2020-12-08 14:15</t>
  </si>
  <si>
    <t>2020-12-08 10:50</t>
  </si>
  <si>
    <t>2020-12-08 05:06</t>
  </si>
  <si>
    <t>2020-12-08 20:54</t>
  </si>
  <si>
    <t>2020-12-08 15:57</t>
  </si>
  <si>
    <t>2020-12-08 01:10</t>
  </si>
  <si>
    <t>2020-12-08 02:59</t>
  </si>
  <si>
    <t>2020-12-08 12:00</t>
  </si>
  <si>
    <t>2020-12-09 08:46</t>
  </si>
  <si>
    <t>2020-12-09 14:54</t>
  </si>
  <si>
    <t>2020-12-09 11:57</t>
  </si>
  <si>
    <t>2020-12-09 23:44</t>
  </si>
  <si>
    <t>2020-12-09 12:01</t>
  </si>
  <si>
    <t>2020-12-09 00:24</t>
  </si>
  <si>
    <t>2020-12-09 14:45</t>
  </si>
  <si>
    <t>2020-12-09 14:51</t>
  </si>
  <si>
    <t>2020-12-09 13:00</t>
  </si>
  <si>
    <t>2020-12-10 08:57</t>
  </si>
  <si>
    <t>2020-12-10 15:51</t>
  </si>
  <si>
    <t>2020-12-10 12:02</t>
  </si>
  <si>
    <t>2020-12-10 02:17</t>
  </si>
  <si>
    <t>2020-12-10 13:48</t>
  </si>
  <si>
    <t>2020-12-10 14:11</t>
  </si>
  <si>
    <t>2020-12-10 04:17</t>
  </si>
  <si>
    <t>2020-12-10 03:35</t>
  </si>
  <si>
    <t>2020-12-10 12:00</t>
  </si>
  <si>
    <t>2020-12-11 08:54</t>
  </si>
  <si>
    <t>2020-12-11 15:32</t>
  </si>
  <si>
    <t>2020-12-11 11:47</t>
  </si>
  <si>
    <t>2020-12-11 04:50</t>
  </si>
  <si>
    <t>2020-12-11 22:37</t>
  </si>
  <si>
    <t>2020-12-11 12:00</t>
  </si>
  <si>
    <t>2020-12-12 09:00</t>
  </si>
  <si>
    <t>2020-12-12 14:23</t>
  </si>
  <si>
    <t>2020-12-12 09:51</t>
  </si>
  <si>
    <t>2020-12-12 23:23</t>
  </si>
  <si>
    <t>2020-12-12 09:42</t>
  </si>
  <si>
    <t>2020-12-12 05:24</t>
  </si>
  <si>
    <t>2020-12-12 17:32</t>
  </si>
  <si>
    <t>2020-12-12 16:42</t>
  </si>
  <si>
    <t>2020-12-12 12:00</t>
  </si>
  <si>
    <t>2020-12-13 08:47</t>
  </si>
  <si>
    <t>2020-12-13 14:45</t>
  </si>
  <si>
    <t>2020-12-13 14:22</t>
  </si>
  <si>
    <t>2020-12-13 03:57</t>
  </si>
  <si>
    <t>2020-12-13 13:04</t>
  </si>
  <si>
    <t>2020-12-13 01:05</t>
  </si>
  <si>
    <t>2020-12-13 01:10</t>
  </si>
  <si>
    <t>2020-12-13 06:20</t>
  </si>
  <si>
    <t>2020-12-13 12:00</t>
  </si>
  <si>
    <t>2020-12-14 21:38</t>
  </si>
  <si>
    <t>2020-12-14 02:40</t>
  </si>
  <si>
    <t>2020-12-14 09:49</t>
  </si>
  <si>
    <t>2020-12-14 07:10</t>
  </si>
  <si>
    <t>2020-12-14 11:30</t>
  </si>
  <si>
    <t>2020-12-14 12:36</t>
  </si>
  <si>
    <t>2020-12-14 06:55</t>
  </si>
  <si>
    <t>2020-12-14 06:26</t>
  </si>
  <si>
    <t>2020-12-14 12:00</t>
  </si>
  <si>
    <t>2020-12-15 09:44</t>
  </si>
  <si>
    <t>2020-12-15 15:01</t>
  </si>
  <si>
    <t>2020-12-15 10:40</t>
  </si>
  <si>
    <t>2020-12-15 23:34</t>
  </si>
  <si>
    <t>2020-12-15 10:32</t>
  </si>
  <si>
    <t>2020-12-15 02:21</t>
  </si>
  <si>
    <t>2020-12-15 12:00</t>
  </si>
  <si>
    <t>2020-12-16 09:40</t>
  </si>
  <si>
    <t>2020-12-16 03:22</t>
  </si>
  <si>
    <t>2020-12-16 10:43</t>
  </si>
  <si>
    <t>2020-12-16 02:00</t>
  </si>
  <si>
    <t>2020-12-16 11:04</t>
  </si>
  <si>
    <t>2020-12-16 19:57</t>
  </si>
  <si>
    <t>2020-12-16 11:00</t>
  </si>
  <si>
    <t>2020-12-17 09:36</t>
  </si>
  <si>
    <t>2020-12-17 15:03</t>
  </si>
  <si>
    <t>2020-12-17 13:06</t>
  </si>
  <si>
    <t>2020-12-17 23:02</t>
  </si>
  <si>
    <t>2020-12-17 11:23</t>
  </si>
  <si>
    <t>2020-12-17 04:16</t>
  </si>
  <si>
    <t>2020-12-17 13:00</t>
  </si>
  <si>
    <t>2020-12-18 09:31</t>
  </si>
  <si>
    <t>2020-12-18 14:18</t>
  </si>
  <si>
    <t>2020-12-18 12:52</t>
  </si>
  <si>
    <t>2020-12-18 05:32</t>
  </si>
  <si>
    <t>2020-12-18 14:24</t>
  </si>
  <si>
    <t>2020-12-18 19:43</t>
  </si>
  <si>
    <t>2020-12-18 12:00</t>
  </si>
  <si>
    <t>2020-12-19 21:04</t>
  </si>
  <si>
    <t>2020-12-19 02:32</t>
  </si>
  <si>
    <t>2020-12-19 04:49</t>
  </si>
  <si>
    <t>2020-12-19 21:28</t>
  </si>
  <si>
    <t>2020-12-19 16:05</t>
  </si>
  <si>
    <t>2020-12-19 11:48</t>
  </si>
  <si>
    <t>2020-12-19 12:00</t>
  </si>
  <si>
    <t>2020-12-20 09:12</t>
  </si>
  <si>
    <t>2020-12-20 14:11</t>
  </si>
  <si>
    <t>2020-12-20 09:15</t>
  </si>
  <si>
    <t>2020-12-20 05:56</t>
  </si>
  <si>
    <t>2020-12-20 00:08</t>
  </si>
  <si>
    <t>2020-12-20 12:04</t>
  </si>
  <si>
    <t>2020-12-20 12:00</t>
  </si>
  <si>
    <t>2020-12-21 08:36</t>
  </si>
  <si>
    <t>2020-12-21 14:18</t>
  </si>
  <si>
    <t>2020-12-21 12:43</t>
  </si>
  <si>
    <t>2020-12-21 07:18</t>
  </si>
  <si>
    <t>2020-12-21 02:16</t>
  </si>
  <si>
    <t>2020-12-21 00:29</t>
  </si>
  <si>
    <t>2020-12-21 06:17</t>
  </si>
  <si>
    <t>2020-12-21 06:07</t>
  </si>
  <si>
    <t>2020-12-21 13:00</t>
  </si>
  <si>
    <t>2020-12-22 08:26</t>
  </si>
  <si>
    <t>2020-12-22 15:20</t>
  </si>
  <si>
    <t>2020-12-22 11:37</t>
  </si>
  <si>
    <t>2020-12-22 04:58</t>
  </si>
  <si>
    <t>2020-12-22 11:42</t>
  </si>
  <si>
    <t>2020-12-22 12:31</t>
  </si>
  <si>
    <t>2020-12-22 17:20</t>
  </si>
  <si>
    <t>2020-12-22 23:40</t>
  </si>
  <si>
    <t>2020-12-22 12:00</t>
  </si>
  <si>
    <t>2020-12-23 09:11</t>
  </si>
  <si>
    <t>2020-12-23 23:59</t>
  </si>
  <si>
    <t>2020-12-23 13:16</t>
  </si>
  <si>
    <t>2020-12-23 05:04</t>
  </si>
  <si>
    <t>2020-12-23 14:22</t>
  </si>
  <si>
    <t>2020-12-23 03:52</t>
  </si>
  <si>
    <t>2020-12-23 12:05</t>
  </si>
  <si>
    <t>2020-12-23 11:30</t>
  </si>
  <si>
    <t>2020-12-23 14:00</t>
  </si>
  <si>
    <t>2020-12-24 23:47</t>
  </si>
  <si>
    <t>2020-12-24 04:47</t>
  </si>
  <si>
    <t>2020-12-24 09:43</t>
  </si>
  <si>
    <t>2020-12-24 23:54</t>
  </si>
  <si>
    <t>2020-12-24 22:33</t>
  </si>
  <si>
    <t>2020-12-24 15:28</t>
  </si>
  <si>
    <t>2020-12-24 05:29</t>
  </si>
  <si>
    <t>2020-12-24 11:00</t>
  </si>
  <si>
    <t>2020-12-25 21:00</t>
  </si>
  <si>
    <t>2020-12-25 01:40</t>
  </si>
  <si>
    <t>2020-12-25 10:50</t>
  </si>
  <si>
    <t>2020-12-25 23:59</t>
  </si>
  <si>
    <t>2020-12-25 14:21</t>
  </si>
  <si>
    <t>2020-12-25 09:42</t>
  </si>
  <si>
    <t>2020-12-25 06:37</t>
  </si>
  <si>
    <t>2020-12-25 12:00</t>
  </si>
  <si>
    <t>2020-12-26 08:27</t>
  </si>
  <si>
    <t>2020-12-26 15:35</t>
  </si>
  <si>
    <t>2020-12-26 12:51</t>
  </si>
  <si>
    <t>2020-12-26 05:51</t>
  </si>
  <si>
    <t>2020-12-26 12:57</t>
  </si>
  <si>
    <t>2020-12-26 08:05</t>
  </si>
  <si>
    <t>2020-12-26 12:00</t>
  </si>
  <si>
    <t>2020-12-27 21:21</t>
  </si>
  <si>
    <t>2020-12-27 15:22</t>
  </si>
  <si>
    <t>2020-12-27 10:21</t>
  </si>
  <si>
    <t>2020-12-27 06:47</t>
  </si>
  <si>
    <t>2020-12-27 11:57</t>
  </si>
  <si>
    <t>2020-12-27 15:56</t>
  </si>
  <si>
    <t>2020-12-27 20:25</t>
  </si>
  <si>
    <t>2020-12-27 19:48</t>
  </si>
  <si>
    <t>2020-12-27 11:00</t>
  </si>
  <si>
    <t>2020-12-28 09:03</t>
  </si>
  <si>
    <t>2020-12-28 23:52</t>
  </si>
  <si>
    <t>2020-12-28 13:53</t>
  </si>
  <si>
    <t>2020-12-28 00:35</t>
  </si>
  <si>
    <t>2020-12-28 14:14</t>
  </si>
  <si>
    <t>2020-12-28 09:53</t>
  </si>
  <si>
    <t>2020-12-28 00:10</t>
  </si>
  <si>
    <t>2020-12-28 00:01</t>
  </si>
  <si>
    <t>2020-12-28 14:00</t>
  </si>
  <si>
    <t>2020-12-29 07:50</t>
  </si>
  <si>
    <t>2020-12-29 14:40</t>
  </si>
  <si>
    <t>2020-12-29 11:14</t>
  </si>
  <si>
    <t>2020-12-29 06:38</t>
  </si>
  <si>
    <t>2020-12-29 09:59</t>
  </si>
  <si>
    <t>2020-12-29 15:17</t>
  </si>
  <si>
    <t>2020-12-29 22:25</t>
  </si>
  <si>
    <t>2020-12-29 12:00</t>
  </si>
  <si>
    <t>2020-12-30 23:30</t>
  </si>
  <si>
    <t>2020-12-30 00:20</t>
  </si>
  <si>
    <t>2020-12-30 00:01</t>
  </si>
  <si>
    <t>2020-12-30 23:58</t>
  </si>
  <si>
    <t>2020-12-30 21:24</t>
  </si>
  <si>
    <t>2020-12-30 03:01</t>
  </si>
  <si>
    <t>2020-12-30 01:59</t>
  </si>
  <si>
    <t>2020-12-30 01:45</t>
  </si>
  <si>
    <t>2020-12-30 13:00</t>
  </si>
  <si>
    <t>2020-12-31 09:04</t>
  </si>
  <si>
    <t>2020-12-31 14:57</t>
  </si>
  <si>
    <t>2020-12-31 00:38</t>
  </si>
  <si>
    <t>2020-12-31 08:00</t>
  </si>
  <si>
    <t>2020-12-31 04:14</t>
  </si>
  <si>
    <t>2020-12-31 05:05</t>
  </si>
  <si>
    <t>2020-12-31 11:00</t>
  </si>
  <si>
    <t>2021-01-01 08:27</t>
  </si>
  <si>
    <t>2021-01-01 14:29</t>
  </si>
  <si>
    <t>2021-01-01 13:45</t>
  </si>
  <si>
    <t>2021-01-01 00:54</t>
  </si>
  <si>
    <t>2021-01-01 16:06</t>
  </si>
  <si>
    <t>2021-01-01 12:39</t>
  </si>
  <si>
    <t>2021-01-01 12:00</t>
  </si>
  <si>
    <t>2021-01-02 07:34</t>
  </si>
  <si>
    <t>2021-01-02 13:47</t>
  </si>
  <si>
    <t>2021-01-02 11:15</t>
  </si>
  <si>
    <t>2021-01-02 02:37</t>
  </si>
  <si>
    <t>2021-01-02 10:20</t>
  </si>
  <si>
    <t>2021-01-02 15:47</t>
  </si>
  <si>
    <t>2021-01-02 12:00</t>
  </si>
  <si>
    <t>2021-01-03 08:57</t>
  </si>
  <si>
    <t>2021-01-03 14:23</t>
  </si>
  <si>
    <t>2021-01-03 12:50</t>
  </si>
  <si>
    <t>2021-01-03 06:38</t>
  </si>
  <si>
    <t>2021-01-03 11:58</t>
  </si>
  <si>
    <t>2021-01-03 12:53</t>
  </si>
  <si>
    <t>2021-01-03 02:17</t>
  </si>
  <si>
    <t>2021-01-03 13:00</t>
  </si>
  <si>
    <t>2021-01-04 09:27</t>
  </si>
  <si>
    <t>2021-01-04 14:33</t>
  </si>
  <si>
    <t>2021-01-04 14:35</t>
  </si>
  <si>
    <t>2021-01-04 05:15</t>
  </si>
  <si>
    <t>2021-01-04 10:21</t>
  </si>
  <si>
    <t>2021-01-04 05:37</t>
  </si>
  <si>
    <t>2021-01-04 14:00</t>
  </si>
  <si>
    <t>2021-01-05 23:30</t>
  </si>
  <si>
    <t>2021-01-05 14:19</t>
  </si>
  <si>
    <t>2021-01-05 11:53</t>
  </si>
  <si>
    <t>2021-01-05 04:29</t>
  </si>
  <si>
    <t>2021-01-05 11:51</t>
  </si>
  <si>
    <t>2021-01-05 15:53</t>
  </si>
  <si>
    <t>2021-01-05 13:00</t>
  </si>
  <si>
    <t>2021-01-06 08:33</t>
  </si>
  <si>
    <t>2021-01-06 15:25</t>
  </si>
  <si>
    <t>2021-01-06 11:51</t>
  </si>
  <si>
    <t>2021-01-06 23:57</t>
  </si>
  <si>
    <t>2021-01-06 06:28</t>
  </si>
  <si>
    <t>2021-01-06 03:54</t>
  </si>
  <si>
    <t>2021-01-06 12:00</t>
  </si>
  <si>
    <t>2021-01-07 23:26</t>
  </si>
  <si>
    <t>2021-01-07 02:41</t>
  </si>
  <si>
    <t>2021-01-07 09:36</t>
  </si>
  <si>
    <t>2021-01-07 23:06</t>
  </si>
  <si>
    <t>2021-01-07 16:11</t>
  </si>
  <si>
    <t>2021-01-07 10:19</t>
  </si>
  <si>
    <t>2021-01-07 12:00</t>
  </si>
  <si>
    <t>2021-01-08 20:41</t>
  </si>
  <si>
    <t>2021-01-08 13:12</t>
  </si>
  <si>
    <t>2021-01-08 00:01</t>
  </si>
  <si>
    <t>2021-01-08 22:27</t>
  </si>
  <si>
    <t>2021-01-08 02:07</t>
  </si>
  <si>
    <t>2021-01-08 00:18</t>
  </si>
  <si>
    <t>2021-01-08 09:54</t>
  </si>
  <si>
    <t>2021-01-08 13:16</t>
  </si>
  <si>
    <t>2021-01-08 12:00</t>
  </si>
  <si>
    <t>2021-01-09 21:35</t>
  </si>
  <si>
    <t>2021-01-09 13:47</t>
  </si>
  <si>
    <t>2021-01-09 09:00</t>
  </si>
  <si>
    <t>2021-01-09 22:09</t>
  </si>
  <si>
    <t>2021-01-09 05:47</t>
  </si>
  <si>
    <t>2021-01-09 06:04</t>
  </si>
  <si>
    <t>2021-01-09 12:00</t>
  </si>
  <si>
    <t>2021-01-10 00:39</t>
  </si>
  <si>
    <t>2021-01-10 14:20</t>
  </si>
  <si>
    <t>2021-01-10 12:15</t>
  </si>
  <si>
    <t>2021-01-10 00:01</t>
  </si>
  <si>
    <t>2021-01-10 12:25</t>
  </si>
  <si>
    <t>2021-01-10 08:51</t>
  </si>
  <si>
    <t>2021-01-10 16:20</t>
  </si>
  <si>
    <t>2021-01-10 11:00</t>
  </si>
  <si>
    <t>2021-01-11 08:38</t>
  </si>
  <si>
    <t>2021-01-11 14:52</t>
  </si>
  <si>
    <t>2021-01-11 11:34</t>
  </si>
  <si>
    <t>2021-01-11 01:53</t>
  </si>
  <si>
    <t>2021-01-11 00:05</t>
  </si>
  <si>
    <t>2021-01-11 02:08</t>
  </si>
  <si>
    <t>2021-01-11 16:22</t>
  </si>
  <si>
    <t>2021-01-11 11:00</t>
  </si>
  <si>
    <t>2021-01-12 08:58</t>
  </si>
  <si>
    <t>2021-01-12 13:38</t>
  </si>
  <si>
    <t>2021-01-12 11:07</t>
  </si>
  <si>
    <t>2021-01-12 05:47</t>
  </si>
  <si>
    <t>2021-01-12 13:57</t>
  </si>
  <si>
    <t>2021-01-12 03:53</t>
  </si>
  <si>
    <t>2021-01-12 00:51</t>
  </si>
  <si>
    <t>2021-01-12 00:15</t>
  </si>
  <si>
    <t>2021-01-12 11:00</t>
  </si>
  <si>
    <t>2021-01-13 08:34</t>
  </si>
  <si>
    <t>2021-01-13 14:44</t>
  </si>
  <si>
    <t>2021-01-13 13:43</t>
  </si>
  <si>
    <t>2021-01-13 05:25</t>
  </si>
  <si>
    <t>2021-01-13 11:40</t>
  </si>
  <si>
    <t>2021-01-13 23:50</t>
  </si>
  <si>
    <t>2021-01-13 12:00</t>
  </si>
  <si>
    <t>2021-01-14 00:01</t>
  </si>
  <si>
    <t>2021-01-14 13:37</t>
  </si>
  <si>
    <t>2021-01-14 13:30</t>
  </si>
  <si>
    <t>2021-01-14 06:11</t>
  </si>
  <si>
    <t>2021-01-14 11:58</t>
  </si>
  <si>
    <t>2021-01-14 03:26</t>
  </si>
  <si>
    <t>2021-01-14 13:00</t>
  </si>
  <si>
    <t>2021-01-15 00:01</t>
  </si>
  <si>
    <t>2021-01-15 15:22</t>
  </si>
  <si>
    <t>2021-01-15 14:05</t>
  </si>
  <si>
    <t>2021-01-15 06:46</t>
  </si>
  <si>
    <t>2021-01-15 10:57</t>
  </si>
  <si>
    <t>2021-01-15 01:25</t>
  </si>
  <si>
    <t>2021-01-15 13:00</t>
  </si>
  <si>
    <t>2021-01-16 23:16</t>
  </si>
  <si>
    <t>2021-01-16 13:24</t>
  </si>
  <si>
    <t>2021-01-16 11:07</t>
  </si>
  <si>
    <t>2021-01-16 05:34</t>
  </si>
  <si>
    <t>2021-01-16 10:22</t>
  </si>
  <si>
    <t>2021-01-16 18:46</t>
  </si>
  <si>
    <t>2021-01-16 12:00</t>
  </si>
  <si>
    <t>2021-01-17 21:04</t>
  </si>
  <si>
    <t>2021-01-17 02:05</t>
  </si>
  <si>
    <t>2021-01-17 01:08</t>
  </si>
  <si>
    <t>2021-01-17 23:48</t>
  </si>
  <si>
    <t>2021-01-17 11:59</t>
  </si>
  <si>
    <t>2021-01-17 11:00</t>
  </si>
  <si>
    <t>2021-01-17 12:00</t>
  </si>
  <si>
    <t>2021-01-18 01:01</t>
  </si>
  <si>
    <t>2021-01-18 14:31</t>
  </si>
  <si>
    <t>2021-01-18 11:19</t>
  </si>
  <si>
    <t>2021-01-18 23:33</t>
  </si>
  <si>
    <t>2021-01-18 10:49</t>
  </si>
  <si>
    <t>2021-01-18 00:05</t>
  </si>
  <si>
    <t>2021-01-18 22:21</t>
  </si>
  <si>
    <t>2021-01-18 11:00</t>
  </si>
  <si>
    <t>2021-01-19 08:59</t>
  </si>
  <si>
    <t>2021-01-19 14:00</t>
  </si>
  <si>
    <t>2021-01-19 14:23</t>
  </si>
  <si>
    <t>2021-01-19 04:45</t>
  </si>
  <si>
    <t>2021-01-19 12:30</t>
  </si>
  <si>
    <t>2021-01-19 04:17</t>
  </si>
  <si>
    <t>2021-01-19 04:38</t>
  </si>
  <si>
    <t>2021-01-19 04:19</t>
  </si>
  <si>
    <t>2021-01-19 13:00</t>
  </si>
  <si>
    <t>2021-01-20 09:00</t>
  </si>
  <si>
    <t>2021-01-20 14:41</t>
  </si>
  <si>
    <t>2021-01-20 12:56</t>
  </si>
  <si>
    <t>2021-01-20 04:31</t>
  </si>
  <si>
    <t>2021-01-20 09:31</t>
  </si>
  <si>
    <t>2021-01-20 20:40</t>
  </si>
  <si>
    <t>2021-01-20 17:19</t>
  </si>
  <si>
    <t>2021-01-20 17:05</t>
  </si>
  <si>
    <t>2021-01-20 13:00</t>
  </si>
  <si>
    <t>2021-01-21 00:01</t>
  </si>
  <si>
    <t>2021-01-21 15:03</t>
  </si>
  <si>
    <t>2021-01-21 11:30</t>
  </si>
  <si>
    <t>2021-01-21 04:45</t>
  </si>
  <si>
    <t>2021-01-21 10:37</t>
  </si>
  <si>
    <t>2021-01-21 02:51</t>
  </si>
  <si>
    <t>2021-01-21 17:39</t>
  </si>
  <si>
    <t>2021-01-21 17:30</t>
  </si>
  <si>
    <t>2021-01-21 12:00</t>
  </si>
  <si>
    <t>2021-01-22 00:01</t>
  </si>
  <si>
    <t>2021-01-22 14:14</t>
  </si>
  <si>
    <t>2021-01-22 10:18</t>
  </si>
  <si>
    <t>2021-01-22 07:07</t>
  </si>
  <si>
    <t>2021-01-22 10:26</t>
  </si>
  <si>
    <t>2021-01-22 10:56</t>
  </si>
  <si>
    <t>2021-01-22 02:24</t>
  </si>
  <si>
    <t>2021-01-22 19:44</t>
  </si>
  <si>
    <t>2021-01-22 11:00</t>
  </si>
  <si>
    <t>2021-01-23 23:38</t>
  </si>
  <si>
    <t>2021-01-23 02:09</t>
  </si>
  <si>
    <t>2021-01-23 09:52</t>
  </si>
  <si>
    <t>2021-01-23 06:34</t>
  </si>
  <si>
    <t>2021-01-23 23:32</t>
  </si>
  <si>
    <t>2021-01-23 23:35</t>
  </si>
  <si>
    <t>2021-01-23 11:04</t>
  </si>
  <si>
    <t>2021-01-23 10:47</t>
  </si>
  <si>
    <t>2021-01-23 14:00</t>
  </si>
  <si>
    <t>2021-01-24 09:16</t>
  </si>
  <si>
    <t>2021-01-24 00:02</t>
  </si>
  <si>
    <t>2021-01-24 00:01</t>
  </si>
  <si>
    <t>2021-01-24 23:53</t>
  </si>
  <si>
    <t>2021-01-24 14:33</t>
  </si>
  <si>
    <t>2021-01-24 02:43</t>
  </si>
  <si>
    <t>2021-01-24 21:15</t>
  </si>
  <si>
    <t>2021-01-24 14:00</t>
  </si>
  <si>
    <t>2021-01-25 07:41</t>
  </si>
  <si>
    <t>2021-01-25 14:54</t>
  </si>
  <si>
    <t>2021-01-25 14:34</t>
  </si>
  <si>
    <t>2021-01-25 05:03</t>
  </si>
  <si>
    <t>2021-01-25 14:41</t>
  </si>
  <si>
    <t>2021-01-25 12:40</t>
  </si>
  <si>
    <t>2021-01-25 00:01</t>
  </si>
  <si>
    <t>2021-01-25 13:00</t>
  </si>
  <si>
    <t>2021-01-26 09:35</t>
  </si>
  <si>
    <t>2021-01-26 14:11</t>
  </si>
  <si>
    <t>2021-01-26 12:34</t>
  </si>
  <si>
    <t>2021-01-26 05:41</t>
  </si>
  <si>
    <t>2021-01-26 12:15</t>
  </si>
  <si>
    <t>2021-01-26 07:48</t>
  </si>
  <si>
    <t>2021-01-26 21:35</t>
  </si>
  <si>
    <t>2021-01-26 13:00</t>
  </si>
  <si>
    <t>2021-01-27 09:32</t>
  </si>
  <si>
    <t>2021-01-27 14:46</t>
  </si>
  <si>
    <t>2021-01-27 12:13</t>
  </si>
  <si>
    <t>2021-01-27 22:48</t>
  </si>
  <si>
    <t>2021-01-27 12:20</t>
  </si>
  <si>
    <t>2021-01-27 06:30</t>
  </si>
  <si>
    <t>2021-01-27 15:26</t>
  </si>
  <si>
    <t>2021-01-27 13:00</t>
  </si>
  <si>
    <t>2021-01-28 23:31</t>
  </si>
  <si>
    <t>2021-01-28 04:22</t>
  </si>
  <si>
    <t>2021-01-28 10:21</t>
  </si>
  <si>
    <t>2021-01-28 23:58</t>
  </si>
  <si>
    <t>2021-01-28 23:32</t>
  </si>
  <si>
    <t>2021-01-28 23:40</t>
  </si>
  <si>
    <t>2021-01-28 01:18</t>
  </si>
  <si>
    <t>2021-01-28 11:00</t>
  </si>
  <si>
    <t>2021-01-29 09:37</t>
  </si>
  <si>
    <t>2021-01-29 01:16</t>
  </si>
  <si>
    <t>2021-01-29 04:47</t>
  </si>
  <si>
    <t>2021-01-29 23:31</t>
  </si>
  <si>
    <t>2021-01-29 06:39</t>
  </si>
  <si>
    <t>2021-01-29 00:15</t>
  </si>
  <si>
    <t>2021-01-29 13:00</t>
  </si>
  <si>
    <t>2021-01-30 07:57</t>
  </si>
  <si>
    <t>2021-01-30 14:36</t>
  </si>
  <si>
    <t>2021-01-30 12:04</t>
  </si>
  <si>
    <t>2021-01-30 02:07</t>
  </si>
  <si>
    <t>2021-01-30 10:38</t>
  </si>
  <si>
    <t>2021-01-30 00:47</t>
  </si>
  <si>
    <t>2021-01-30 01:25</t>
  </si>
  <si>
    <t>2021-01-30 12:00</t>
  </si>
  <si>
    <t>2021-01-31 08:56</t>
  </si>
  <si>
    <t>2021-01-31 16:01</t>
  </si>
  <si>
    <t>2021-01-31 13:11</t>
  </si>
  <si>
    <t>2021-01-31 03:00</t>
  </si>
  <si>
    <t>2021-01-31 10:04</t>
  </si>
  <si>
    <t>2021-01-31 06:01</t>
  </si>
  <si>
    <t>2021-01-31 13:00</t>
  </si>
  <si>
    <t>2021-02-01 00:03</t>
  </si>
  <si>
    <t>2021-02-01 14:41</t>
  </si>
  <si>
    <t>2021-02-01 12:36</t>
  </si>
  <si>
    <t>2021-02-01 06:29</t>
  </si>
  <si>
    <t>2021-02-01 13:51</t>
  </si>
  <si>
    <t>2021-02-01 03:04</t>
  </si>
  <si>
    <t>2021-02-01 13:00</t>
  </si>
  <si>
    <t>2021-02-02 21:19</t>
  </si>
  <si>
    <t>2021-02-02 03:31</t>
  </si>
  <si>
    <t>2021-02-02 11:36</t>
  </si>
  <si>
    <t>2021-02-02 07:00</t>
  </si>
  <si>
    <t>2021-02-02 10:32</t>
  </si>
  <si>
    <t>2021-02-02 14:41</t>
  </si>
  <si>
    <t>2021-02-02 20:45</t>
  </si>
  <si>
    <t>2021-02-02 13:00</t>
  </si>
  <si>
    <t>2021-02-03 08:37</t>
  </si>
  <si>
    <t>2021-02-03 14:24</t>
  </si>
  <si>
    <t>2021-02-03 11:03</t>
  </si>
  <si>
    <t>2021-02-03 23:55</t>
  </si>
  <si>
    <t>2021-02-03 00:30</t>
  </si>
  <si>
    <t>2021-02-03 12:00</t>
  </si>
  <si>
    <t>2021-02-04 09:11</t>
  </si>
  <si>
    <t>2021-02-04 14:47</t>
  </si>
  <si>
    <t>2021-02-04 11:19</t>
  </si>
  <si>
    <t>2021-02-04 06:32</t>
  </si>
  <si>
    <t>2021-02-04 10:09</t>
  </si>
  <si>
    <t>2021-02-04 11:37</t>
  </si>
  <si>
    <t>2021-02-04 12:00</t>
  </si>
  <si>
    <t>2021-02-05 09:18</t>
  </si>
  <si>
    <t>2021-02-05 17:17</t>
  </si>
  <si>
    <t>2021-02-05 14:23</t>
  </si>
  <si>
    <t>2021-02-05 23:38</t>
  </si>
  <si>
    <t>2021-02-05 14:19</t>
  </si>
  <si>
    <t>2021-02-05 10:27</t>
  </si>
  <si>
    <t>2021-02-05 11:09</t>
  </si>
  <si>
    <t>2021-02-05 14:00</t>
  </si>
  <si>
    <t>2021-02-06 09:04</t>
  </si>
  <si>
    <t>2021-02-06 15:03</t>
  </si>
  <si>
    <t>2021-02-06 12:18</t>
  </si>
  <si>
    <t>2021-02-06 05:56</t>
  </si>
  <si>
    <t>2021-02-06 10:14</t>
  </si>
  <si>
    <t>2021-02-06 13:27</t>
  </si>
  <si>
    <t>2021-02-06 13:00</t>
  </si>
  <si>
    <t>2021-02-07 09:10</t>
  </si>
  <si>
    <t>2021-02-07 14:44</t>
  </si>
  <si>
    <t>2021-02-07 14:16</t>
  </si>
  <si>
    <t>2021-02-07 01:03</t>
  </si>
  <si>
    <t>2021-02-07 09:44</t>
  </si>
  <si>
    <t>2021-02-07 01:49</t>
  </si>
  <si>
    <t>2021-02-07 13:00</t>
  </si>
  <si>
    <t>2021-02-08 22:31</t>
  </si>
  <si>
    <t>2021-02-08 03:05</t>
  </si>
  <si>
    <t>2021-02-08 12:23</t>
  </si>
  <si>
    <t>2021-02-08 06:23</t>
  </si>
  <si>
    <t>2021-02-08 12:24</t>
  </si>
  <si>
    <t>2021-02-08 14:15</t>
  </si>
  <si>
    <t>2021-02-08 19:21</t>
  </si>
  <si>
    <t>2021-02-08 19:02</t>
  </si>
  <si>
    <t>2021-02-08 13:00</t>
  </si>
  <si>
    <t>2021-02-09 09:48</t>
  </si>
  <si>
    <t>2021-02-09 15:10</t>
  </si>
  <si>
    <t>2021-02-09 13:01</t>
  </si>
  <si>
    <t>2021-02-09 02:50</t>
  </si>
  <si>
    <t>2021-02-09 13:42</t>
  </si>
  <si>
    <t>2021-02-09 01:28</t>
  </si>
  <si>
    <t>2021-02-09 02:53</t>
  </si>
  <si>
    <t>2021-02-09 13:00</t>
  </si>
  <si>
    <t>2021-02-10 00:01</t>
  </si>
  <si>
    <t>2021-02-10 23:59</t>
  </si>
  <si>
    <t>2021-02-10 13:52</t>
  </si>
  <si>
    <t>2021-02-10 05:47</t>
  </si>
  <si>
    <t>2021-02-10 15:15</t>
  </si>
  <si>
    <t>2021-02-10 10:13</t>
  </si>
  <si>
    <t>2021-02-10 17:52</t>
  </si>
  <si>
    <t>2021-02-10 14:00</t>
  </si>
  <si>
    <t>2021-02-11 00:01</t>
  </si>
  <si>
    <t>2021-02-11 13:46</t>
  </si>
  <si>
    <t>2021-02-11 12:04</t>
  </si>
  <si>
    <t>2021-02-11 04:56</t>
  </si>
  <si>
    <t>2021-02-11 13:12</t>
  </si>
  <si>
    <t>2021-02-11 19:41</t>
  </si>
  <si>
    <t>2021-02-11 06:10</t>
  </si>
  <si>
    <t>2021-02-11 05:56</t>
  </si>
  <si>
    <t>2021-02-11 12:00</t>
  </si>
  <si>
    <t>2021-02-12 21:42</t>
  </si>
  <si>
    <t>2021-02-12 01:05</t>
  </si>
  <si>
    <t>2021-02-12 12:06</t>
  </si>
  <si>
    <t>2021-02-12 05:33</t>
  </si>
  <si>
    <t>2021-02-12 11:56</t>
  </si>
  <si>
    <t>2021-02-12 18:18</t>
  </si>
  <si>
    <t>2021-02-12 19:10</t>
  </si>
  <si>
    <t>2021-02-12 12:00</t>
  </si>
  <si>
    <t>2021-02-13 09:41</t>
  </si>
  <si>
    <t>2021-02-13 14:24</t>
  </si>
  <si>
    <t>2021-02-13 14:03</t>
  </si>
  <si>
    <t>2021-02-13 05:50</t>
  </si>
  <si>
    <t>2021-02-13 13:36</t>
  </si>
  <si>
    <t>2021-02-13 10:49</t>
  </si>
  <si>
    <t>2021-02-13 07:30</t>
  </si>
  <si>
    <t>2021-02-13 07:25</t>
  </si>
  <si>
    <t>2021-02-13 12:00</t>
  </si>
  <si>
    <t>2021-02-14 00:01</t>
  </si>
  <si>
    <t>2021-02-14 14:40</t>
  </si>
  <si>
    <t>2021-02-14 13:41</t>
  </si>
  <si>
    <t>2021-02-14 06:37</t>
  </si>
  <si>
    <t>2021-02-14 10:07</t>
  </si>
  <si>
    <t>2021-02-14 01:46</t>
  </si>
  <si>
    <t>2021-02-14 20:30</t>
  </si>
  <si>
    <t>2021-02-14 13:00</t>
  </si>
  <si>
    <t>2021-02-15 21:17</t>
  </si>
  <si>
    <t>2021-02-15 03:58</t>
  </si>
  <si>
    <t>2021-02-15 12:22</t>
  </si>
  <si>
    <t>2021-02-15 22:04</t>
  </si>
  <si>
    <t>2021-02-15 16:52</t>
  </si>
  <si>
    <t>2021-02-15 21:00</t>
  </si>
  <si>
    <t>2021-02-15 21:44</t>
  </si>
  <si>
    <t>2021-02-15 11:00</t>
  </si>
  <si>
    <t>2021-02-16 08:19</t>
  </si>
  <si>
    <t>2021-02-16 15:34</t>
  </si>
  <si>
    <t>2021-02-16 12:13</t>
  </si>
  <si>
    <t>2021-02-16 05:50</t>
  </si>
  <si>
    <t>2021-02-16 12:28</t>
  </si>
  <si>
    <t>2021-02-16 23:57</t>
  </si>
  <si>
    <t>2021-02-16 01:13</t>
  </si>
  <si>
    <t>2021-02-16 11:00</t>
  </si>
  <si>
    <t>2021-02-17 22:57</t>
  </si>
  <si>
    <t>2021-02-17 00:27</t>
  </si>
  <si>
    <t>2021-02-17 07:08</t>
  </si>
  <si>
    <t>2021-02-17 23:57</t>
  </si>
  <si>
    <t>2021-02-17 17:56</t>
  </si>
  <si>
    <t>2021-02-17 09:58</t>
  </si>
  <si>
    <t>2021-02-17 13:00</t>
  </si>
  <si>
    <t>2021-02-18 21:38</t>
  </si>
  <si>
    <t>2021-02-18 01:29</t>
  </si>
  <si>
    <t>2021-02-18 00:01</t>
  </si>
  <si>
    <t>2021-02-18 06:06</t>
  </si>
  <si>
    <t>2021-02-18 01:09</t>
  </si>
  <si>
    <t>2021-02-18 01:45</t>
  </si>
  <si>
    <t>2021-02-18 05:20</t>
  </si>
  <si>
    <t>2021-02-18 12:00</t>
  </si>
  <si>
    <t>2021-02-19 00:01</t>
  </si>
  <si>
    <t>2021-02-19 14:45</t>
  </si>
  <si>
    <t>2021-02-19 12:23</t>
  </si>
  <si>
    <t>2021-02-19 05:52</t>
  </si>
  <si>
    <t>2021-02-19 09:45</t>
  </si>
  <si>
    <t>2021-02-19 01:54</t>
  </si>
  <si>
    <t>2021-02-19 13:00</t>
  </si>
  <si>
    <t>2021-02-20 00:01</t>
  </si>
  <si>
    <t>2021-02-20 14:54</t>
  </si>
  <si>
    <t>2021-02-20 13:29</t>
  </si>
  <si>
    <t>2021-02-20 05:58</t>
  </si>
  <si>
    <t>2021-02-20 10:13</t>
  </si>
  <si>
    <t>2021-02-20 08:42</t>
  </si>
  <si>
    <t>2021-02-20 13:00</t>
  </si>
  <si>
    <t>2021-02-21 08:55</t>
  </si>
  <si>
    <t>2021-02-21 16:00</t>
  </si>
  <si>
    <t>2021-02-21 13:09</t>
  </si>
  <si>
    <t>2021-02-21 05:56</t>
  </si>
  <si>
    <t>2021-02-21 10:34</t>
  </si>
  <si>
    <t>2021-02-21 12:56</t>
  </si>
  <si>
    <t>2021-02-21 13:00</t>
  </si>
  <si>
    <t>2021-02-22 09:10</t>
  </si>
  <si>
    <t>2021-02-22 14:56</t>
  </si>
  <si>
    <t>2021-02-22 12:29</t>
  </si>
  <si>
    <t>2021-02-22 05:15</t>
  </si>
  <si>
    <t>2021-02-22 09:55</t>
  </si>
  <si>
    <t>2021-02-22 05:58</t>
  </si>
  <si>
    <t>2021-02-22 13:00</t>
  </si>
  <si>
    <t>2021-02-23 07:25</t>
  </si>
  <si>
    <t>2021-02-23 14:44</t>
  </si>
  <si>
    <t>2021-02-23 11:59</t>
  </si>
  <si>
    <t>2021-02-23 01:20</t>
  </si>
  <si>
    <t>2021-02-23 11:43</t>
  </si>
  <si>
    <t>2021-02-23 16:40</t>
  </si>
  <si>
    <t>2021-02-23 12:00</t>
  </si>
  <si>
    <t>2021-02-24 09:27</t>
  </si>
  <si>
    <t>2021-02-24 15:33</t>
  </si>
  <si>
    <t>2021-02-24 11:11</t>
  </si>
  <si>
    <t>2021-02-24 05:19</t>
  </si>
  <si>
    <t>2021-02-24 13:54</t>
  </si>
  <si>
    <t>2021-02-24 12:25</t>
  </si>
  <si>
    <t>2021-02-24 12:00</t>
  </si>
  <si>
    <t>2021-02-25 00:01</t>
  </si>
  <si>
    <t>2021-02-25 15:41</t>
  </si>
  <si>
    <t>2021-02-25 12:56</t>
  </si>
  <si>
    <t>2021-02-25 05:40</t>
  </si>
  <si>
    <t>2021-02-25 09:50</t>
  </si>
  <si>
    <t>2021-02-25 09:36</t>
  </si>
  <si>
    <t>2021-02-25 13:00</t>
  </si>
  <si>
    <t>2021-02-26 23:41</t>
  </si>
  <si>
    <t>2021-02-26 03:17</t>
  </si>
  <si>
    <t>2021-02-26 12:34</t>
  </si>
  <si>
    <t>2021-02-26 23:59</t>
  </si>
  <si>
    <t>2021-02-26 09:37</t>
  </si>
  <si>
    <t>2021-02-26 18:58</t>
  </si>
  <si>
    <t>2021-02-26 17:48</t>
  </si>
  <si>
    <t>2021-02-26 16:19</t>
  </si>
  <si>
    <t>2021-02-26 13:00</t>
  </si>
  <si>
    <t>2021-02-27 22:52</t>
  </si>
  <si>
    <t>2021-02-27 02:39</t>
  </si>
  <si>
    <t>2021-02-27 16:08</t>
  </si>
  <si>
    <t>2021-02-27 03:19</t>
  </si>
  <si>
    <t>2021-02-27 16:22</t>
  </si>
  <si>
    <t>2021-02-27 00:01</t>
  </si>
  <si>
    <t>2021-02-27 00:12</t>
  </si>
  <si>
    <t>2021-02-27 13:00</t>
  </si>
  <si>
    <t>2021-02-28 09:32</t>
  </si>
  <si>
    <t>2021-02-28 14:08</t>
  </si>
  <si>
    <t>2021-02-28 11:06</t>
  </si>
  <si>
    <t>2021-02-28 05:14</t>
  </si>
  <si>
    <t>2021-02-28 11:07</t>
  </si>
  <si>
    <t>2021-02-28 11:02</t>
  </si>
  <si>
    <t>2021-02-28 04:20</t>
  </si>
  <si>
    <t>2021-02-28 11:00</t>
  </si>
  <si>
    <t>2021-03-01 09:03</t>
  </si>
  <si>
    <t>2021-03-01 14:39</t>
  </si>
  <si>
    <t>2021-03-01 12:09</t>
  </si>
  <si>
    <t>2021-03-01 05:33</t>
  </si>
  <si>
    <t>2021-03-01 09:18</t>
  </si>
  <si>
    <t>2021-03-01 12:37</t>
  </si>
  <si>
    <t>2021-03-01 13:00</t>
  </si>
  <si>
    <t>2021-03-02 22:19</t>
  </si>
  <si>
    <t>2021-03-02 02:52</t>
  </si>
  <si>
    <t>2021-03-02 00:04</t>
  </si>
  <si>
    <t>2021-03-02 23:49</t>
  </si>
  <si>
    <t>2021-03-02 18:50</t>
  </si>
  <si>
    <t>2021-03-02 09:25</t>
  </si>
  <si>
    <t>2021-03-02 13:00</t>
  </si>
  <si>
    <t>2021-03-03 00:01</t>
  </si>
  <si>
    <t>2021-03-03 15:48</t>
  </si>
  <si>
    <t>2021-03-03 11:47</t>
  </si>
  <si>
    <t>2021-03-03 06:42</t>
  </si>
  <si>
    <t>2021-03-03 11:59</t>
  </si>
  <si>
    <t>2021-03-03 11:56</t>
  </si>
  <si>
    <t>2021-03-03 09:28</t>
  </si>
  <si>
    <t>2021-03-03 12:00</t>
  </si>
  <si>
    <t>2021-03-04 00:01</t>
  </si>
  <si>
    <t>2021-03-04 14:31</t>
  </si>
  <si>
    <t>2021-03-04 12:20</t>
  </si>
  <si>
    <t>2021-03-04 02:40</t>
  </si>
  <si>
    <t>2021-03-04 10:24</t>
  </si>
  <si>
    <t>2021-03-04 02:22</t>
  </si>
  <si>
    <t>2021-03-04 16:49</t>
  </si>
  <si>
    <t>2021-03-04 16:45</t>
  </si>
  <si>
    <t>2021-03-04 13:00</t>
  </si>
  <si>
    <t>2021-03-05 09:11</t>
  </si>
  <si>
    <t>2021-03-05 15:00</t>
  </si>
  <si>
    <t>2021-03-05 13:39</t>
  </si>
  <si>
    <t>2021-03-05 06:09</t>
  </si>
  <si>
    <t>2021-03-05 10:06</t>
  </si>
  <si>
    <t>2021-03-05 01:20</t>
  </si>
  <si>
    <t>2021-03-05 01:14</t>
  </si>
  <si>
    <t>2021-03-05 14:00</t>
  </si>
  <si>
    <t>2021-03-06 22:29</t>
  </si>
  <si>
    <t>2021-03-06 15:12</t>
  </si>
  <si>
    <t>2021-03-06 12:29</t>
  </si>
  <si>
    <t>2021-03-06 02:45</t>
  </si>
  <si>
    <t>2021-03-06 12:28</t>
  </si>
  <si>
    <t>2021-03-06 20:51</t>
  </si>
  <si>
    <t>2021-03-06 22:10</t>
  </si>
  <si>
    <t>2021-03-06 12:00</t>
  </si>
  <si>
    <t>2021-03-07 22:58</t>
  </si>
  <si>
    <t>2021-03-07 15:16</t>
  </si>
  <si>
    <t>2021-03-07 13:24</t>
  </si>
  <si>
    <t>2021-03-07 04:52</t>
  </si>
  <si>
    <t>2021-03-07 11:39</t>
  </si>
  <si>
    <t>2021-03-07 16:47</t>
  </si>
  <si>
    <t>2021-03-07 13:00</t>
  </si>
  <si>
    <t>2021-03-08 09:50</t>
  </si>
  <si>
    <t>2021-03-08 15:38</t>
  </si>
  <si>
    <t>2021-03-08 12:57</t>
  </si>
  <si>
    <t>2021-03-08 23:32</t>
  </si>
  <si>
    <t>2021-03-08 12:04</t>
  </si>
  <si>
    <t>2021-03-08 04:51</t>
  </si>
  <si>
    <t>2021-03-08 23:30</t>
  </si>
  <si>
    <t>2021-03-08 13:00</t>
  </si>
  <si>
    <t>2021-03-09 22:28</t>
  </si>
  <si>
    <t>2021-03-09 14:58</t>
  </si>
  <si>
    <t>2021-03-09 11:30</t>
  </si>
  <si>
    <t>2021-03-09 00:41</t>
  </si>
  <si>
    <t>2021-03-09 11:25</t>
  </si>
  <si>
    <t>2021-03-09 23:34</t>
  </si>
  <si>
    <t>2021-03-09 20:06</t>
  </si>
  <si>
    <t>2021-03-09 19:36</t>
  </si>
  <si>
    <t>2021-03-09 12:00</t>
  </si>
  <si>
    <t>2021-03-10 08:34</t>
  </si>
  <si>
    <t>2021-03-10 02:34</t>
  </si>
  <si>
    <t>2021-03-10 11:34</t>
  </si>
  <si>
    <t>2021-03-10 16:22</t>
  </si>
  <si>
    <t>2021-03-10 02:39</t>
  </si>
  <si>
    <t>2021-03-10 00:33</t>
  </si>
  <si>
    <t>2021-03-10 15:52</t>
  </si>
  <si>
    <t>2021-03-10 12:00</t>
  </si>
  <si>
    <t>2021-03-11 00:01</t>
  </si>
  <si>
    <t>2021-03-11 15:55</t>
  </si>
  <si>
    <t>2021-03-11 11:11</t>
  </si>
  <si>
    <t>2021-03-11 05:27</t>
  </si>
  <si>
    <t>2021-03-11 11:14</t>
  </si>
  <si>
    <t>2021-03-11 12:58</t>
  </si>
  <si>
    <t>2021-03-11 12:00</t>
  </si>
  <si>
    <t>2021-03-12 23:07</t>
  </si>
  <si>
    <t>2021-03-12 14:40</t>
  </si>
  <si>
    <t>2021-03-12 12:40</t>
  </si>
  <si>
    <t>2021-03-12 04:50</t>
  </si>
  <si>
    <t>2021-03-12 09:41</t>
  </si>
  <si>
    <t>2021-03-12 20:43</t>
  </si>
  <si>
    <t>2021-03-12 13:00</t>
  </si>
  <si>
    <t>2021-03-13 08:28</t>
  </si>
  <si>
    <t>2021-03-13 15:32</t>
  </si>
  <si>
    <t>2021-03-13 00:03</t>
  </si>
  <si>
    <t>2021-03-13 23:48</t>
  </si>
  <si>
    <t>2021-03-13 12:02</t>
  </si>
  <si>
    <t>2021-03-13 00:48</t>
  </si>
  <si>
    <t>2021-03-13 12:00</t>
  </si>
  <si>
    <t>2021-03-14 08:01</t>
  </si>
  <si>
    <t>2021-03-14 14:10</t>
  </si>
  <si>
    <t>2021-03-14 12:22</t>
  </si>
  <si>
    <t>2021-03-14 04:42</t>
  </si>
  <si>
    <t>2021-03-14 12:15</t>
  </si>
  <si>
    <t>2021-03-14 10:44</t>
  </si>
  <si>
    <t>2021-03-14 14:20</t>
  </si>
  <si>
    <t>2021-03-14 11:00</t>
  </si>
  <si>
    <t>2021-03-15 00:01</t>
  </si>
  <si>
    <t>2021-03-15 15:54</t>
  </si>
  <si>
    <t>2021-03-15 11:02</t>
  </si>
  <si>
    <t>2021-03-15 06:31</t>
  </si>
  <si>
    <t>2021-03-15 13:49</t>
  </si>
  <si>
    <t>2021-03-15 04:11</t>
  </si>
  <si>
    <t>2021-03-15 11:00</t>
  </si>
  <si>
    <t>2021-03-16 08:05</t>
  </si>
  <si>
    <t>2021-03-16 14:19</t>
  </si>
  <si>
    <t>2021-03-16 12:15</t>
  </si>
  <si>
    <t>2021-03-16 04:35</t>
  </si>
  <si>
    <t>2021-03-16 09:38</t>
  </si>
  <si>
    <t>2021-03-16 03:54</t>
  </si>
  <si>
    <t>2021-03-16 12:00</t>
  </si>
  <si>
    <t>2021-03-17 21:38</t>
  </si>
  <si>
    <t>2021-03-17 14:18</t>
  </si>
  <si>
    <t>2021-03-17 12:23</t>
  </si>
  <si>
    <t>2021-03-17 04:05</t>
  </si>
  <si>
    <t>2021-03-17 10:02</t>
  </si>
  <si>
    <t>2021-03-17 07:18</t>
  </si>
  <si>
    <t>2021-03-17 12:00</t>
  </si>
  <si>
    <t>2021-03-18 08:05</t>
  </si>
  <si>
    <t>2021-03-18 15:04</t>
  </si>
  <si>
    <t>2021-03-18 13:16</t>
  </si>
  <si>
    <t>2021-03-18 05:35</t>
  </si>
  <si>
    <t>2021-03-18 10:03</t>
  </si>
  <si>
    <t>2021-03-18 18:03</t>
  </si>
  <si>
    <t>2021-03-18 20:11</t>
  </si>
  <si>
    <t>2021-03-18 13:00</t>
  </si>
  <si>
    <t>2021-03-19 07:39</t>
  </si>
  <si>
    <t>2021-03-19 14:56</t>
  </si>
  <si>
    <t>2021-03-19 13:32</t>
  </si>
  <si>
    <t>2021-03-19 06:30</t>
  </si>
  <si>
    <t>2021-03-19 09:45</t>
  </si>
  <si>
    <t>2021-03-19 13:30</t>
  </si>
  <si>
    <t>2021-03-19 12:00</t>
  </si>
  <si>
    <t>2021-03-20 21:31</t>
  </si>
  <si>
    <t>2021-03-20 13:45</t>
  </si>
  <si>
    <t>2021-03-20 13:54</t>
  </si>
  <si>
    <t>2021-03-20 04:59</t>
  </si>
  <si>
    <t>2021-03-20 09:00</t>
  </si>
  <si>
    <t>2021-03-20 12:03</t>
  </si>
  <si>
    <t>2021-03-20 23:36</t>
  </si>
  <si>
    <t>2021-03-20 23:22</t>
  </si>
  <si>
    <t>2021-03-20 13:00</t>
  </si>
  <si>
    <t>2021-03-21 23:53</t>
  </si>
  <si>
    <t>2021-03-21 02:32</t>
  </si>
  <si>
    <t>2021-03-21 05:08</t>
  </si>
  <si>
    <t>2021-03-21 23:18</t>
  </si>
  <si>
    <t>2021-03-21 23:49</t>
  </si>
  <si>
    <t>2021-03-21 09:54</t>
  </si>
  <si>
    <t>2021-03-21 00:23</t>
  </si>
  <si>
    <t>2021-03-21 11:00</t>
  </si>
  <si>
    <t>2021-03-22 21:20</t>
  </si>
  <si>
    <t>2021-03-22 00:46</t>
  </si>
  <si>
    <t>2021-03-22 00:09</t>
  </si>
  <si>
    <t>2021-03-22 23:04</t>
  </si>
  <si>
    <t>2021-03-22 03:03</t>
  </si>
  <si>
    <t>2021-03-22 00:19</t>
  </si>
  <si>
    <t>2021-03-22 14:00</t>
  </si>
  <si>
    <t>2021-03-23 00:03</t>
  </si>
  <si>
    <t>2021-03-23 23:59</t>
  </si>
  <si>
    <t>2021-03-23 14:45</t>
  </si>
  <si>
    <t>2021-03-23 05:05</t>
  </si>
  <si>
    <t>2021-03-23 13:38</t>
  </si>
  <si>
    <t>2021-03-23 23:40</t>
  </si>
  <si>
    <t>2021-03-23 03:49</t>
  </si>
  <si>
    <t>2021-03-23 13:00</t>
  </si>
  <si>
    <t>2021-03-24 00:01</t>
  </si>
  <si>
    <t>2021-03-24 15:07</t>
  </si>
  <si>
    <t>2021-03-24 15:20</t>
  </si>
  <si>
    <t>2021-03-24 05:52</t>
  </si>
  <si>
    <t>2021-03-24 12:29</t>
  </si>
  <si>
    <t>2021-03-24 06:30</t>
  </si>
  <si>
    <t>2021-03-24 04:05</t>
  </si>
  <si>
    <t>2021-03-24 12:00</t>
  </si>
  <si>
    <t>2021-03-25 21:04</t>
  </si>
  <si>
    <t>2021-03-25 00:13</t>
  </si>
  <si>
    <t>2021-03-25 15:09</t>
  </si>
  <si>
    <t>2021-03-25 05:31</t>
  </si>
  <si>
    <t>2021-03-25 15:42</t>
  </si>
  <si>
    <t>2021-03-25 11:53</t>
  </si>
  <si>
    <t>2021-03-25 12:00</t>
  </si>
  <si>
    <t>2021-03-26 00:01</t>
  </si>
  <si>
    <t>2021-03-26 15:50</t>
  </si>
  <si>
    <t>2021-03-26 12:43</t>
  </si>
  <si>
    <t>2021-03-26 04:44</t>
  </si>
  <si>
    <t>2021-03-26 10:38</t>
  </si>
  <si>
    <t>2021-03-26 07:34</t>
  </si>
  <si>
    <t>2021-03-26 13:00</t>
  </si>
  <si>
    <t>2021-03-27 00:01</t>
  </si>
  <si>
    <t>2021-03-27 16:14</t>
  </si>
  <si>
    <t>2021-03-27 12:35</t>
  </si>
  <si>
    <t>2021-03-27 02:33</t>
  </si>
  <si>
    <t>2021-03-27 09:28</t>
  </si>
  <si>
    <t>2021-03-27 03:22</t>
  </si>
  <si>
    <t>2021-03-27 11:00</t>
  </si>
  <si>
    <t>2021-03-28 00:01</t>
  </si>
  <si>
    <t>2021-03-28 14:44</t>
  </si>
  <si>
    <t>2021-03-28 14:56</t>
  </si>
  <si>
    <t>2021-03-28 05:30</t>
  </si>
  <si>
    <t>2021-03-28 10:56</t>
  </si>
  <si>
    <t>2021-03-28 19:14</t>
  </si>
  <si>
    <t>2021-03-28 13:00</t>
  </si>
  <si>
    <t>2021-03-29 07:56</t>
  </si>
  <si>
    <t>2021-03-29 17:39</t>
  </si>
  <si>
    <t>2021-03-29 11:25</t>
  </si>
  <si>
    <t>2021-03-29 05:50</t>
  </si>
  <si>
    <t>2021-03-29 09:43</t>
  </si>
  <si>
    <t>2021-03-29 11:08</t>
  </si>
  <si>
    <t>2021-03-29 12:00</t>
  </si>
  <si>
    <t>2021-03-30 23:52</t>
  </si>
  <si>
    <t>2021-03-30 04:00</t>
  </si>
  <si>
    <t>2021-03-30 14:14</t>
  </si>
  <si>
    <t>2021-03-30 05:20</t>
  </si>
  <si>
    <t>2021-03-30 08:44</t>
  </si>
  <si>
    <t>2021-03-30 14:42</t>
  </si>
  <si>
    <t>2021-03-30 12:00</t>
  </si>
  <si>
    <t>2021-03-31 21:56</t>
  </si>
  <si>
    <t>2021-03-31 14:23</t>
  </si>
  <si>
    <t>2021-03-31 13:00</t>
  </si>
  <si>
    <t>2021-03-31 06:11</t>
  </si>
  <si>
    <t>2021-03-31 14:28</t>
  </si>
  <si>
    <t>2021-03-31 18:24</t>
  </si>
  <si>
    <t>2021-04-01 09:36</t>
  </si>
  <si>
    <t>2021-04-01 03:33</t>
  </si>
  <si>
    <t>2021-04-01 08:59</t>
  </si>
  <si>
    <t>2021-04-01 23:51</t>
  </si>
  <si>
    <t>2021-04-01 08:55</t>
  </si>
  <si>
    <t>2021-04-01 03:50</t>
  </si>
  <si>
    <t>2021-04-01 13:00</t>
  </si>
  <si>
    <t>2021-04-02 09:25</t>
  </si>
  <si>
    <t>2021-04-02 01:24</t>
  </si>
  <si>
    <t>2021-04-02 12:14</t>
  </si>
  <si>
    <t>2021-04-02 05:07</t>
  </si>
  <si>
    <t>2021-04-02 11:15</t>
  </si>
  <si>
    <t>2021-04-02 07:20</t>
  </si>
  <si>
    <t>2021-04-02 12:00</t>
  </si>
  <si>
    <t>2021-04-03 21:37</t>
  </si>
  <si>
    <t>2021-04-03 15:43</t>
  </si>
  <si>
    <t>2021-04-03 09:44</t>
  </si>
  <si>
    <t>2021-04-03 04:53</t>
  </si>
  <si>
    <t>2021-04-03 09:08</t>
  </si>
  <si>
    <t>2021-04-03 21:42</t>
  </si>
  <si>
    <t>2021-04-03 19:15</t>
  </si>
  <si>
    <t>2021-04-03 12:00</t>
  </si>
  <si>
    <t>2021-04-04 23:00</t>
  </si>
  <si>
    <t>2021-04-04 02:53</t>
  </si>
  <si>
    <t>2021-04-04 02:07</t>
  </si>
  <si>
    <t>2021-04-04 23:52</t>
  </si>
  <si>
    <t>2021-04-04 22:43</t>
  </si>
  <si>
    <t>2021-04-04 13:35</t>
  </si>
  <si>
    <t>2021-04-04 13:00</t>
  </si>
  <si>
    <t>2021-04-05 08:51</t>
  </si>
  <si>
    <t>2021-04-05 15:16</t>
  </si>
  <si>
    <t>2021-04-05 14:42</t>
  </si>
  <si>
    <t>2021-04-05 23:46</t>
  </si>
  <si>
    <t>2021-04-05 13:34</t>
  </si>
  <si>
    <t>2021-04-05 00:34</t>
  </si>
  <si>
    <t>2021-04-05 13:00</t>
  </si>
  <si>
    <t>2021-04-06 21:47</t>
  </si>
  <si>
    <t>2021-04-06 02:09</t>
  </si>
  <si>
    <t>2021-04-06 12:08</t>
  </si>
  <si>
    <t>2021-04-06 04:56</t>
  </si>
  <si>
    <t>2021-04-06 13:54</t>
  </si>
  <si>
    <t>2021-04-06 13:07</t>
  </si>
  <si>
    <t>2021-04-06 13:00</t>
  </si>
  <si>
    <t>2021-04-07 00:01</t>
  </si>
  <si>
    <t>2021-04-07 15:17</t>
  </si>
  <si>
    <t>2021-04-07 12:10</t>
  </si>
  <si>
    <t>2021-04-07 05:32</t>
  </si>
  <si>
    <t>2021-04-07 08:53</t>
  </si>
  <si>
    <t>2021-04-07 11:50</t>
  </si>
  <si>
    <t>2021-04-07 12:00</t>
  </si>
  <si>
    <t>2021-04-08 23:18</t>
  </si>
  <si>
    <t>2021-04-08 15:24</t>
  </si>
  <si>
    <t>2021-04-08 13:35</t>
  </si>
  <si>
    <t>2021-04-08 04:52</t>
  </si>
  <si>
    <t>2021-04-08 09:59</t>
  </si>
  <si>
    <t>2021-04-08 19:37</t>
  </si>
  <si>
    <t>2021-04-08 18:32</t>
  </si>
  <si>
    <t>2021-04-08 14:00</t>
  </si>
  <si>
    <t>2021-04-09 22:22</t>
  </si>
  <si>
    <t>2021-04-09 03:05</t>
  </si>
  <si>
    <t>2021-04-09 12:03</t>
  </si>
  <si>
    <t>2021-04-09 03:58</t>
  </si>
  <si>
    <t>2021-04-09 11:57</t>
  </si>
  <si>
    <t>2021-04-09 12:24</t>
  </si>
  <si>
    <t>2021-04-09 00:11</t>
  </si>
  <si>
    <t>2021-04-09 12:00</t>
  </si>
  <si>
    <t>2021-04-10 22:22</t>
  </si>
  <si>
    <t>2021-04-10 15:19</t>
  </si>
  <si>
    <t>2021-04-10 12:19</t>
  </si>
  <si>
    <t>2021-04-10 04:49</t>
  </si>
  <si>
    <t>2021-04-10 09:15</t>
  </si>
  <si>
    <t>2021-04-10 15:37</t>
  </si>
  <si>
    <t>2021-04-10 12:00</t>
  </si>
  <si>
    <t>2021-04-11 07:53</t>
  </si>
  <si>
    <t>2021-04-11 15:02</t>
  </si>
  <si>
    <t>2021-04-11 12:38</t>
  </si>
  <si>
    <t>2021-04-11 06:39</t>
  </si>
  <si>
    <t>2021-04-11 13:47</t>
  </si>
  <si>
    <t>2021-04-11 12:09</t>
  </si>
  <si>
    <t>2021-04-11 05:13</t>
  </si>
  <si>
    <t>2021-04-11 06:27</t>
  </si>
  <si>
    <t>2021-04-11 13:00</t>
  </si>
  <si>
    <t>2021-04-12 00:01</t>
  </si>
  <si>
    <t>2021-04-12 16:21</t>
  </si>
  <si>
    <t>2021-04-12 12:18</t>
  </si>
  <si>
    <t>2021-04-12 04:27</t>
  </si>
  <si>
    <t>2021-04-12 12:20</t>
  </si>
  <si>
    <t>2021-04-12 12:37</t>
  </si>
  <si>
    <t>2021-04-12 12:00</t>
  </si>
  <si>
    <t>2021-04-13 08:20</t>
  </si>
  <si>
    <t>2021-04-13 15:36</t>
  </si>
  <si>
    <t>2021-04-13 12:05</t>
  </si>
  <si>
    <t>2021-04-13 05:47</t>
  </si>
  <si>
    <t>2021-04-13 08:02</t>
  </si>
  <si>
    <t>2021-04-13 18:23</t>
  </si>
  <si>
    <t>2021-04-13 18:21</t>
  </si>
  <si>
    <t>2021-04-13 12:00</t>
  </si>
  <si>
    <t>2021-04-14 22:23</t>
  </si>
  <si>
    <t>2021-04-14 14:44</t>
  </si>
  <si>
    <t>2021-04-14 11:22</t>
  </si>
  <si>
    <t>2021-04-14 23:12</t>
  </si>
  <si>
    <t>2021-04-14 22:15</t>
  </si>
  <si>
    <t>2021-04-14 20:52</t>
  </si>
  <si>
    <t>2021-04-14 00:59</t>
  </si>
  <si>
    <t>2021-04-14 09:27</t>
  </si>
  <si>
    <t>2021-04-14 11:00</t>
  </si>
  <si>
    <t>2021-04-15 00:01</t>
  </si>
  <si>
    <t>2021-04-15 15:22</t>
  </si>
  <si>
    <t>2021-04-15 12:08</t>
  </si>
  <si>
    <t>2021-04-15 03:10</t>
  </si>
  <si>
    <t>2021-04-15 12:02</t>
  </si>
  <si>
    <t>2021-04-15 12:57</t>
  </si>
  <si>
    <t>2021-04-15 12:00</t>
  </si>
  <si>
    <t>2021-04-16 22:08</t>
  </si>
  <si>
    <t>2021-04-16 15:44</t>
  </si>
  <si>
    <t>2021-04-16 10:07</t>
  </si>
  <si>
    <t>2021-04-16 05:13</t>
  </si>
  <si>
    <t>2021-04-16 10:05</t>
  </si>
  <si>
    <t>2021-04-16 11:37</t>
  </si>
  <si>
    <t>2021-04-16 12:00</t>
  </si>
  <si>
    <t>2021-04-17 21:54</t>
  </si>
  <si>
    <t>2021-04-17 02:24</t>
  </si>
  <si>
    <t>2021-04-17 15:47</t>
  </si>
  <si>
    <t>2021-04-17 23:32</t>
  </si>
  <si>
    <t>2021-04-17 20:18</t>
  </si>
  <si>
    <t>2021-04-17 15:54</t>
  </si>
  <si>
    <t>2021-04-17 04:30</t>
  </si>
  <si>
    <t>2021-04-17 12:00</t>
  </si>
  <si>
    <t>2021-04-18 06:39</t>
  </si>
  <si>
    <t>2021-04-18 15:09</t>
  </si>
  <si>
    <t>2021-04-18 09:16</t>
  </si>
  <si>
    <t>2021-04-18 06:04</t>
  </si>
  <si>
    <t>2021-04-18 03:07</t>
  </si>
  <si>
    <t>2021-04-18 10:58</t>
  </si>
  <si>
    <t>2021-04-18 14:50</t>
  </si>
  <si>
    <t>2021-04-18 12:00</t>
  </si>
  <si>
    <t>2021-04-19 00:01</t>
  </si>
  <si>
    <t>2021-04-19 14:58</t>
  </si>
  <si>
    <t>2021-04-19 11:37</t>
  </si>
  <si>
    <t>2021-04-19 05:10</t>
  </si>
  <si>
    <t>2021-04-19 10:45</t>
  </si>
  <si>
    <t>2021-04-19 11:13</t>
  </si>
  <si>
    <t>2021-04-19 19:55</t>
  </si>
  <si>
    <t>2021-04-19 12:00</t>
  </si>
  <si>
    <t>2021-04-20 08:48</t>
  </si>
  <si>
    <t>2021-04-20 02:29</t>
  </si>
  <si>
    <t>2021-04-20 11:12</t>
  </si>
  <si>
    <t>2021-04-20 01:26</t>
  </si>
  <si>
    <t>2021-04-20 11:41</t>
  </si>
  <si>
    <t>2021-04-20 10:56</t>
  </si>
  <si>
    <t>2021-04-20 11:00</t>
  </si>
  <si>
    <t>2021-04-21 07:42</t>
  </si>
  <si>
    <t>2021-04-21 23:58</t>
  </si>
  <si>
    <t>2021-04-21 14:51</t>
  </si>
  <si>
    <t>2021-04-21 05:05</t>
  </si>
  <si>
    <t>2021-04-21 13:34</t>
  </si>
  <si>
    <t>2021-04-21 15:00</t>
  </si>
  <si>
    <t>2021-04-21 13:00</t>
  </si>
  <si>
    <t>2021-04-22 09:19</t>
  </si>
  <si>
    <t>2021-04-22 16:06</t>
  </si>
  <si>
    <t>2021-04-22 13:11</t>
  </si>
  <si>
    <t>2021-04-22 06:59</t>
  </si>
  <si>
    <t>2021-04-22 13:50</t>
  </si>
  <si>
    <t>2021-04-22 07:48</t>
  </si>
  <si>
    <t>2021-04-22 04:59</t>
  </si>
  <si>
    <t>2021-04-22 12:00</t>
  </si>
  <si>
    <t>2021-04-23 22:19</t>
  </si>
  <si>
    <t>2021-04-23 02:37</t>
  </si>
  <si>
    <t>2021-04-23 11:00</t>
  </si>
  <si>
    <t>2021-04-23 02:55</t>
  </si>
  <si>
    <t>2021-04-23 15:19</t>
  </si>
  <si>
    <t>2021-04-23 12:28</t>
  </si>
  <si>
    <t>2021-04-24 21:46</t>
  </si>
  <si>
    <t>2021-04-24 02:45</t>
  </si>
  <si>
    <t>2021-04-24 11:09</t>
  </si>
  <si>
    <t>2021-04-24 20:25</t>
  </si>
  <si>
    <t>2021-04-24 11:18</t>
  </si>
  <si>
    <t>2021-04-24 10:42</t>
  </si>
  <si>
    <t>2021-04-24 12:49</t>
  </si>
  <si>
    <t>2021-04-24 12:00</t>
  </si>
  <si>
    <t>2021-04-25 22:13</t>
  </si>
  <si>
    <t>2021-04-25 02:24</t>
  </si>
  <si>
    <t>2021-04-25 12:57</t>
  </si>
  <si>
    <t>2021-04-25 05:36</t>
  </si>
  <si>
    <t>2021-04-25 12:49</t>
  </si>
  <si>
    <t>2021-04-25 05:28</t>
  </si>
  <si>
    <t>2021-04-25 01:46</t>
  </si>
  <si>
    <t>2021-04-25 13:00</t>
  </si>
  <si>
    <t>2021-04-26 21:40</t>
  </si>
  <si>
    <t>2021-04-26 02:02</t>
  </si>
  <si>
    <t>2021-04-26 10:15</t>
  </si>
  <si>
    <t>2021-04-26 04:17</t>
  </si>
  <si>
    <t>2021-04-26 14:51</t>
  </si>
  <si>
    <t>2021-04-26 11:16</t>
  </si>
  <si>
    <t>2021-04-26 00:30</t>
  </si>
  <si>
    <t>2021-04-26 11:00</t>
  </si>
  <si>
    <t>2021-04-27 21:42</t>
  </si>
  <si>
    <t>2021-04-27 16:36</t>
  </si>
  <si>
    <t>2021-04-27 09:59</t>
  </si>
  <si>
    <t>2021-04-27 05:11</t>
  </si>
  <si>
    <t>2021-04-27 10:01</t>
  </si>
  <si>
    <t>2021-04-27 10:24</t>
  </si>
  <si>
    <t>2021-04-27 17:05</t>
  </si>
  <si>
    <t>2021-04-27 10:00</t>
  </si>
  <si>
    <t>2021-04-28 00:01</t>
  </si>
  <si>
    <t>2021-04-28 16:05</t>
  </si>
  <si>
    <t>2021-04-28 11:39</t>
  </si>
  <si>
    <t>2021-04-28 04:53</t>
  </si>
  <si>
    <t>2021-04-28 10:28</t>
  </si>
  <si>
    <t>2021-04-28 12:25</t>
  </si>
  <si>
    <t>2021-04-28 20:01</t>
  </si>
  <si>
    <t>2021-04-28 12:00</t>
  </si>
  <si>
    <t>2021-04-29 10:49</t>
  </si>
  <si>
    <t>2021-04-29 03:44</t>
  </si>
  <si>
    <t>2021-04-29 00:28</t>
  </si>
  <si>
    <t>2021-04-29 23:32</t>
  </si>
  <si>
    <t>2021-04-29 09:08</t>
  </si>
  <si>
    <t>2021-04-29 10:29</t>
  </si>
  <si>
    <t>2021-04-29 11:16</t>
  </si>
  <si>
    <t>2021-04-29 10:50</t>
  </si>
  <si>
    <t>2021-04-29 12:00</t>
  </si>
  <si>
    <t>2021-04-30 08:44</t>
  </si>
  <si>
    <t>2021-04-30 15:48</t>
  </si>
  <si>
    <t>2021-04-30 13:16</t>
  </si>
  <si>
    <t>2021-04-30 02:35</t>
  </si>
  <si>
    <t>2021-04-30 21:40</t>
  </si>
  <si>
    <t>2021-04-30 17:43</t>
  </si>
  <si>
    <t>2021-04-30 13:00</t>
  </si>
  <si>
    <t>2021-05-01 21:53</t>
  </si>
  <si>
    <t>2021-05-01 02:44</t>
  </si>
  <si>
    <t>2021-05-01 10:59</t>
  </si>
  <si>
    <t>2021-05-01 05:18</t>
  </si>
  <si>
    <t>2021-05-01 09:05</t>
  </si>
  <si>
    <t>2021-05-01 15:03</t>
  </si>
  <si>
    <t>2021-05-01 11:00</t>
  </si>
  <si>
    <t>2021-05-02 21:09</t>
  </si>
  <si>
    <t>2021-05-02 02:57</t>
  </si>
  <si>
    <t>2021-05-02 11:23</t>
  </si>
  <si>
    <t>2021-05-02 05:33</t>
  </si>
  <si>
    <t>2021-05-02 08:36</t>
  </si>
  <si>
    <t>2021-05-02 08:13</t>
  </si>
  <si>
    <t>2021-05-02 12:00</t>
  </si>
  <si>
    <t>2021-05-03 08:32</t>
  </si>
  <si>
    <t>2021-05-03 16:02</t>
  </si>
  <si>
    <t>2021-05-03 10:27</t>
  </si>
  <si>
    <t>2021-05-03 03:22</t>
  </si>
  <si>
    <t>2021-05-03 04:45</t>
  </si>
  <si>
    <t>2021-05-03 20:40</t>
  </si>
  <si>
    <t>2021-05-03 11:54</t>
  </si>
  <si>
    <t>2021-05-03 11:00</t>
  </si>
  <si>
    <t>2021-05-04 00:01</t>
  </si>
  <si>
    <t>2021-05-04 15:31</t>
  </si>
  <si>
    <t>2021-05-04 11:48</t>
  </si>
  <si>
    <t>2021-05-04 05:19</t>
  </si>
  <si>
    <t>2021-05-04 09:02</t>
  </si>
  <si>
    <t>2021-05-04 14:29</t>
  </si>
  <si>
    <t>2021-05-04 14:30</t>
  </si>
  <si>
    <t>2021-05-04 12:00</t>
  </si>
  <si>
    <t>2021-05-05 22:00</t>
  </si>
  <si>
    <t>2021-05-05 02:22</t>
  </si>
  <si>
    <t>2021-05-05 10:11</t>
  </si>
  <si>
    <t>2021-05-05 23:51</t>
  </si>
  <si>
    <t>2021-05-05 13:18</t>
  </si>
  <si>
    <t>2021-05-05 13:00</t>
  </si>
  <si>
    <t>2021-05-06 00:01</t>
  </si>
  <si>
    <t>2021-05-06 16:06</t>
  </si>
  <si>
    <t>2021-05-06 12:58</t>
  </si>
  <si>
    <t>2021-05-06 04:33</t>
  </si>
  <si>
    <t>2021-05-06 10:08</t>
  </si>
  <si>
    <t>2021-05-06 13:07</t>
  </si>
  <si>
    <t>2021-05-06 12:00</t>
  </si>
  <si>
    <t>2021-05-07 00:01</t>
  </si>
  <si>
    <t>2021-05-07 16:05</t>
  </si>
  <si>
    <t>2021-05-07 15:18</t>
  </si>
  <si>
    <t>2021-05-07 04:44</t>
  </si>
  <si>
    <t>2021-05-07 08:31</t>
  </si>
  <si>
    <t>2021-05-07 12:46</t>
  </si>
  <si>
    <t>2021-05-07 12:00</t>
  </si>
  <si>
    <t>2021-05-08 00:01</t>
  </si>
  <si>
    <t>2021-05-08 14:25</t>
  </si>
  <si>
    <t>2021-05-08 12:40</t>
  </si>
  <si>
    <t>2021-05-08 03:17</t>
  </si>
  <si>
    <t>2021-05-08 08:44</t>
  </si>
  <si>
    <t>2021-05-08 12:52</t>
  </si>
  <si>
    <t>2021-05-08 17:15</t>
  </si>
  <si>
    <t>2021-05-08 13:00</t>
  </si>
  <si>
    <t>2021-05-09 21:18</t>
  </si>
  <si>
    <t>2021-05-09 15:54</t>
  </si>
  <si>
    <t>2021-05-09 13:22</t>
  </si>
  <si>
    <t>2021-05-09 03:23</t>
  </si>
  <si>
    <t>2021-05-09 08:05</t>
  </si>
  <si>
    <t>2021-05-09 13:50</t>
  </si>
  <si>
    <t>2021-05-09 12:00</t>
  </si>
  <si>
    <t>2021-05-10 09:08</t>
  </si>
  <si>
    <t>2021-05-10 02:44</t>
  </si>
  <si>
    <t>2021-05-10 13:34</t>
  </si>
  <si>
    <t>2021-05-10 02:55</t>
  </si>
  <si>
    <t>2021-05-10 08:09</t>
  </si>
  <si>
    <t>2021-05-10 11:01</t>
  </si>
  <si>
    <t>2021-05-10 13:00</t>
  </si>
  <si>
    <t>2021-05-11 08:42</t>
  </si>
  <si>
    <t>2021-05-11 14:32</t>
  </si>
  <si>
    <t>2021-05-11 11:15</t>
  </si>
  <si>
    <t>2021-05-11 04:49</t>
  </si>
  <si>
    <t>2021-05-11 07:39</t>
  </si>
  <si>
    <t>2021-05-11 13:25</t>
  </si>
  <si>
    <t>2021-05-11 12:00</t>
  </si>
  <si>
    <t>2021-05-12 22:13</t>
  </si>
  <si>
    <t>2021-05-12 15:24</t>
  </si>
  <si>
    <t>2021-05-12 14:14</t>
  </si>
  <si>
    <t>2021-05-12 05:17</t>
  </si>
  <si>
    <t>2021-05-12 07:18</t>
  </si>
  <si>
    <t>2021-05-12 05:36</t>
  </si>
  <si>
    <t>2021-05-12 12:00</t>
  </si>
  <si>
    <t>2021-05-13 22:17</t>
  </si>
  <si>
    <t>2021-05-13 15:50</t>
  </si>
  <si>
    <t>2021-05-13 12:35</t>
  </si>
  <si>
    <t>2021-05-13 05:01</t>
  </si>
  <si>
    <t>2021-05-13 08:06</t>
  </si>
  <si>
    <t>2021-05-13 11:59</t>
  </si>
  <si>
    <t>2021-05-13 18:49</t>
  </si>
  <si>
    <t>2021-05-13 18:40</t>
  </si>
  <si>
    <t>2021-05-13 12:00</t>
  </si>
  <si>
    <t>2021-05-14 07:41</t>
  </si>
  <si>
    <t>2021-05-14 16:06</t>
  </si>
  <si>
    <t>2021-05-14 13:18</t>
  </si>
  <si>
    <t>2021-05-14 23:59</t>
  </si>
  <si>
    <t>2021-05-14 08:50</t>
  </si>
  <si>
    <t>2021-05-14 11:02</t>
  </si>
  <si>
    <t>2021-05-14 12:00</t>
  </si>
  <si>
    <t>2021-05-15 08:11</t>
  </si>
  <si>
    <t>2021-05-15 16:29</t>
  </si>
  <si>
    <t>2021-05-15 11:13</t>
  </si>
  <si>
    <t>2021-05-15 05:14</t>
  </si>
  <si>
    <t>2021-05-15 08:55</t>
  </si>
  <si>
    <t>2021-05-15 18:11</t>
  </si>
  <si>
    <t>2021-05-15 12:00</t>
  </si>
  <si>
    <t>2021-05-16 09:01</t>
  </si>
  <si>
    <t>2021-05-16 14:33</t>
  </si>
  <si>
    <t>2021-05-16 14:34</t>
  </si>
  <si>
    <t>2021-05-16 05:29</t>
  </si>
  <si>
    <t>2021-05-16 09:22</t>
  </si>
  <si>
    <t>2021-05-16 10:31</t>
  </si>
  <si>
    <t>2021-05-16 12:00</t>
  </si>
  <si>
    <t>2021-05-17 21:57</t>
  </si>
  <si>
    <t>2021-05-17 03:38</t>
  </si>
  <si>
    <t>2021-05-17 14:24</t>
  </si>
  <si>
    <t>2021-05-17 05:25</t>
  </si>
  <si>
    <t>2021-05-17 05:41</t>
  </si>
  <si>
    <t>2021-05-17 10:54</t>
  </si>
  <si>
    <t>2021-05-17 13:00</t>
  </si>
  <si>
    <t>2021-05-18 08:27</t>
  </si>
  <si>
    <t>2021-05-18 16:14</t>
  </si>
  <si>
    <t>2021-05-18 13:30</t>
  </si>
  <si>
    <t>2021-05-18 22:57</t>
  </si>
  <si>
    <t>2021-05-18 10:40</t>
  </si>
  <si>
    <t>2021-05-18 11:18</t>
  </si>
  <si>
    <t>2021-05-18 02:26</t>
  </si>
  <si>
    <t>2021-05-18 02:20</t>
  </si>
  <si>
    <t>2021-05-18 12:00</t>
  </si>
  <si>
    <t>2021-05-19 00:01</t>
  </si>
  <si>
    <t>2021-05-19 15:19</t>
  </si>
  <si>
    <t>2021-05-19 11:02</t>
  </si>
  <si>
    <t>2021-05-19 01:24</t>
  </si>
  <si>
    <t>2021-05-19 10:21</t>
  </si>
  <si>
    <t>2021-05-19 15:51</t>
  </si>
  <si>
    <t>2021-05-19 12:00</t>
  </si>
  <si>
    <t>2021-05-20 21:37</t>
  </si>
  <si>
    <t>2021-05-20 14:18</t>
  </si>
  <si>
    <t>2021-05-20 09:47</t>
  </si>
  <si>
    <t>2021-05-20 05:17</t>
  </si>
  <si>
    <t>2021-05-20 09:42</t>
  </si>
  <si>
    <t>2021-05-20 11:44</t>
  </si>
  <si>
    <t>2021-05-20 11:00</t>
  </si>
  <si>
    <t>2021-05-21 21:35</t>
  </si>
  <si>
    <t>2021-05-21 16:00</t>
  </si>
  <si>
    <t>2021-05-21 13:11</t>
  </si>
  <si>
    <t>2021-05-21 04:55</t>
  </si>
  <si>
    <t>2021-05-21 08:33</t>
  </si>
  <si>
    <t>2021-05-21 10:46</t>
  </si>
  <si>
    <t>2021-05-21 12:00</t>
  </si>
  <si>
    <t>2021-05-22 21:38</t>
  </si>
  <si>
    <t>2021-05-22 15:32</t>
  </si>
  <si>
    <t>2021-05-22 14:16</t>
  </si>
  <si>
    <t>2021-05-22 03:33</t>
  </si>
  <si>
    <t>2021-05-22 08:53</t>
  </si>
  <si>
    <t>2021-05-22 07:16</t>
  </si>
  <si>
    <t>2021-05-22 13:00</t>
  </si>
  <si>
    <t>2021-05-23 22:19</t>
  </si>
  <si>
    <t>2021-05-23 14:38</t>
  </si>
  <si>
    <t>2021-05-23 11:00</t>
  </si>
  <si>
    <t>2021-05-23 04:45</t>
  </si>
  <si>
    <t>2021-05-23 10:23</t>
  </si>
  <si>
    <t>2021-05-23 11:10</t>
  </si>
  <si>
    <t>2021-05-23 12:00</t>
  </si>
  <si>
    <t>2021-05-24 22:46</t>
  </si>
  <si>
    <t>2021-05-24 15:17</t>
  </si>
  <si>
    <t>2021-05-24 13:18</t>
  </si>
  <si>
    <t>2021-05-24 23:29</t>
  </si>
  <si>
    <t>2021-05-24 07:52</t>
  </si>
  <si>
    <t>2021-05-24 11:34</t>
  </si>
  <si>
    <t>2021-05-24 19:34</t>
  </si>
  <si>
    <t>2021-05-24 19:05</t>
  </si>
  <si>
    <t>2021-05-24 12:00</t>
  </si>
  <si>
    <t>2021-05-25 09:25</t>
  </si>
  <si>
    <t>2021-05-25 15:59</t>
  </si>
  <si>
    <t>2021-05-25 12:00</t>
  </si>
  <si>
    <t>2021-05-25 03:07</t>
  </si>
  <si>
    <t>2021-05-25 10:19</t>
  </si>
  <si>
    <t>2021-05-25 11:34</t>
  </si>
  <si>
    <t>2021-05-25 00:01</t>
  </si>
  <si>
    <t>2021-05-26 00:01</t>
  </si>
  <si>
    <t>2021-05-26 16:27</t>
  </si>
  <si>
    <t>2021-05-26 14:54</t>
  </si>
  <si>
    <t>2021-05-26 04:43</t>
  </si>
  <si>
    <t>2021-05-26 14:55</t>
  </si>
  <si>
    <t>2021-05-26 18:59</t>
  </si>
  <si>
    <t>2021-05-26 12:00</t>
  </si>
  <si>
    <t>2021-05-27 22:09</t>
  </si>
  <si>
    <t>2021-05-27 15:40</t>
  </si>
  <si>
    <t>2021-05-27 14:37</t>
  </si>
  <si>
    <t>2021-05-27 06:03</t>
  </si>
  <si>
    <t>2021-05-27 14:35</t>
  </si>
  <si>
    <t>2021-05-27 16:44</t>
  </si>
  <si>
    <t>2021-05-27 12:00</t>
  </si>
  <si>
    <t>2021-05-28 21:56</t>
  </si>
  <si>
    <t>2021-05-28 15:41</t>
  </si>
  <si>
    <t>2021-05-28 14:03</t>
  </si>
  <si>
    <t>2021-05-28 05:03</t>
  </si>
  <si>
    <t>2021-05-28 08:00</t>
  </si>
  <si>
    <t>2021-05-28 20:20</t>
  </si>
  <si>
    <t>2021-05-28 11:00</t>
  </si>
  <si>
    <t>2021-05-29 00:01</t>
  </si>
  <si>
    <t>2021-05-29 16:47</t>
  </si>
  <si>
    <t>2021-05-29 10:09</t>
  </si>
  <si>
    <t>2021-05-29 14:06</t>
  </si>
  <si>
    <t>2021-05-29 10:15</t>
  </si>
  <si>
    <t>2021-05-29 12:56</t>
  </si>
  <si>
    <t>2021-05-29 05:53</t>
  </si>
  <si>
    <t>2021-05-29 10:00</t>
  </si>
  <si>
    <t>2021-05-30 20:52</t>
  </si>
  <si>
    <t>2021-05-30 14:21</t>
  </si>
  <si>
    <t>2021-05-30 13:30</t>
  </si>
  <si>
    <t>2021-05-30 23:29</t>
  </si>
  <si>
    <t>2021-05-30 13:31</t>
  </si>
  <si>
    <t>2021-05-30 09:26</t>
  </si>
  <si>
    <t>2021-05-30 19:42</t>
  </si>
  <si>
    <t>2021-05-30 19:11</t>
  </si>
  <si>
    <t>2021-05-30 13:00</t>
  </si>
  <si>
    <t>2021-05-31 22:11</t>
  </si>
  <si>
    <t>2021-05-31 01:23</t>
  </si>
  <si>
    <t>2021-05-31 11:33</t>
  </si>
  <si>
    <t>2021-05-31 00:40</t>
  </si>
  <si>
    <t>2021-05-31 11:34</t>
  </si>
  <si>
    <t>2021-05-31 06:08</t>
  </si>
  <si>
    <t>2021-05-31 15:47</t>
  </si>
  <si>
    <t>2021-05-31 15:24</t>
  </si>
  <si>
    <t>2021-05-31 12:00</t>
  </si>
  <si>
    <t>2021-06-01 22:05</t>
  </si>
  <si>
    <t>2021-06-01 01:48</t>
  </si>
  <si>
    <t>2021-06-01 10:25</t>
  </si>
  <si>
    <t>2021-06-01 01:22</t>
  </si>
  <si>
    <t>2021-06-01 09:55</t>
  </si>
  <si>
    <t>2021-06-01 04:46</t>
  </si>
  <si>
    <t>2021-06-01 03:40</t>
  </si>
  <si>
    <t>2021-06-01 11:00</t>
  </si>
  <si>
    <t>2021-06-02 21:48</t>
  </si>
  <si>
    <t>2021-06-02 15:48</t>
  </si>
  <si>
    <t>2021-06-02 13:25</t>
  </si>
  <si>
    <t>2021-06-02 03:30</t>
  </si>
  <si>
    <t>2021-06-02 08:46</t>
  </si>
  <si>
    <t>2021-06-02 13:51</t>
  </si>
  <si>
    <t>2021-06-02 21:16</t>
  </si>
  <si>
    <t>2021-06-02 20:55</t>
  </si>
  <si>
    <t>2021-06-02 12:00</t>
  </si>
  <si>
    <t>2021-06-03 00:01</t>
  </si>
  <si>
    <t>2021-06-03 16:26</t>
  </si>
  <si>
    <t>2021-06-03 10:12</t>
  </si>
  <si>
    <t>2021-06-03 05:01</t>
  </si>
  <si>
    <t>2021-06-03 09:49</t>
  </si>
  <si>
    <t>2021-06-03 16:17</t>
  </si>
  <si>
    <t>2021-06-03 12:00</t>
  </si>
  <si>
    <t>2021-06-04 00:01</t>
  </si>
  <si>
    <t>2021-06-04 15:32</t>
  </si>
  <si>
    <t>2021-06-04 12:05</t>
  </si>
  <si>
    <t>2021-06-04 04:38</t>
  </si>
  <si>
    <t>2021-06-04 12:01</t>
  </si>
  <si>
    <t>2021-06-04 16:07</t>
  </si>
  <si>
    <t>2021-06-04 12:00</t>
  </si>
  <si>
    <t>2021-06-05 22:12</t>
  </si>
  <si>
    <t>2021-06-05 03:41</t>
  </si>
  <si>
    <t>2021-06-05 12:28</t>
  </si>
  <si>
    <t>2021-06-05 23:46</t>
  </si>
  <si>
    <t>2021-06-05 12:49</t>
  </si>
  <si>
    <t>2021-06-05 20:48</t>
  </si>
  <si>
    <t>2021-06-05 19:10</t>
  </si>
  <si>
    <t>2021-06-05 12:00</t>
  </si>
  <si>
    <t>2021-06-06 21:40</t>
  </si>
  <si>
    <t>2021-06-06 03:11</t>
  </si>
  <si>
    <t>2021-06-06 11:35</t>
  </si>
  <si>
    <t>2021-06-06 04:06</t>
  </si>
  <si>
    <t>2021-06-06 12:16</t>
  </si>
  <si>
    <t>2021-06-06 18:14</t>
  </si>
  <si>
    <t>2021-06-06 00:45</t>
  </si>
  <si>
    <t>2021-06-06 12:00</t>
  </si>
  <si>
    <t>2021-06-07 22:01</t>
  </si>
  <si>
    <t>2021-06-07 01:32</t>
  </si>
  <si>
    <t>2021-06-07 11:13</t>
  </si>
  <si>
    <t>2021-06-07 01:40</t>
  </si>
  <si>
    <t>2021-06-07 11:14</t>
  </si>
  <si>
    <t>2021-06-07 23:59</t>
  </si>
  <si>
    <t>2021-06-07 21:01</t>
  </si>
  <si>
    <t>2021-06-07 20:14</t>
  </si>
  <si>
    <t>2021-06-07 11:00</t>
  </si>
  <si>
    <t>2021-06-08 10:56</t>
  </si>
  <si>
    <t>2021-06-08 03:03</t>
  </si>
  <si>
    <t>2021-06-08 11:59</t>
  </si>
  <si>
    <t>2021-06-08 05:31</t>
  </si>
  <si>
    <t>2021-06-08 14:24</t>
  </si>
  <si>
    <t>2021-06-08 15:42</t>
  </si>
  <si>
    <t>2021-06-08 05:01</t>
  </si>
  <si>
    <t>2021-06-08 04:55</t>
  </si>
  <si>
    <t>2021-06-08 12:00</t>
  </si>
  <si>
    <t>2021-06-09 00:01</t>
  </si>
  <si>
    <t>2021-06-09 16:38</t>
  </si>
  <si>
    <t>2021-06-09 11:24</t>
  </si>
  <si>
    <t>2021-06-09 04:22</t>
  </si>
  <si>
    <t>2021-06-09 08:57</t>
  </si>
  <si>
    <t>2021-06-09 13:17</t>
  </si>
  <si>
    <t>2021-06-09 12:00</t>
  </si>
  <si>
    <t>2021-06-10 23:09</t>
  </si>
  <si>
    <t>2021-06-10 15:54</t>
  </si>
  <si>
    <t>2021-06-10 12:59</t>
  </si>
  <si>
    <t>2021-06-10 04:52</t>
  </si>
  <si>
    <t>2021-06-10 13:01</t>
  </si>
  <si>
    <t>2021-06-10 12:18</t>
  </si>
  <si>
    <t>2021-06-10 19:20</t>
  </si>
  <si>
    <t>2021-06-10 18:51</t>
  </si>
  <si>
    <t>2021-06-10 13:00</t>
  </si>
  <si>
    <t>2021-06-11 21:34</t>
  </si>
  <si>
    <t>2021-06-11 02:29</t>
  </si>
  <si>
    <t>2021-06-11 13:59</t>
  </si>
  <si>
    <t>2021-06-11 04:57</t>
  </si>
  <si>
    <t>2021-06-11 08:38</t>
  </si>
  <si>
    <t>2021-06-11 12:28</t>
  </si>
  <si>
    <t>2021-06-11 12:00</t>
  </si>
  <si>
    <t>2021-06-12 22:43</t>
  </si>
  <si>
    <t>2021-06-12 17:07</t>
  </si>
  <si>
    <t>2021-06-12 13:41</t>
  </si>
  <si>
    <t>2021-06-12 05:12</t>
  </si>
  <si>
    <t>2021-06-12 12:30</t>
  </si>
  <si>
    <t>2021-06-12 12:43</t>
  </si>
  <si>
    <t>2021-06-12 21:10</t>
  </si>
  <si>
    <t>2021-06-12 13:00</t>
  </si>
  <si>
    <t>2021-06-13 00:07</t>
  </si>
  <si>
    <t>2021-06-13 17:09</t>
  </si>
  <si>
    <t>2021-06-13 13:03</t>
  </si>
  <si>
    <t>2021-06-13 04:26</t>
  </si>
  <si>
    <t>2021-06-13 10:19</t>
  </si>
  <si>
    <t>2021-06-13 14:38</t>
  </si>
  <si>
    <t>2021-06-13 13:00</t>
  </si>
  <si>
    <t>2021-06-14 00:01</t>
  </si>
  <si>
    <t>2021-06-14 16:50</t>
  </si>
  <si>
    <t>2021-06-14 12:28</t>
  </si>
  <si>
    <t>2021-06-14 04:41</t>
  </si>
  <si>
    <t>2021-06-14 08:47</t>
  </si>
  <si>
    <t>2021-06-14 00:48</t>
  </si>
  <si>
    <t>2021-06-14 12:00</t>
  </si>
  <si>
    <t>2021-06-15 21:20</t>
  </si>
  <si>
    <t>2021-06-15 04:21</t>
  </si>
  <si>
    <t>2021-06-15 15:15</t>
  </si>
  <si>
    <t>2021-06-15 04:42</t>
  </si>
  <si>
    <t>2021-06-15 15:05</t>
  </si>
  <si>
    <t>2021-06-15 13:24</t>
  </si>
  <si>
    <t>2021-06-15 13:00</t>
  </si>
  <si>
    <t>2021-06-16 22:05</t>
  </si>
  <si>
    <t>2021-06-16 01:33</t>
  </si>
  <si>
    <t>2021-06-16 13:28</t>
  </si>
  <si>
    <t>2021-06-16 04:59</t>
  </si>
  <si>
    <t>2021-06-16 13:31</t>
  </si>
  <si>
    <t>2021-06-16 11:56</t>
  </si>
  <si>
    <t>2021-06-16 12:00</t>
  </si>
  <si>
    <t>2021-06-17 21:58</t>
  </si>
  <si>
    <t>2021-06-17 16:12</t>
  </si>
  <si>
    <t>2021-06-17 12:19</t>
  </si>
  <si>
    <t>2021-06-17 03:50</t>
  </si>
  <si>
    <t>2021-06-17 08:06</t>
  </si>
  <si>
    <t>2021-06-17 01:21</t>
  </si>
  <si>
    <t>2021-06-17 12:00</t>
  </si>
  <si>
    <t>2021-06-18 07:30</t>
  </si>
  <si>
    <t>2021-06-18 16:06</t>
  </si>
  <si>
    <t>2021-06-18 13:50</t>
  </si>
  <si>
    <t>2021-06-18 05:30</t>
  </si>
  <si>
    <t>2021-06-18 08:15</t>
  </si>
  <si>
    <t>2021-06-18 00:06</t>
  </si>
  <si>
    <t>2021-06-18 13:00</t>
  </si>
  <si>
    <t>2021-06-19 00:01</t>
  </si>
  <si>
    <t>2021-06-19 15:32</t>
  </si>
  <si>
    <t>2021-06-19 13:39</t>
  </si>
  <si>
    <t>2021-06-19 04:11</t>
  </si>
  <si>
    <t>2021-06-19 10:05</t>
  </si>
  <si>
    <t>2021-06-19 04:01</t>
  </si>
  <si>
    <t>2021-06-19 12:00</t>
  </si>
  <si>
    <t>2021-06-20 21:28</t>
  </si>
  <si>
    <t>2021-06-20 15:35</t>
  </si>
  <si>
    <t>2021-06-20 14:10</t>
  </si>
  <si>
    <t>2021-06-20 04:44</t>
  </si>
  <si>
    <t>2021-06-20 14:11</t>
  </si>
  <si>
    <t>2021-06-20 13:54</t>
  </si>
  <si>
    <t>2021-06-20 14:00</t>
  </si>
  <si>
    <t>2021-06-21 22:34</t>
  </si>
  <si>
    <t>2021-06-21 14:36</t>
  </si>
  <si>
    <t>2021-06-21 15:06</t>
  </si>
  <si>
    <t>2021-06-21 04:47</t>
  </si>
  <si>
    <t>2021-06-21 14:54</t>
  </si>
  <si>
    <t>2021-06-21 06:49</t>
  </si>
  <si>
    <t>2021-06-21 11:00</t>
  </si>
  <si>
    <t>2021-06-22 22:19</t>
  </si>
  <si>
    <t>2021-06-22 01:44</t>
  </si>
  <si>
    <t>2021-06-22 10:00</t>
  </si>
  <si>
    <t>2021-06-22 18:44</t>
  </si>
  <si>
    <t>2021-06-22 09:27</t>
  </si>
  <si>
    <t>2021-06-22 16:22</t>
  </si>
  <si>
    <t>2021-06-22 19:12</t>
  </si>
  <si>
    <t>2021-06-22 18:27</t>
  </si>
  <si>
    <t>2021-06-23 22:12</t>
  </si>
  <si>
    <t>2021-06-23 03:13</t>
  </si>
  <si>
    <t>2021-06-23 09:26</t>
  </si>
  <si>
    <t>2021-06-23 22:37</t>
  </si>
  <si>
    <t>2021-06-23 09:28</t>
  </si>
  <si>
    <t>2021-06-23 18:02</t>
  </si>
  <si>
    <t>2021-06-23 22:43</t>
  </si>
  <si>
    <t>2021-06-23 22:23</t>
  </si>
  <si>
    <t>2021-06-23 10:00</t>
  </si>
  <si>
    <t>2021-06-24 22:21</t>
  </si>
  <si>
    <t>2021-06-24 02:10</t>
  </si>
  <si>
    <t>2021-06-24 12:49</t>
  </si>
  <si>
    <t>2021-06-24 22:25</t>
  </si>
  <si>
    <t>2021-06-24 12:43</t>
  </si>
  <si>
    <t>2021-06-24 11:48</t>
  </si>
  <si>
    <t>2021-06-24 01:28</t>
  </si>
  <si>
    <t>2021-06-24 01:05</t>
  </si>
  <si>
    <t>2021-06-24 13:00</t>
  </si>
  <si>
    <t>2021-06-25 22:27</t>
  </si>
  <si>
    <t>2021-06-25 04:40</t>
  </si>
  <si>
    <t>2021-06-25 12:30</t>
  </si>
  <si>
    <t>2021-06-25 04:33</t>
  </si>
  <si>
    <t>2021-06-25 12:31</t>
  </si>
  <si>
    <t>2021-06-25 21:48</t>
  </si>
  <si>
    <t>2021-06-25 17:23</t>
  </si>
  <si>
    <t>2021-06-25 12:00</t>
  </si>
  <si>
    <t>2021-06-26 22:19</t>
  </si>
  <si>
    <t>2021-06-26 04:39</t>
  </si>
  <si>
    <t>2021-06-26 12:17</t>
  </si>
  <si>
    <t>2021-06-26 02:07</t>
  </si>
  <si>
    <t>2021-06-26 09:51</t>
  </si>
  <si>
    <t>2021-06-26 23:56</t>
  </si>
  <si>
    <t>2021-06-26 13:00</t>
  </si>
  <si>
    <t>2021-06-27 00:01</t>
  </si>
  <si>
    <t>2021-06-27 14:57</t>
  </si>
  <si>
    <t>2021-06-27 11:57</t>
  </si>
  <si>
    <t>2021-06-27 05:20</t>
  </si>
  <si>
    <t>2021-06-27 11:18</t>
  </si>
  <si>
    <t>2021-06-27 00:29</t>
  </si>
  <si>
    <t>2021-06-27 12:00</t>
  </si>
  <si>
    <t>2021-06-28 22:13</t>
  </si>
  <si>
    <t>2021-06-28 15:51</t>
  </si>
  <si>
    <t>2021-06-28 14:13</t>
  </si>
  <si>
    <t>2021-06-28 04:48</t>
  </si>
  <si>
    <t>2021-06-28 13:19</t>
  </si>
  <si>
    <t>2021-06-28 09:06</t>
  </si>
  <si>
    <t>2021-06-28 11:00</t>
  </si>
  <si>
    <t>2021-06-29 22:29</t>
  </si>
  <si>
    <t>2021-06-29 03:46</t>
  </si>
  <si>
    <t>2021-06-29 13:10</t>
  </si>
  <si>
    <t>2021-06-29 04:24</t>
  </si>
  <si>
    <t>2021-06-29 13:55</t>
  </si>
  <si>
    <t>2021-06-29 03:25</t>
  </si>
  <si>
    <t>2021-06-29 09:10</t>
  </si>
  <si>
    <t>2021-06-29 14:00</t>
  </si>
  <si>
    <t>2021-06-30 22:18</t>
  </si>
  <si>
    <t>2021-06-30 16:53</t>
  </si>
  <si>
    <t>2021-06-30 12:31</t>
  </si>
  <si>
    <t>2021-06-30 05:03</t>
  </si>
  <si>
    <t>2021-06-30 08:20</t>
  </si>
  <si>
    <t>2021-06-30 10:32</t>
  </si>
  <si>
    <t>2021-06-30 12:00</t>
  </si>
  <si>
    <t>2021-07-01 22:00</t>
  </si>
  <si>
    <t>2021-07-01 13:37</t>
  </si>
  <si>
    <t>2021-07-01 13:04</t>
  </si>
  <si>
    <t>2021-07-01 05:51</t>
  </si>
  <si>
    <t>2021-07-01 03:46</t>
  </si>
  <si>
    <t>2021-07-01 01:48</t>
  </si>
  <si>
    <t>2021-07-01 12:00</t>
  </si>
  <si>
    <t>2021-07-02 21:38</t>
  </si>
  <si>
    <t>2021-07-02 15:38</t>
  </si>
  <si>
    <t>2021-07-02 15:01</t>
  </si>
  <si>
    <t>2021-07-02 04:52</t>
  </si>
  <si>
    <t>2021-07-02 16:13</t>
  </si>
  <si>
    <t>2021-07-02 14:14</t>
  </si>
  <si>
    <t>2021-07-02 13:00</t>
  </si>
  <si>
    <t>2021-07-03 22:59</t>
  </si>
  <si>
    <t>2021-07-03 16:22</t>
  </si>
  <si>
    <t>2021-07-03 10:29</t>
  </si>
  <si>
    <t>2021-07-03 05:23</t>
  </si>
  <si>
    <t>2021-07-03 08:08</t>
  </si>
  <si>
    <t>2021-07-03 13:28</t>
  </si>
  <si>
    <t>2021-07-03 12:00</t>
  </si>
  <si>
    <t>2021-07-04 21:47</t>
  </si>
  <si>
    <t>2021-07-04 15:12</t>
  </si>
  <si>
    <t>2021-07-04 15:35</t>
  </si>
  <si>
    <t>2021-07-04 05:05</t>
  </si>
  <si>
    <t>2021-07-04 11:09</t>
  </si>
  <si>
    <t>2021-07-04 11:16</t>
  </si>
  <si>
    <t>2021-07-04 12:00</t>
  </si>
  <si>
    <t>2021-07-05 00:01</t>
  </si>
  <si>
    <t>2021-07-05 16:16</t>
  </si>
  <si>
    <t>2021-07-05 13:24</t>
  </si>
  <si>
    <t>2021-07-05 04:51</t>
  </si>
  <si>
    <t>2021-07-05 07:53</t>
  </si>
  <si>
    <t>2021-07-05 12:05</t>
  </si>
  <si>
    <t>2021-07-05 20:15</t>
  </si>
  <si>
    <t>2021-07-05 20:10</t>
  </si>
  <si>
    <t>2021-07-05 13:00</t>
  </si>
  <si>
    <t>2021-07-06 23:59</t>
  </si>
  <si>
    <t>2021-07-06 13:36</t>
  </si>
  <si>
    <t>2021-07-06 13:25</t>
  </si>
  <si>
    <t>2021-07-06 05:28</t>
  </si>
  <si>
    <t>2021-07-06 15:22</t>
  </si>
  <si>
    <t>2021-07-06 13:54</t>
  </si>
  <si>
    <t>2021-07-06 07:07</t>
  </si>
  <si>
    <t>2021-07-06 06:45</t>
  </si>
  <si>
    <t>2021-07-06 13:00</t>
  </si>
  <si>
    <t>2021-07-07 22:36</t>
  </si>
  <si>
    <t>2021-07-07 15:03</t>
  </si>
  <si>
    <t>2021-07-07 14:13</t>
  </si>
  <si>
    <t>2021-07-07 05:04</t>
  </si>
  <si>
    <t>2021-07-07 10:43</t>
  </si>
  <si>
    <t>2021-07-07 13:28</t>
  </si>
  <si>
    <t>2021-07-07 12:00</t>
  </si>
  <si>
    <t>2021-07-08 07:24</t>
  </si>
  <si>
    <t>2021-07-08 17:25</t>
  </si>
  <si>
    <t>2021-07-08 10:55</t>
  </si>
  <si>
    <t>2021-07-08 04:55</t>
  </si>
  <si>
    <t>2021-07-08 07:59</t>
  </si>
  <si>
    <t>2021-07-08 12:28</t>
  </si>
  <si>
    <t>2021-07-08 12:00</t>
  </si>
  <si>
    <t>2021-07-09 22:00</t>
  </si>
  <si>
    <t>2021-07-09 14:52</t>
  </si>
  <si>
    <t>2021-07-09 12:07</t>
  </si>
  <si>
    <t>2021-07-09 05:27</t>
  </si>
  <si>
    <t>2021-07-09 08:32</t>
  </si>
  <si>
    <t>2021-07-09 12:00</t>
  </si>
  <si>
    <t>2021-07-10 22:40</t>
  </si>
  <si>
    <t>2021-07-10 03:01</t>
  </si>
  <si>
    <t>2021-07-10 13:30</t>
  </si>
  <si>
    <t>2021-07-10 05:18</t>
  </si>
  <si>
    <t>2021-07-10 08:39</t>
  </si>
  <si>
    <t>2021-07-10 12:05</t>
  </si>
  <si>
    <t>2021-07-10 13:00</t>
  </si>
  <si>
    <t>2021-07-11 21:49</t>
  </si>
  <si>
    <t>2021-07-11 16:03</t>
  </si>
  <si>
    <t>2021-07-11 14:15</t>
  </si>
  <si>
    <t>2021-07-11 05:14</t>
  </si>
  <si>
    <t>2021-07-11 07:18</t>
  </si>
  <si>
    <t>2021-07-11 16:27</t>
  </si>
  <si>
    <t>2021-07-11 13:00</t>
  </si>
  <si>
    <t>2021-07-12 08:25</t>
  </si>
  <si>
    <t>2021-07-12 15:59</t>
  </si>
  <si>
    <t>2021-07-12 13:50</t>
  </si>
  <si>
    <t>2021-07-12 05:15</t>
  </si>
  <si>
    <t>2021-07-12 08:53</t>
  </si>
  <si>
    <t>2021-07-12 11:49</t>
  </si>
  <si>
    <t>2021-07-12 13:00</t>
  </si>
  <si>
    <t>2021-07-13 00:01</t>
  </si>
  <si>
    <t>2021-07-13 15:49</t>
  </si>
  <si>
    <t>2021-07-13 11:24</t>
  </si>
  <si>
    <t>2021-07-13 05:17</t>
  </si>
  <si>
    <t>2021-07-13 08:06</t>
  </si>
  <si>
    <t>2021-07-13 11:47</t>
  </si>
  <si>
    <t>2021-07-13 13:00</t>
  </si>
  <si>
    <t>2021-07-14 22:24</t>
  </si>
  <si>
    <t>2021-07-14 16:08</t>
  </si>
  <si>
    <t>2021-07-14 13:00</t>
  </si>
  <si>
    <t>2021-07-14 04:57</t>
  </si>
  <si>
    <t>2021-07-14 11:06</t>
  </si>
  <si>
    <t>2021-07-14 13:43</t>
  </si>
  <si>
    <t>2021-07-14 12:00</t>
  </si>
  <si>
    <t>2021-07-15 22:31</t>
  </si>
  <si>
    <t>2021-07-15 18:40</t>
  </si>
  <si>
    <t>2021-07-15 12:42</t>
  </si>
  <si>
    <t>2021-07-15 03:50</t>
  </si>
  <si>
    <t>2021-07-15 11:22</t>
  </si>
  <si>
    <t>2021-07-15 14:11</t>
  </si>
  <si>
    <t>2021-07-15 13:00</t>
  </si>
  <si>
    <t>2021-07-16 00:03</t>
  </si>
  <si>
    <t>2021-07-16 16:02</t>
  </si>
  <si>
    <t>2021-07-16 13:21</t>
  </si>
  <si>
    <t>2021-07-16 04:18</t>
  </si>
  <si>
    <t>2021-07-16 12:21</t>
  </si>
  <si>
    <t>2021-07-16 03:35</t>
  </si>
  <si>
    <t>2021-07-16 13:00</t>
  </si>
  <si>
    <t>2021-07-17 00:01</t>
  </si>
  <si>
    <t>2021-07-17 15:54</t>
  </si>
  <si>
    <t>2021-07-17 14:15</t>
  </si>
  <si>
    <t>2021-07-17 05:11</t>
  </si>
  <si>
    <t>2021-07-17 10:01</t>
  </si>
  <si>
    <t>2021-07-17 12:19</t>
  </si>
  <si>
    <t>2021-07-17 12:00</t>
  </si>
  <si>
    <t>2021-07-18 00:01</t>
  </si>
  <si>
    <t>2021-07-18 13:49</t>
  </si>
  <si>
    <t>2021-07-18 12:58</t>
  </si>
  <si>
    <t>2021-07-18 05:42</t>
  </si>
  <si>
    <t>2021-07-18 09:39</t>
  </si>
  <si>
    <t>2021-07-18 13:19</t>
  </si>
  <si>
    <t>2021-07-18 13:00</t>
  </si>
  <si>
    <t>2021-07-19 10:21</t>
  </si>
  <si>
    <t>2021-07-19 15:57</t>
  </si>
  <si>
    <t>2021-07-19 12:41</t>
  </si>
  <si>
    <t>2021-07-19 03:46</t>
  </si>
  <si>
    <t>2021-07-19 09:20</t>
  </si>
  <si>
    <t>2021-07-19 09:43</t>
  </si>
  <si>
    <t>2021-07-19 16:50</t>
  </si>
  <si>
    <t>2021-07-19 12:00</t>
  </si>
  <si>
    <t>2021-07-20 08:51</t>
  </si>
  <si>
    <t>2021-07-20 15:29</t>
  </si>
  <si>
    <t>2021-07-20 12:15</t>
  </si>
  <si>
    <t>2021-07-20 04:52</t>
  </si>
  <si>
    <t>2021-07-20 13:59</t>
  </si>
  <si>
    <t>2021-07-20 15:50</t>
  </si>
  <si>
    <t>2021-07-20 12:00</t>
  </si>
  <si>
    <t>2021-07-21 00:01</t>
  </si>
  <si>
    <t>2021-07-21 16:06</t>
  </si>
  <si>
    <t>2021-07-21 12:44</t>
  </si>
  <si>
    <t>2021-07-21 03:47</t>
  </si>
  <si>
    <t>2021-07-21 11:40</t>
  </si>
  <si>
    <t>2021-07-21 13:04</t>
  </si>
  <si>
    <t>2021-07-21 20:50</t>
  </si>
  <si>
    <t>2021-07-21 12:00</t>
  </si>
  <si>
    <t>2021-07-22 00:11</t>
  </si>
  <si>
    <t>2021-07-22 15:26</t>
  </si>
  <si>
    <t>2021-07-22 11:19</t>
  </si>
  <si>
    <t>2021-07-22 05:32</t>
  </si>
  <si>
    <t>2021-07-22 12:25</t>
  </si>
  <si>
    <t>2021-07-22 17:49</t>
  </si>
  <si>
    <t>2021-07-22 12:00</t>
  </si>
  <si>
    <t>2021-07-23 07:49</t>
  </si>
  <si>
    <t>2021-07-23 15:42</t>
  </si>
  <si>
    <t>2021-07-23 11:49</t>
  </si>
  <si>
    <t>2021-07-23 04:39</t>
  </si>
  <si>
    <t>2021-07-23 13:16</t>
  </si>
  <si>
    <t>2021-07-23 20:25</t>
  </si>
  <si>
    <t>2021-07-23 04:25</t>
  </si>
  <si>
    <t>2021-07-23 04:10</t>
  </si>
  <si>
    <t>2021-07-23 12:00</t>
  </si>
  <si>
    <t>2021-07-24 20:49</t>
  </si>
  <si>
    <t>2021-07-24 03:24</t>
  </si>
  <si>
    <t>2021-07-24 11:29</t>
  </si>
  <si>
    <t>2021-07-24 04:25</t>
  </si>
  <si>
    <t>2021-07-24 11:30</t>
  </si>
  <si>
    <t>2021-07-24 15:59</t>
  </si>
  <si>
    <t>2021-07-24 12:00</t>
  </si>
  <si>
    <t>2021-07-25 22:43</t>
  </si>
  <si>
    <t>2021-07-25 15:25</t>
  </si>
  <si>
    <t>2021-07-25 13:35</t>
  </si>
  <si>
    <t>2021-07-25 05:40</t>
  </si>
  <si>
    <t>2021-07-25 14:47</t>
  </si>
  <si>
    <t>2021-07-25 15:24</t>
  </si>
  <si>
    <t>2021-07-25 13:00</t>
  </si>
  <si>
    <t>2021-07-26 22:17</t>
  </si>
  <si>
    <t>2021-07-26 02:04</t>
  </si>
  <si>
    <t>2021-07-26 14:38</t>
  </si>
  <si>
    <t>2021-07-26 05:11</t>
  </si>
  <si>
    <t>2021-07-26 08:24</t>
  </si>
  <si>
    <t>2021-07-26 14:42</t>
  </si>
  <si>
    <t>2021-07-26 12:00</t>
  </si>
  <si>
    <t>2021-07-27 09:13</t>
  </si>
  <si>
    <t>2021-07-27 02:18</t>
  </si>
  <si>
    <t>2021-07-27 12:38</t>
  </si>
  <si>
    <t>2021-07-27 04:46</t>
  </si>
  <si>
    <t>2021-07-27 07:47</t>
  </si>
  <si>
    <t>2021-07-27 13:24</t>
  </si>
  <si>
    <t>2021-07-27 12:00</t>
  </si>
  <si>
    <t>2021-07-28 21:52</t>
  </si>
  <si>
    <t>2021-07-28 00:01</t>
  </si>
  <si>
    <t>2021-07-28 12:50</t>
  </si>
  <si>
    <t>2021-07-28 04:28</t>
  </si>
  <si>
    <t>2021-07-28 14:46</t>
  </si>
  <si>
    <t>2021-07-28 12:00</t>
  </si>
  <si>
    <t>2021-07-29 21:03</t>
  </si>
  <si>
    <t>2021-07-29 02:48</t>
  </si>
  <si>
    <t>2021-07-29 13:15</t>
  </si>
  <si>
    <t>2021-07-29 05:21</t>
  </si>
  <si>
    <t>2021-07-29 15:29</t>
  </si>
  <si>
    <t>2021-07-29 15:07</t>
  </si>
  <si>
    <t>2021-07-29 13:00</t>
  </si>
  <si>
    <t>2021-07-30 09:53</t>
  </si>
  <si>
    <t>2021-07-30 17:08</t>
  </si>
  <si>
    <t>2021-07-30 11:21</t>
  </si>
  <si>
    <t>2021-07-30 16:13</t>
  </si>
  <si>
    <t>2021-07-30 10:04</t>
  </si>
  <si>
    <t>2021-07-30 12:20</t>
  </si>
  <si>
    <t>2021-07-30 15:55</t>
  </si>
  <si>
    <t>2021-07-30 15:45</t>
  </si>
  <si>
    <t>2021-07-30 12:00</t>
  </si>
  <si>
    <t>2021-07-31 10:07</t>
  </si>
  <si>
    <t>2021-07-31 18:15</t>
  </si>
  <si>
    <t>2021-07-31 12:01</t>
  </si>
  <si>
    <t>2021-07-31 17:39</t>
  </si>
  <si>
    <t>2021-07-31 16:40</t>
  </si>
  <si>
    <t>2021-07-31 13:49</t>
  </si>
  <si>
    <t>2021-07-31 12:00</t>
  </si>
  <si>
    <t>Press</t>
    <phoneticPr fontId="3" type="noConversion"/>
  </si>
  <si>
    <t>Temperature</t>
    <phoneticPr fontId="3" type="noConversion"/>
  </si>
  <si>
    <t>Visibility</t>
    <phoneticPr fontId="3" type="noConversion"/>
  </si>
  <si>
    <t>Date</t>
  </si>
  <si>
    <t>Date</t>
    <phoneticPr fontId="3" type="noConversion"/>
  </si>
  <si>
    <t>Station</t>
    <phoneticPr fontId="3" type="noConversion"/>
  </si>
  <si>
    <t>No.</t>
    <phoneticPr fontId="3" type="noConversion"/>
  </si>
  <si>
    <t>Hualien</t>
  </si>
  <si>
    <t>Holidays and other non-work days</t>
    <phoneticPr fontId="3" type="noConversion"/>
  </si>
  <si>
    <t>HolidayDates</t>
    <phoneticPr fontId="3" type="noConversion"/>
  </si>
  <si>
    <t>description</t>
    <phoneticPr fontId="3" type="noConversion"/>
  </si>
  <si>
    <t>中秋節彈性假</t>
  </si>
  <si>
    <t>2022元旦補假</t>
  </si>
  <si>
    <t>初二</t>
  </si>
  <si>
    <t>初三</t>
  </si>
  <si>
    <t>初四(立春)</t>
  </si>
  <si>
    <t>▲Insert rows above this line if necessary</t>
    <phoneticPr fontId="3" type="noConversion"/>
  </si>
  <si>
    <t>Calendar</t>
    <phoneticPr fontId="3" type="noConversion"/>
  </si>
  <si>
    <t>start date</t>
  </si>
  <si>
    <t>January</t>
  </si>
  <si>
    <t>Mo</t>
  </si>
  <si>
    <t>Tu</t>
  </si>
  <si>
    <t>We</t>
  </si>
  <si>
    <t>Th</t>
  </si>
  <si>
    <t>Fr</t>
  </si>
  <si>
    <t>Sa</t>
  </si>
  <si>
    <t>Su</t>
  </si>
  <si>
    <t>February</t>
  </si>
  <si>
    <t>March</t>
  </si>
  <si>
    <t>April</t>
  </si>
  <si>
    <t>May</t>
  </si>
  <si>
    <t>June</t>
  </si>
  <si>
    <t>July</t>
  </si>
  <si>
    <t>August</t>
  </si>
  <si>
    <t>September</t>
  </si>
  <si>
    <t>October</t>
  </si>
  <si>
    <t>November</t>
  </si>
  <si>
    <t>December</t>
  </si>
  <si>
    <t>海拔高度m</t>
  </si>
  <si>
    <t>Remark</t>
    <phoneticPr fontId="3" type="noConversion"/>
  </si>
  <si>
    <t>經度</t>
    <phoneticPr fontId="3" type="noConversion"/>
  </si>
  <si>
    <t>緯度</t>
  </si>
  <si>
    <t>設站日期</t>
  </si>
  <si>
    <t>Setting Date</t>
    <phoneticPr fontId="4" type="noConversion"/>
  </si>
  <si>
    <t>Elevation</t>
    <phoneticPr fontId="4" type="noConversion"/>
  </si>
  <si>
    <t>Latitude</t>
    <phoneticPr fontId="4" type="noConversion"/>
  </si>
  <si>
    <t>Longitude</t>
    <phoneticPr fontId="4" type="noConversion"/>
  </si>
  <si>
    <t>地址</t>
  </si>
  <si>
    <t>Address</t>
    <phoneticPr fontId="4" type="noConversion"/>
  </si>
  <si>
    <t>Name</t>
    <phoneticPr fontId="3" type="noConversion"/>
  </si>
  <si>
    <t>m</t>
    <phoneticPr fontId="3" type="noConversion"/>
  </si>
  <si>
    <t>°E</t>
    <phoneticPr fontId="3" type="noConversion"/>
  </si>
  <si>
    <t>°N</t>
    <phoneticPr fontId="3" type="noConversion"/>
  </si>
  <si>
    <t>W</t>
    <phoneticPr fontId="3" type="noConversion"/>
  </si>
  <si>
    <t>Double Tenth Day雙十節</t>
  </si>
  <si>
    <t>Mid-autumn Festival中秋節</t>
  </si>
  <si>
    <t>Dragon Boat Festival端午節</t>
  </si>
  <si>
    <t>International Labour Day勞動節補假</t>
  </si>
  <si>
    <t>Tomb Sweeping Day清明節</t>
  </si>
  <si>
    <t>Children's Day兒童節</t>
  </si>
  <si>
    <t>Chinese (Lunar) New Year初一</t>
  </si>
  <si>
    <t>除夕Lunar New Year's Eve</t>
  </si>
  <si>
    <t>Spring Festival元旦</t>
  </si>
  <si>
    <t>Double Tenth Day雙十節補假</t>
  </si>
  <si>
    <t>International Labour Day勞動節</t>
  </si>
  <si>
    <t>2021元旦</t>
    <phoneticPr fontId="3" type="noConversion"/>
  </si>
  <si>
    <t>小年夜</t>
    <phoneticPr fontId="3" type="noConversion"/>
  </si>
  <si>
    <t>初四</t>
    <phoneticPr fontId="3" type="noConversion"/>
  </si>
  <si>
    <t>初五</t>
    <phoneticPr fontId="3" type="noConversion"/>
  </si>
  <si>
    <t>228補假</t>
    <phoneticPr fontId="3" type="noConversion"/>
  </si>
  <si>
    <t>兒童節補假</t>
    <phoneticPr fontId="3" type="noConversion"/>
  </si>
  <si>
    <t>Max</t>
  </si>
  <si>
    <t>Med</t>
  </si>
  <si>
    <t>Avg</t>
  </si>
  <si>
    <t>Min</t>
  </si>
  <si>
    <t>Mean</t>
    <phoneticPr fontId="3" type="noConversion"/>
  </si>
  <si>
    <t>Weekly Mean</t>
    <phoneticPr fontId="3" type="noConversion"/>
  </si>
  <si>
    <t>RH</t>
    <phoneticPr fontId="3" type="noConversion"/>
  </si>
  <si>
    <t>Weekly Sum</t>
    <phoneticPr fontId="3" type="noConversion"/>
  </si>
  <si>
    <t>Rain Fall</t>
    <phoneticPr fontId="3" type="noConversion"/>
  </si>
  <si>
    <t>Global Solar Irradiation</t>
  </si>
  <si>
    <t>Global Solar Irradiation</t>
    <phoneticPr fontId="3" type="noConversion"/>
  </si>
  <si>
    <t>Sum</t>
    <phoneticPr fontId="3" type="noConversion"/>
  </si>
  <si>
    <t>Month</t>
    <phoneticPr fontId="3" type="noConversion"/>
  </si>
  <si>
    <t>look for：</t>
    <phoneticPr fontId="3" type="noConversion"/>
  </si>
  <si>
    <t>Station：</t>
    <phoneticPr fontId="3" type="noConversion"/>
  </si>
  <si>
    <t>No.：</t>
    <phoneticPr fontId="3" type="noConversion"/>
  </si>
  <si>
    <t>Longitude：</t>
    <phoneticPr fontId="3" type="noConversion"/>
  </si>
  <si>
    <t>Latitude：</t>
    <phoneticPr fontId="3" type="noConversion"/>
  </si>
  <si>
    <t>Elevation：</t>
    <phoneticPr fontId="3" type="noConversion"/>
  </si>
  <si>
    <t>Start：</t>
    <phoneticPr fontId="3" type="noConversion"/>
  </si>
  <si>
    <t>°C</t>
    <phoneticPr fontId="3" type="noConversion"/>
  </si>
  <si>
    <t>%</t>
    <phoneticPr fontId="3" type="noConversion"/>
  </si>
  <si>
    <t>mm</t>
    <phoneticPr fontId="3" type="noConversion"/>
  </si>
  <si>
    <t>h</t>
    <phoneticPr fontId="3" type="noConversion"/>
  </si>
  <si>
    <t>MJ/m²</t>
  </si>
  <si>
    <t>Mean Temperature</t>
    <phoneticPr fontId="3" type="noConversion"/>
  </si>
  <si>
    <t>Mean RH</t>
    <phoneticPr fontId="3" type="noConversion"/>
  </si>
  <si>
    <t>Mean rainfall</t>
    <phoneticPr fontId="3" type="noConversion"/>
  </si>
  <si>
    <t>Sunshine Duration</t>
    <phoneticPr fontId="3" type="noConversion"/>
  </si>
  <si>
    <t>year</t>
    <phoneticPr fontId="3" type="noConversion"/>
  </si>
  <si>
    <t>Temp</t>
    <phoneticPr fontId="3" type="noConversion"/>
  </si>
  <si>
    <t>RainFall</t>
    <phoneticPr fontId="3" type="noConversion"/>
  </si>
  <si>
    <t>Sunshine</t>
  </si>
  <si>
    <t>Sunshine</t>
    <phoneticPr fontId="3" type="noConversion"/>
  </si>
  <si>
    <t>GSI</t>
    <phoneticPr fontId="3" type="noConversion"/>
  </si>
  <si>
    <t>Max</t>
    <phoneticPr fontId="3" type="noConversion"/>
  </si>
  <si>
    <t>min</t>
    <phoneticPr fontId="3" type="noConversion"/>
  </si>
  <si>
    <t>TEMPERATURE</t>
    <phoneticPr fontId="3" type="noConversion"/>
  </si>
  <si>
    <t>RAIN FALL</t>
    <phoneticPr fontId="3" type="noConversion"/>
  </si>
  <si>
    <t>SUNSHINE DURATION</t>
    <phoneticPr fontId="3" type="noConversion"/>
  </si>
  <si>
    <t>GLOBAL SOLAR IRRADIATION</t>
    <phoneticPr fontId="3" type="noConversion"/>
  </si>
  <si>
    <t>Min</t>
    <phoneticPr fontId="3" type="noConversion"/>
  </si>
  <si>
    <t>Med</t>
    <phoneticPr fontId="3" type="noConversion"/>
  </si>
  <si>
    <t>STATION：</t>
    <phoneticPr fontId="3" type="noConversion"/>
  </si>
  <si>
    <t>MAX</t>
    <phoneticPr fontId="3" type="noConversion"/>
  </si>
  <si>
    <t>MED</t>
    <phoneticPr fontId="3" type="noConversion"/>
  </si>
  <si>
    <t>MEAN</t>
    <phoneticPr fontId="3" type="noConversion"/>
  </si>
  <si>
    <t>MIN</t>
    <phoneticPr fontId="3" type="noConversion"/>
  </si>
  <si>
    <t>SUM</t>
    <phoneticPr fontId="3" type="noConversion"/>
  </si>
  <si>
    <t>COUNTRY</t>
  </si>
  <si>
    <t>kLy</t>
  </si>
  <si>
    <t>Austria</t>
  </si>
  <si>
    <t>Afghanistan</t>
  </si>
  <si>
    <t>Alaska</t>
  </si>
  <si>
    <t>Algeria</t>
  </si>
  <si>
    <t>Angola</t>
  </si>
  <si>
    <t>Argentina</t>
  </si>
  <si>
    <t>Australia</t>
  </si>
  <si>
    <t>Bahamas</t>
  </si>
  <si>
    <t>Bahrain</t>
  </si>
  <si>
    <t>Belgium</t>
  </si>
  <si>
    <t>Bolivia</t>
  </si>
  <si>
    <t>Brazil</t>
  </si>
  <si>
    <t>Bulgaria</t>
  </si>
  <si>
    <t>Canada</t>
  </si>
  <si>
    <t>Chad</t>
  </si>
  <si>
    <t>Chile</t>
  </si>
  <si>
    <t>China</t>
  </si>
  <si>
    <t>Costa Rica</t>
  </si>
  <si>
    <t>Cuba</t>
  </si>
  <si>
    <t>Cyprus</t>
  </si>
  <si>
    <t>Denmark</t>
  </si>
  <si>
    <t>Egypt</t>
  </si>
  <si>
    <t>Ecuador</t>
  </si>
  <si>
    <t>Ethiopia</t>
  </si>
  <si>
    <t>Finland</t>
  </si>
  <si>
    <t>France</t>
  </si>
  <si>
    <t>Germany</t>
  </si>
  <si>
    <t>Greece</t>
  </si>
  <si>
    <t>Guatemala</t>
  </si>
  <si>
    <t>Guyana</t>
  </si>
  <si>
    <t>Haiti</t>
  </si>
  <si>
    <t>Hong Kong</t>
  </si>
  <si>
    <t>Honduras</t>
  </si>
  <si>
    <t>Hungary</t>
  </si>
  <si>
    <t>India</t>
  </si>
  <si>
    <t>Indonesia</t>
  </si>
  <si>
    <t>Iraq</t>
  </si>
  <si>
    <t>Iran</t>
  </si>
  <si>
    <t>Israel</t>
  </si>
  <si>
    <t>Italy</t>
  </si>
  <si>
    <t>Jamaica</t>
  </si>
  <si>
    <t>Japan</t>
  </si>
  <si>
    <t>Jordan</t>
  </si>
  <si>
    <t>Kenya</t>
  </si>
  <si>
    <t>Kuwait</t>
  </si>
  <si>
    <t>Korea</t>
  </si>
  <si>
    <t>Lebanon</t>
  </si>
  <si>
    <t>Luxembourg</t>
  </si>
  <si>
    <t>Libya</t>
  </si>
  <si>
    <t>Madagascar</t>
  </si>
  <si>
    <t>Mali</t>
  </si>
  <si>
    <t>Malta</t>
  </si>
  <si>
    <t>Malaysia</t>
  </si>
  <si>
    <t>Morocco</t>
  </si>
  <si>
    <t>Mauritania</t>
  </si>
  <si>
    <t>Mexico</t>
  </si>
  <si>
    <t>Mozambique</t>
  </si>
  <si>
    <t>Nepal</t>
  </si>
  <si>
    <t>Netherlands</t>
  </si>
  <si>
    <t>Nicaragua</t>
  </si>
  <si>
    <t>Niger</t>
  </si>
  <si>
    <t>Norway</t>
  </si>
  <si>
    <t>New Zealand</t>
  </si>
  <si>
    <t>Oman</t>
  </si>
  <si>
    <t>Pakistan</t>
  </si>
  <si>
    <t>Panama</t>
  </si>
  <si>
    <t>Paraguay</t>
  </si>
  <si>
    <t>Peru</t>
  </si>
  <si>
    <t>Philippines</t>
  </si>
  <si>
    <t>Poland</t>
  </si>
  <si>
    <t>Portugal</t>
  </si>
  <si>
    <t>Russia(Notth)</t>
  </si>
  <si>
    <t>Russia(South)</t>
  </si>
  <si>
    <t>Sardinia</t>
  </si>
  <si>
    <t>Saudi Arabia</t>
  </si>
  <si>
    <t>Senegal</t>
  </si>
  <si>
    <t>Singapore</t>
  </si>
  <si>
    <t>South Africa</t>
  </si>
  <si>
    <t>Spain</t>
  </si>
  <si>
    <t>Sudan</t>
  </si>
  <si>
    <t>Suriname</t>
  </si>
  <si>
    <t>Sweden</t>
  </si>
  <si>
    <t>Switzerland</t>
  </si>
  <si>
    <t>Taiwan</t>
  </si>
  <si>
    <t>Thailand</t>
  </si>
  <si>
    <t>Tunisia</t>
  </si>
  <si>
    <t>Turkey</t>
  </si>
  <si>
    <t>Uruguay</t>
  </si>
  <si>
    <t>Uganda</t>
  </si>
  <si>
    <t>Vietnam</t>
  </si>
  <si>
    <t>Venezuela</t>
  </si>
  <si>
    <t>Zambia</t>
  </si>
  <si>
    <t>Average solar radiation per country in kLy(kcal/cm²/year)</t>
    <phoneticPr fontId="3" type="noConversion"/>
  </si>
  <si>
    <t>MJ/m²</t>
    <phoneticPr fontId="3" type="noConversion"/>
  </si>
  <si>
    <t>烏干達</t>
  </si>
  <si>
    <t xml:space="preserve">USA(North)  </t>
    <phoneticPr fontId="3" type="noConversion"/>
  </si>
  <si>
    <t>USA(Arizona)</t>
    <phoneticPr fontId="3" type="noConversion"/>
  </si>
  <si>
    <t>USA(Florida)</t>
    <phoneticPr fontId="3" type="noConversion"/>
  </si>
  <si>
    <t>越南</t>
  </si>
  <si>
    <t>委內瑞拉</t>
  </si>
  <si>
    <t>委內瑞拉</t>
    <phoneticPr fontId="3" type="noConversion"/>
  </si>
  <si>
    <t>泰國</t>
  </si>
  <si>
    <t>土耳其</t>
  </si>
  <si>
    <t>烏拉圭</t>
  </si>
  <si>
    <t>蘇丹</t>
  </si>
  <si>
    <t>瑞典</t>
  </si>
  <si>
    <t>瑞士</t>
  </si>
  <si>
    <t>塞內加爾</t>
  </si>
  <si>
    <t>巴拿馬</t>
  </si>
  <si>
    <t>巴拉圭</t>
  </si>
  <si>
    <t>阿曼</t>
  </si>
  <si>
    <t>尼加拉瓜</t>
  </si>
  <si>
    <t>摩洛哥</t>
  </si>
  <si>
    <t>馬達加斯加</t>
  </si>
  <si>
    <t>馬里</t>
  </si>
  <si>
    <t>黎巴嫩</t>
  </si>
  <si>
    <t>盧森堡</t>
  </si>
  <si>
    <t>利比亞</t>
  </si>
  <si>
    <t>科威特</t>
  </si>
  <si>
    <t>牙買加</t>
  </si>
  <si>
    <t>印度</t>
  </si>
  <si>
    <t>伊拉克</t>
  </si>
  <si>
    <t>伊朗</t>
  </si>
  <si>
    <t>以色列</t>
  </si>
  <si>
    <t>海地</t>
  </si>
  <si>
    <t>薩爾瓦多</t>
  </si>
  <si>
    <t>哥斯達黎加</t>
  </si>
  <si>
    <t>巴哈馬</t>
  </si>
  <si>
    <t>巴林</t>
  </si>
  <si>
    <t>比利時</t>
  </si>
  <si>
    <t>緬甸</t>
  </si>
  <si>
    <t>奧地利</t>
  </si>
  <si>
    <t>阿富汗</t>
  </si>
  <si>
    <t>阿爾及利亞</t>
  </si>
  <si>
    <t>安哥拉</t>
  </si>
  <si>
    <t>保加利亞</t>
  </si>
  <si>
    <t>https://en.wikipedia.org/wiki/Solar_irradiance</t>
    <phoneticPr fontId="3" type="noConversion"/>
  </si>
  <si>
    <t>Country</t>
  </si>
  <si>
    <t xml:space="preserve"> UVR( J/m2 )</t>
  </si>
  <si>
    <t>Albania</t>
  </si>
  <si>
    <t>Andorra</t>
  </si>
  <si>
    <t>Antigua and Barbuda</t>
  </si>
  <si>
    <t>Armenia</t>
  </si>
  <si>
    <t>Azerbaijan</t>
  </si>
  <si>
    <t>Bangladesh</t>
  </si>
  <si>
    <t>Barbados</t>
  </si>
  <si>
    <t>Belarus</t>
  </si>
  <si>
    <t>Belize</t>
  </si>
  <si>
    <t>Benin</t>
  </si>
  <si>
    <t>Bhutan</t>
  </si>
  <si>
    <t>Bosnia and Herzegovina</t>
  </si>
  <si>
    <t>Botswana</t>
  </si>
  <si>
    <t>Burkina Faso</t>
  </si>
  <si>
    <t>Burundi</t>
  </si>
  <si>
    <t>Cambodia</t>
  </si>
  <si>
    <t>Cameroon</t>
  </si>
  <si>
    <t>Cape Verde</t>
  </si>
  <si>
    <t>Central African Republic</t>
  </si>
  <si>
    <t>Colombia</t>
  </si>
  <si>
    <t>Comoros</t>
  </si>
  <si>
    <t>Congo</t>
  </si>
  <si>
    <t>Cook Islands</t>
  </si>
  <si>
    <t>Cote d'lvoire</t>
  </si>
  <si>
    <t>Croatia</t>
  </si>
  <si>
    <t>Djibouti</t>
  </si>
  <si>
    <t>Equatorial Guinea</t>
  </si>
  <si>
    <t>Eritrea</t>
  </si>
  <si>
    <t>Estonia</t>
  </si>
  <si>
    <t>Fiji</t>
  </si>
  <si>
    <t>Gabon</t>
  </si>
  <si>
    <t>Gambia</t>
  </si>
  <si>
    <t>Georgia</t>
  </si>
  <si>
    <t>Ghana</t>
  </si>
  <si>
    <t>Grenada</t>
  </si>
  <si>
    <t>Guinea</t>
  </si>
  <si>
    <t>Ireland</t>
  </si>
  <si>
    <t>Kazakhstan</t>
  </si>
  <si>
    <t>Kiribati</t>
  </si>
  <si>
    <t>Kyrgyzstan</t>
  </si>
  <si>
    <t>Latvia</t>
  </si>
  <si>
    <t>Lesotho</t>
  </si>
  <si>
    <t>Liberia</t>
  </si>
  <si>
    <t>Libyan Arab Jamahiriya</t>
  </si>
  <si>
    <t>Lithuania</t>
  </si>
  <si>
    <t>Malawi</t>
  </si>
  <si>
    <t>Maldives</t>
  </si>
  <si>
    <t>Marshall Islands</t>
  </si>
  <si>
    <t>Mauritius</t>
  </si>
  <si>
    <t>Monaco</t>
  </si>
  <si>
    <t>Mongolia</t>
  </si>
  <si>
    <t>Myanmar</t>
  </si>
  <si>
    <t>Namibia</t>
  </si>
  <si>
    <t>Nauru</t>
  </si>
  <si>
    <t>Nigeria</t>
  </si>
  <si>
    <t>Niue</t>
  </si>
  <si>
    <t>Palau</t>
  </si>
  <si>
    <t>Papua New Guinea</t>
  </si>
  <si>
    <t>Qatar</t>
  </si>
  <si>
    <t>Romania</t>
  </si>
  <si>
    <t>Rwanda</t>
  </si>
  <si>
    <t>Saint Kitts and Nevis</t>
  </si>
  <si>
    <t>Saint Lucia</t>
  </si>
  <si>
    <t>Saint Vincent and the Grenadines</t>
  </si>
  <si>
    <t>Samoa</t>
  </si>
  <si>
    <t>San Marino</t>
  </si>
  <si>
    <t>Sao Tome and Principe</t>
  </si>
  <si>
    <t>Serbia and Montenegroa</t>
  </si>
  <si>
    <t>Seychelles</t>
  </si>
  <si>
    <t>Sierra Leone</t>
  </si>
  <si>
    <t>Slovakia</t>
  </si>
  <si>
    <t>Slovenia</t>
  </si>
  <si>
    <t>Solomon Islands</t>
  </si>
  <si>
    <t>Somalia</t>
  </si>
  <si>
    <t>Sri Lanka</t>
  </si>
  <si>
    <t>Swaziland</t>
  </si>
  <si>
    <t>Tajikistan</t>
  </si>
  <si>
    <t>Togo</t>
  </si>
  <si>
    <t>Tonga</t>
  </si>
  <si>
    <t>Trinidad and Tobago</t>
  </si>
  <si>
    <t>Turkmenistan</t>
  </si>
  <si>
    <t>Tuvalu</t>
  </si>
  <si>
    <t>Uzbekistan</t>
  </si>
  <si>
    <t>Vanuatu</t>
  </si>
  <si>
    <t>Ukraine</t>
  </si>
  <si>
    <t>Yemen</t>
  </si>
  <si>
    <t>阿爾巴尼亞</t>
  </si>
  <si>
    <t>安道爾</t>
  </si>
  <si>
    <t>阿根廷</t>
  </si>
  <si>
    <t>亞美尼亞</t>
  </si>
  <si>
    <t>孟加拉國</t>
  </si>
  <si>
    <t>白俄羅斯</t>
  </si>
  <si>
    <t>貝寧</t>
  </si>
  <si>
    <t>不丹</t>
  </si>
  <si>
    <t>博茨瓦納</t>
  </si>
  <si>
    <t>巴西</t>
  </si>
  <si>
    <t>布基納法索</t>
  </si>
  <si>
    <t>布隆迪</t>
  </si>
  <si>
    <t>柬埔寨</t>
  </si>
  <si>
    <t>喀麥隆</t>
  </si>
  <si>
    <t>加拿大</t>
  </si>
  <si>
    <t>佛得角</t>
  </si>
  <si>
    <t>中非共和國</t>
  </si>
  <si>
    <t>智利</t>
  </si>
  <si>
    <t>中國</t>
  </si>
  <si>
    <t>哥倫比亞</t>
  </si>
  <si>
    <t>科摩羅</t>
  </si>
  <si>
    <t>剛果</t>
  </si>
  <si>
    <t>庫克群島</t>
  </si>
  <si>
    <t>科特迪瓦</t>
  </si>
  <si>
    <t>古巴</t>
  </si>
  <si>
    <t>丹麥</t>
  </si>
  <si>
    <t>埃及</t>
  </si>
  <si>
    <t>赤道幾內亞</t>
  </si>
  <si>
    <t>愛沙尼亞</t>
  </si>
  <si>
    <t>斐濟</t>
  </si>
  <si>
    <t>芬蘭</t>
  </si>
  <si>
    <t>法國</t>
  </si>
  <si>
    <t>加蓬</t>
  </si>
  <si>
    <t>喬治亞州</t>
  </si>
  <si>
    <t>德國</t>
  </si>
  <si>
    <t>加納</t>
  </si>
  <si>
    <t>希臘</t>
  </si>
  <si>
    <t>幾內亞</t>
  </si>
  <si>
    <t>匈牙利</t>
  </si>
  <si>
    <t>冰島</t>
  </si>
  <si>
    <t>愛爾蘭</t>
  </si>
  <si>
    <t>日本</t>
  </si>
  <si>
    <t>約旦</t>
  </si>
  <si>
    <t>肯尼亞</t>
  </si>
  <si>
    <t>拉脫維亞</t>
  </si>
  <si>
    <t>阿拉伯利比亞民眾國</t>
  </si>
  <si>
    <t>立陶宛</t>
  </si>
  <si>
    <t>馬來西亞</t>
  </si>
  <si>
    <t>馬紹爾群島</t>
  </si>
  <si>
    <t>墨西哥</t>
  </si>
  <si>
    <t>密克羅尼西亞（聯邦）</t>
  </si>
  <si>
    <t>摩納哥</t>
  </si>
  <si>
    <t>蒙古</t>
  </si>
  <si>
    <t>納米比亞</t>
  </si>
  <si>
    <t>尼泊爾</t>
  </si>
  <si>
    <t>荷蘭</t>
  </si>
  <si>
    <t>紐埃</t>
  </si>
  <si>
    <t>挪威</t>
  </si>
  <si>
    <t>巴基斯坦</t>
  </si>
  <si>
    <t>秘魯</t>
  </si>
  <si>
    <t>菲律賓</t>
  </si>
  <si>
    <t>波蘭</t>
  </si>
  <si>
    <t>葡萄牙</t>
  </si>
  <si>
    <t>大韓民國</t>
  </si>
  <si>
    <t>羅馬尼亞</t>
  </si>
  <si>
    <t>薩摩亞</t>
  </si>
  <si>
    <t>聖多美和普林西比</t>
  </si>
  <si>
    <t>塞爾維亞和黑山</t>
  </si>
  <si>
    <t>新加坡</t>
  </si>
  <si>
    <t>斯洛伐克</t>
  </si>
  <si>
    <t>南非</t>
  </si>
  <si>
    <t>西班牙</t>
  </si>
  <si>
    <t>斯里蘭卡</t>
  </si>
  <si>
    <t>東帝汶</t>
  </si>
  <si>
    <t>多哥</t>
  </si>
  <si>
    <t>烏克蘭</t>
  </si>
  <si>
    <t>Regions</t>
    <phoneticPr fontId="3" type="noConversion"/>
  </si>
  <si>
    <t>Membership</t>
    <phoneticPr fontId="3" type="noConversion"/>
  </si>
  <si>
    <t>Flag</t>
    <phoneticPr fontId="3" type="noConversion"/>
  </si>
  <si>
    <t>Country</t>
    <phoneticPr fontId="3" type="noConversion"/>
  </si>
  <si>
    <t>Capital</t>
    <phoneticPr fontId="3" type="noConversion"/>
  </si>
  <si>
    <t>Africa</t>
    <phoneticPr fontId="3" type="noConversion"/>
  </si>
  <si>
    <t>UN</t>
    <phoneticPr fontId="3" type="noConversion"/>
  </si>
  <si>
    <t>阿爾及爾</t>
  </si>
  <si>
    <t>魯安達</t>
  </si>
  <si>
    <t>貝南</t>
  </si>
  <si>
    <t>新港</t>
  </si>
  <si>
    <t>波札那</t>
  </si>
  <si>
    <t>嘉柏隆里</t>
  </si>
  <si>
    <t>British Overseas Territory</t>
    <phoneticPr fontId="3" type="noConversion"/>
  </si>
  <si>
    <t>英屬印度洋領地</t>
  </si>
  <si>
    <t>迪亞哥加西亞島</t>
  </si>
  <si>
    <t>英國海外領地</t>
  </si>
  <si>
    <t>布吉納法索</t>
  </si>
  <si>
    <t>瓦加杜古</t>
  </si>
  <si>
    <t>蒲隆地</t>
  </si>
  <si>
    <t>基特加</t>
  </si>
  <si>
    <t>雅恩德</t>
  </si>
  <si>
    <t>維德角</t>
  </si>
  <si>
    <t>培亞</t>
  </si>
  <si>
    <t>班基</t>
  </si>
  <si>
    <t>查德</t>
  </si>
  <si>
    <t>恩加美納</t>
  </si>
  <si>
    <t>葛摩</t>
  </si>
  <si>
    <t>莫洛尼</t>
  </si>
  <si>
    <t>剛果（金）</t>
  </si>
  <si>
    <t>金夏沙</t>
  </si>
  <si>
    <t>剛果共和國</t>
  </si>
  <si>
    <t>布拉薩市</t>
  </si>
  <si>
    <t>象牙海岸</t>
  </si>
  <si>
    <t>雅穆索戈</t>
  </si>
  <si>
    <t>吉布地</t>
  </si>
  <si>
    <t>吉布地市</t>
  </si>
  <si>
    <t>Egypt </t>
    <phoneticPr fontId="3" type="noConversion"/>
  </si>
  <si>
    <t>開羅</t>
  </si>
  <si>
    <t>馬拉博</t>
  </si>
  <si>
    <t>厄利垂亞</t>
  </si>
  <si>
    <t>阿斯瑪拉</t>
  </si>
  <si>
    <t>衣索比亞</t>
  </si>
  <si>
    <t>阿迪斯阿貝巴</t>
  </si>
  <si>
    <t>加彭</t>
  </si>
  <si>
    <t>自由市</t>
  </si>
  <si>
    <t>Gambia</t>
    <phoneticPr fontId="3" type="noConversion"/>
  </si>
  <si>
    <t>甘比亞</t>
  </si>
  <si>
    <t>班竹</t>
  </si>
  <si>
    <t>迦納</t>
  </si>
  <si>
    <t>阿克拉</t>
  </si>
  <si>
    <t>柯那克里</t>
  </si>
  <si>
    <t>比索</t>
  </si>
  <si>
    <t>肯亞</t>
  </si>
  <si>
    <t>奈洛比</t>
  </si>
  <si>
    <t>賴索托</t>
  </si>
  <si>
    <t>馬賽魯</t>
  </si>
  <si>
    <t>賴比瑞亞</t>
  </si>
  <si>
    <t>蒙羅維亞</t>
  </si>
  <si>
    <t>的黎波里</t>
  </si>
  <si>
    <t>安塔那那利佛</t>
  </si>
  <si>
    <t>馬拉威</t>
  </si>
  <si>
    <t>里朗威</t>
  </si>
  <si>
    <t>巴馬科</t>
  </si>
  <si>
    <t>茅利塔尼亞</t>
  </si>
  <si>
    <t>諾克少</t>
  </si>
  <si>
    <t>模里西斯</t>
  </si>
  <si>
    <t>路易士港</t>
  </si>
  <si>
    <t>French Overseas Department and Region</t>
    <phoneticPr fontId="3" type="noConversion"/>
  </si>
  <si>
    <t>Mayotte</t>
    <phoneticPr fontId="3" type="noConversion"/>
  </si>
  <si>
    <t>馬約特</t>
  </si>
  <si>
    <t>馬穆楚</t>
  </si>
  <si>
    <t>法國行政區劃</t>
  </si>
  <si>
    <t>拉巴特</t>
  </si>
  <si>
    <t>莫三比克</t>
  </si>
  <si>
    <t>馬布多</t>
  </si>
  <si>
    <t>溫荷克</t>
  </si>
  <si>
    <t>尼日</t>
  </si>
  <si>
    <t>尼阿美</t>
  </si>
  <si>
    <t>奈及利亞</t>
  </si>
  <si>
    <t>阿布加</t>
  </si>
  <si>
    <t>Réunion</t>
    <phoneticPr fontId="3" type="noConversion"/>
  </si>
  <si>
    <t>留尼旺</t>
  </si>
  <si>
    <t>聖丹尼</t>
  </si>
  <si>
    <t>盧安達</t>
  </si>
  <si>
    <t>吉佳利</t>
  </si>
  <si>
    <t>Saint Helena</t>
    <phoneticPr fontId="3" type="noConversion"/>
  </si>
  <si>
    <t>聖赫倫那</t>
  </si>
  <si>
    <t>詹姆斯敦</t>
  </si>
  <si>
    <r>
      <t>包括</t>
    </r>
    <r>
      <rPr>
        <sz val="10"/>
        <color rgb="FF0645AD"/>
        <rFont val="微軟正黑體"/>
        <family val="2"/>
        <charset val="136"/>
      </rPr>
      <t>阿森松島</t>
    </r>
    <r>
      <rPr>
        <sz val="10"/>
        <color rgb="FF202122"/>
        <rFont val="微軟正黑體"/>
        <family val="2"/>
        <charset val="136"/>
      </rPr>
      <t>：</t>
    </r>
    <r>
      <rPr>
        <sz val="10"/>
        <color rgb="FF0645AD"/>
        <rFont val="微軟正黑體"/>
        <family val="2"/>
        <charset val="136"/>
      </rPr>
      <t>英國海外領土</t>
    </r>
  </si>
  <si>
    <t>聖多美普林西比</t>
  </si>
  <si>
    <t>聖多美</t>
  </si>
  <si>
    <t>達卡</t>
  </si>
  <si>
    <t>塞席爾</t>
  </si>
  <si>
    <t>維多利亞</t>
  </si>
  <si>
    <t>獅子山</t>
  </si>
  <si>
    <t>自由城</t>
  </si>
  <si>
    <t>索馬利亞</t>
  </si>
  <si>
    <t>摩加迪休</t>
  </si>
  <si>
    <t>UN</t>
  </si>
  <si>
    <t>普勒托利亞</t>
  </si>
  <si>
    <t>開普敦</t>
  </si>
  <si>
    <t>布隆泉</t>
  </si>
  <si>
    <t>喀土穆</t>
  </si>
  <si>
    <t>None</t>
    <phoneticPr fontId="3" type="noConversion"/>
  </si>
  <si>
    <t>史瓦帝尼</t>
  </si>
  <si>
    <t>坦尚尼亞</t>
  </si>
  <si>
    <t>杜篤瑪</t>
  </si>
  <si>
    <t>洛梅</t>
  </si>
  <si>
    <t>突尼西亞</t>
  </si>
  <si>
    <t>突尼西亞市</t>
  </si>
  <si>
    <t>康培拉</t>
  </si>
  <si>
    <t>撒拉威阿拉伯民主共和國</t>
  </si>
  <si>
    <t>阿尤恩</t>
  </si>
  <si>
    <t>與摩洛哥有領土爭議，是一個有限承認的國家</t>
  </si>
  <si>
    <t>尚比亞</t>
  </si>
  <si>
    <t>路沙卡</t>
  </si>
  <si>
    <t>辛巴威</t>
  </si>
  <si>
    <t>哈拉雷</t>
  </si>
  <si>
    <t>Somaliland</t>
    <phoneticPr fontId="3" type="noConversion"/>
  </si>
  <si>
    <t>索馬利蘭</t>
  </si>
  <si>
    <t>哈爾格薩</t>
  </si>
  <si>
    <t>未被國際普遍承認的國家</t>
  </si>
  <si>
    <t>南蘇丹</t>
  </si>
  <si>
    <t>朱巴</t>
  </si>
  <si>
    <t>南蘇丹獨立公投</t>
  </si>
  <si>
    <t>Asia</t>
    <phoneticPr fontId="3" type="noConversion"/>
  </si>
  <si>
    <t>Afghanistan</t>
    <phoneticPr fontId="3" type="noConversion"/>
  </si>
  <si>
    <t>喀波耳</t>
  </si>
  <si>
    <t>Asia&amp;Europe</t>
    <phoneticPr fontId="3" type="noConversion"/>
  </si>
  <si>
    <t>Armenia</t>
    <phoneticPr fontId="3" type="noConversion"/>
  </si>
  <si>
    <t>葉里溫</t>
  </si>
  <si>
    <t>Azerbaijan</t>
    <phoneticPr fontId="3" type="noConversion"/>
  </si>
  <si>
    <t>亞塞拜然</t>
  </si>
  <si>
    <t>巴庫</t>
  </si>
  <si>
    <t>Bahrain</t>
    <phoneticPr fontId="3" type="noConversion"/>
  </si>
  <si>
    <t>麥納瑪</t>
  </si>
  <si>
    <t>Bangladesh</t>
    <phoneticPr fontId="3" type="noConversion"/>
  </si>
  <si>
    <t>China</t>
    <phoneticPr fontId="3" type="noConversion"/>
  </si>
  <si>
    <t>中華人民共和國</t>
  </si>
  <si>
    <t>北京</t>
  </si>
  <si>
    <t>Bhutan</t>
    <phoneticPr fontId="3" type="noConversion"/>
  </si>
  <si>
    <t>辛布</t>
  </si>
  <si>
    <t>Brunei</t>
    <phoneticPr fontId="3" type="noConversion"/>
  </si>
  <si>
    <t>汶萊</t>
  </si>
  <si>
    <t>斯里巴卡旺</t>
  </si>
  <si>
    <t>Cambodia</t>
    <phoneticPr fontId="3" type="noConversion"/>
  </si>
  <si>
    <t>金邊</t>
  </si>
  <si>
    <t>Australian External Territory</t>
    <phoneticPr fontId="3" type="noConversion"/>
  </si>
  <si>
    <t>聖誕島</t>
  </si>
  <si>
    <t>飛魚灣</t>
  </si>
  <si>
    <t>澳洲行政區劃</t>
  </si>
  <si>
    <t>科科斯（基林）群島</t>
  </si>
  <si>
    <t>西島</t>
  </si>
  <si>
    <t>Asia&amp;Oceania</t>
    <phoneticPr fontId="3" type="noConversion"/>
  </si>
  <si>
    <t>East Timor</t>
    <phoneticPr fontId="3" type="noConversion"/>
  </si>
  <si>
    <t>埃及</t>
    <phoneticPr fontId="3" type="noConversion"/>
  </si>
  <si>
    <t>Georgia</t>
    <phoneticPr fontId="3" type="noConversion"/>
  </si>
  <si>
    <t>喬治亞</t>
  </si>
  <si>
    <t>提比里斯</t>
  </si>
  <si>
    <t>PRC Special Administrative Region</t>
    <phoneticPr fontId="3" type="noConversion"/>
  </si>
  <si>
    <t>India</t>
    <phoneticPr fontId="3" type="noConversion"/>
  </si>
  <si>
    <t>新德里</t>
  </si>
  <si>
    <t>Indonesia</t>
    <phoneticPr fontId="3" type="noConversion"/>
  </si>
  <si>
    <t>印尼</t>
  </si>
  <si>
    <t>雅加達</t>
  </si>
  <si>
    <t>Iran</t>
    <phoneticPr fontId="3" type="noConversion"/>
  </si>
  <si>
    <t>德黑蘭</t>
  </si>
  <si>
    <t>Iraq</t>
    <phoneticPr fontId="3" type="noConversion"/>
  </si>
  <si>
    <t>巴格達</t>
  </si>
  <si>
    <t>Israel</t>
    <phoneticPr fontId="3" type="noConversion"/>
  </si>
  <si>
    <t>耶路撒冷</t>
  </si>
  <si>
    <t>Japan</t>
    <phoneticPr fontId="3" type="noConversion"/>
  </si>
  <si>
    <t>東京</t>
  </si>
  <si>
    <t>Jordan</t>
    <phoneticPr fontId="3" type="noConversion"/>
  </si>
  <si>
    <t>安曼</t>
  </si>
  <si>
    <t>Kazakhstan</t>
    <phoneticPr fontId="3" type="noConversion"/>
  </si>
  <si>
    <t>哈薩克</t>
  </si>
  <si>
    <t>努爾蘇丹</t>
  </si>
  <si>
    <t>Korea, North</t>
    <phoneticPr fontId="3" type="noConversion"/>
  </si>
  <si>
    <t>北韓</t>
  </si>
  <si>
    <t>平壤</t>
  </si>
  <si>
    <t>Korea, South</t>
    <phoneticPr fontId="3" type="noConversion"/>
  </si>
  <si>
    <t>首爾</t>
  </si>
  <si>
    <t>Kuwait</t>
    <phoneticPr fontId="3" type="noConversion"/>
  </si>
  <si>
    <t>科威特城</t>
  </si>
  <si>
    <t>Kyrgyzstan</t>
    <phoneticPr fontId="3" type="noConversion"/>
  </si>
  <si>
    <t>吉爾吉斯</t>
  </si>
  <si>
    <t>比斯凱克</t>
  </si>
  <si>
    <t>Laos</t>
    <phoneticPr fontId="3" type="noConversion"/>
  </si>
  <si>
    <t>寮國</t>
  </si>
  <si>
    <t>永珍</t>
  </si>
  <si>
    <t>Lebanon</t>
    <phoneticPr fontId="3" type="noConversion"/>
  </si>
  <si>
    <t>貝魯特</t>
  </si>
  <si>
    <t>Macau</t>
    <phoneticPr fontId="3" type="noConversion"/>
  </si>
  <si>
    <t>Malaysia</t>
    <phoneticPr fontId="3" type="noConversion"/>
  </si>
  <si>
    <t>吉隆坡</t>
  </si>
  <si>
    <t>Maldives</t>
    <phoneticPr fontId="3" type="noConversion"/>
  </si>
  <si>
    <t>馬爾地夫</t>
  </si>
  <si>
    <t>馬累</t>
  </si>
  <si>
    <t>Mongolia</t>
    <phoneticPr fontId="3" type="noConversion"/>
  </si>
  <si>
    <t>烏蘭巴托</t>
  </si>
  <si>
    <t>Myanmar</t>
    <phoneticPr fontId="3" type="noConversion"/>
  </si>
  <si>
    <t>奈比多</t>
  </si>
  <si>
    <t>Nepal</t>
    <phoneticPr fontId="3" type="noConversion"/>
  </si>
  <si>
    <t>加德滿都</t>
  </si>
  <si>
    <t>Oman</t>
    <phoneticPr fontId="3" type="noConversion"/>
  </si>
  <si>
    <t>馬斯喀特</t>
  </si>
  <si>
    <t>Pakistan</t>
    <phoneticPr fontId="3" type="noConversion"/>
  </si>
  <si>
    <t>伊斯蘭瑪巴德</t>
  </si>
  <si>
    <t>巴勒斯坦</t>
  </si>
  <si>
    <r>
      <t>巴以衝突</t>
    </r>
    <r>
      <rPr>
        <sz val="10"/>
        <color rgb="FF202122"/>
        <rFont val="Arial"/>
        <family val="2"/>
      </rPr>
      <t>、</t>
    </r>
    <r>
      <rPr>
        <sz val="10"/>
        <color rgb="FF0645AD"/>
        <rFont val="Arial"/>
        <family val="2"/>
      </rPr>
      <t>巴勒斯坦地區</t>
    </r>
  </si>
  <si>
    <t>Philippines</t>
    <phoneticPr fontId="3" type="noConversion"/>
  </si>
  <si>
    <t>馬尼拉</t>
  </si>
  <si>
    <t>Qatar</t>
    <phoneticPr fontId="3" type="noConversion"/>
  </si>
  <si>
    <t>卡達</t>
  </si>
  <si>
    <t>杜哈</t>
  </si>
  <si>
    <t>Russia</t>
    <phoneticPr fontId="3" type="noConversion"/>
  </si>
  <si>
    <t>俄羅斯</t>
  </si>
  <si>
    <t>莫斯科</t>
  </si>
  <si>
    <t>沙烏地阿拉伯</t>
  </si>
  <si>
    <t>利雅德</t>
  </si>
  <si>
    <t>Singapore</t>
    <phoneticPr fontId="3" type="noConversion"/>
  </si>
  <si>
    <t>斯里賈亞瓦德納普拉科特</t>
  </si>
  <si>
    <t>Syria</t>
    <phoneticPr fontId="3" type="noConversion"/>
  </si>
  <si>
    <t>敘利亞</t>
  </si>
  <si>
    <t>大馬士革</t>
  </si>
  <si>
    <t>Tajikistan</t>
    <phoneticPr fontId="3" type="noConversion"/>
  </si>
  <si>
    <t>塔吉克</t>
  </si>
  <si>
    <t>杜尚貝</t>
  </si>
  <si>
    <t>Thailand</t>
    <phoneticPr fontId="3" type="noConversion"/>
  </si>
  <si>
    <t>曼谷</t>
  </si>
  <si>
    <t>狄力</t>
  </si>
  <si>
    <t>Turkey</t>
    <phoneticPr fontId="3" type="noConversion"/>
  </si>
  <si>
    <t>安卡拉</t>
  </si>
  <si>
    <t>Turkmenistan</t>
    <phoneticPr fontId="3" type="noConversion"/>
  </si>
  <si>
    <t>土庫曼</t>
  </si>
  <si>
    <t>阿什哈巴特</t>
  </si>
  <si>
    <t>United Arab Emirates</t>
    <phoneticPr fontId="3" type="noConversion"/>
  </si>
  <si>
    <t>阿聯</t>
  </si>
  <si>
    <t>阿布達比</t>
  </si>
  <si>
    <t>Uzbekistan</t>
    <phoneticPr fontId="3" type="noConversion"/>
  </si>
  <si>
    <t>烏茲別克</t>
  </si>
  <si>
    <t>塔什干</t>
  </si>
  <si>
    <t>Vietnam</t>
    <phoneticPr fontId="3" type="noConversion"/>
  </si>
  <si>
    <t>河內</t>
  </si>
  <si>
    <t>Yemen</t>
    <phoneticPr fontId="3" type="noConversion"/>
  </si>
  <si>
    <t>葉門</t>
  </si>
  <si>
    <t>沙那</t>
  </si>
  <si>
    <t>Abkhazia</t>
    <phoneticPr fontId="3" type="noConversion"/>
  </si>
  <si>
    <t>阿布哈茲</t>
  </si>
  <si>
    <t>蘇呼米</t>
  </si>
  <si>
    <t>Taiwan</t>
    <phoneticPr fontId="3" type="noConversion"/>
  </si>
  <si>
    <t>臺灣</t>
  </si>
  <si>
    <t>臺北</t>
  </si>
  <si>
    <t>Artsakh</t>
    <phoneticPr fontId="3" type="noConversion"/>
  </si>
  <si>
    <t>阿爾察赫</t>
  </si>
  <si>
    <t>斯捷潘奈克特</t>
  </si>
  <si>
    <t>北賽普勒斯</t>
  </si>
  <si>
    <t>尼柯西亞</t>
  </si>
  <si>
    <t>南奧塞提亞</t>
  </si>
  <si>
    <t>茲辛瓦利</t>
  </si>
  <si>
    <t>亞克羅提利與德凱利亞</t>
  </si>
  <si>
    <r>
      <t>英國行政區劃</t>
    </r>
    <r>
      <rPr>
        <sz val="10"/>
        <color rgb="FF202122"/>
        <rFont val="Arial"/>
        <family val="2"/>
      </rPr>
      <t>、</t>
    </r>
    <r>
      <rPr>
        <sz val="10"/>
        <color rgb="FF0645AD"/>
        <rFont val="Arial"/>
        <family val="2"/>
      </rPr>
      <t>賽普勒斯行政區劃</t>
    </r>
  </si>
  <si>
    <t>Europe</t>
    <phoneticPr fontId="3" type="noConversion"/>
  </si>
  <si>
    <t>Finnish Autonomous Region</t>
    <phoneticPr fontId="3" type="noConversion"/>
  </si>
  <si>
    <t>Åland</t>
    <phoneticPr fontId="3" type="noConversion"/>
  </si>
  <si>
    <t>奧蘭群島</t>
  </si>
  <si>
    <t>瑪麗港</t>
  </si>
  <si>
    <t>芬蘭行政區劃</t>
  </si>
  <si>
    <t>Albania</t>
    <phoneticPr fontId="3" type="noConversion"/>
  </si>
  <si>
    <t>地拉那</t>
  </si>
  <si>
    <t>阿爾巴尼亞行政區劃</t>
  </si>
  <si>
    <t>Andorra</t>
    <phoneticPr fontId="3" type="noConversion"/>
  </si>
  <si>
    <t>老安道爾</t>
  </si>
  <si>
    <t>Austria</t>
    <phoneticPr fontId="3" type="noConversion"/>
  </si>
  <si>
    <t>維也納</t>
  </si>
  <si>
    <t>Belarus</t>
    <phoneticPr fontId="3" type="noConversion"/>
  </si>
  <si>
    <t>明斯克</t>
  </si>
  <si>
    <t>Belgium</t>
    <phoneticPr fontId="3" type="noConversion"/>
  </si>
  <si>
    <t>布魯塞爾</t>
  </si>
  <si>
    <t>波赫</t>
  </si>
  <si>
    <t>塞拉耶佛</t>
  </si>
  <si>
    <t>Bulgaria</t>
    <phoneticPr fontId="3" type="noConversion"/>
  </si>
  <si>
    <t>索菲亞</t>
  </si>
  <si>
    <t>Croatia</t>
    <phoneticPr fontId="3" type="noConversion"/>
  </si>
  <si>
    <t>克羅埃西亞</t>
  </si>
  <si>
    <t>札格瑞布</t>
  </si>
  <si>
    <t>Europe&amp;Asia</t>
    <phoneticPr fontId="3" type="noConversion"/>
  </si>
  <si>
    <t>Cyprus</t>
    <phoneticPr fontId="3" type="noConversion"/>
  </si>
  <si>
    <t>賽普勒斯</t>
  </si>
  <si>
    <t>Czech</t>
    <phoneticPr fontId="3" type="noConversion"/>
  </si>
  <si>
    <t>捷克</t>
  </si>
  <si>
    <t>布拉格</t>
  </si>
  <si>
    <t>Denmark</t>
    <phoneticPr fontId="3" type="noConversion"/>
  </si>
  <si>
    <t>哥本哈根</t>
  </si>
  <si>
    <t>Estonia</t>
    <phoneticPr fontId="3" type="noConversion"/>
  </si>
  <si>
    <t>塔林</t>
  </si>
  <si>
    <t>Danish Autonomous Territory</t>
    <phoneticPr fontId="3" type="noConversion"/>
  </si>
  <si>
    <t>法羅群島</t>
  </si>
  <si>
    <t>托爾斯港</t>
  </si>
  <si>
    <t>丹麥行政區劃</t>
  </si>
  <si>
    <t>Finland</t>
    <phoneticPr fontId="3" type="noConversion"/>
  </si>
  <si>
    <t>赫爾辛基</t>
  </si>
  <si>
    <t>France</t>
    <phoneticPr fontId="3" type="noConversion"/>
  </si>
  <si>
    <t>巴黎</t>
  </si>
  <si>
    <t>Germany</t>
    <phoneticPr fontId="3" type="noConversion"/>
  </si>
  <si>
    <t>柏林</t>
  </si>
  <si>
    <t>Gibraltar</t>
    <phoneticPr fontId="3" type="noConversion"/>
  </si>
  <si>
    <t>直布羅陀</t>
  </si>
  <si>
    <t>英國海外領土</t>
  </si>
  <si>
    <t>Greece</t>
    <phoneticPr fontId="3" type="noConversion"/>
  </si>
  <si>
    <t>雅典</t>
  </si>
  <si>
    <t>British Crown Dependency</t>
    <phoneticPr fontId="3" type="noConversion"/>
  </si>
  <si>
    <t>Guernsey</t>
    <phoneticPr fontId="3" type="noConversion"/>
  </si>
  <si>
    <t>根西島</t>
  </si>
  <si>
    <t>聖彼得港</t>
  </si>
  <si>
    <t>英國皇家屬地</t>
  </si>
  <si>
    <t>Hungary</t>
    <phoneticPr fontId="3" type="noConversion"/>
  </si>
  <si>
    <t>布達佩斯</t>
  </si>
  <si>
    <t>Ísland</t>
    <phoneticPr fontId="3" type="noConversion"/>
  </si>
  <si>
    <t>雷克雅維克</t>
  </si>
  <si>
    <t>Ireland</t>
    <phoneticPr fontId="3" type="noConversion"/>
  </si>
  <si>
    <t>都柏林</t>
  </si>
  <si>
    <t>曼島</t>
  </si>
  <si>
    <t>道格拉斯</t>
  </si>
  <si>
    <t>Italy</t>
    <phoneticPr fontId="3" type="noConversion"/>
  </si>
  <si>
    <t>義大利</t>
  </si>
  <si>
    <t>羅馬</t>
  </si>
  <si>
    <t>Jersey</t>
    <phoneticPr fontId="3" type="noConversion"/>
  </si>
  <si>
    <t>澤西島</t>
  </si>
  <si>
    <t>聖赫利爾</t>
  </si>
  <si>
    <t>Latvia</t>
    <phoneticPr fontId="3" type="noConversion"/>
  </si>
  <si>
    <t>里加</t>
  </si>
  <si>
    <t>Liechtenstein</t>
    <phoneticPr fontId="3" type="noConversion"/>
  </si>
  <si>
    <t>列支敦斯登</t>
  </si>
  <si>
    <t>瓦都茲</t>
  </si>
  <si>
    <t>Lithuania</t>
    <phoneticPr fontId="3" type="noConversion"/>
  </si>
  <si>
    <t>維爾紐斯</t>
  </si>
  <si>
    <t>Luxembourg</t>
    <phoneticPr fontId="3" type="noConversion"/>
  </si>
  <si>
    <t>盧森堡市</t>
  </si>
  <si>
    <t>North Macedonia</t>
    <phoneticPr fontId="3" type="noConversion"/>
  </si>
  <si>
    <t>北馬其頓</t>
  </si>
  <si>
    <t>史高比耶</t>
  </si>
  <si>
    <t>Malta</t>
    <phoneticPr fontId="3" type="noConversion"/>
  </si>
  <si>
    <t>馬爾他</t>
  </si>
  <si>
    <t>瓦勒他</t>
  </si>
  <si>
    <t>Moldova</t>
    <phoneticPr fontId="3" type="noConversion"/>
  </si>
  <si>
    <t>摩爾多瓦</t>
  </si>
  <si>
    <t>基希訥烏</t>
  </si>
  <si>
    <t>Monaco</t>
    <phoneticPr fontId="3" type="noConversion"/>
  </si>
  <si>
    <t>Montenegro</t>
    <phoneticPr fontId="3" type="noConversion"/>
  </si>
  <si>
    <t>蒙特內哥羅</t>
  </si>
  <si>
    <t>波德里查</t>
  </si>
  <si>
    <t>Netherlands</t>
    <phoneticPr fontId="3" type="noConversion"/>
  </si>
  <si>
    <t>阿姆斯特丹</t>
  </si>
  <si>
    <t>Norway</t>
    <phoneticPr fontId="3" type="noConversion"/>
  </si>
  <si>
    <t>奧斯陸</t>
  </si>
  <si>
    <t>Poland</t>
    <phoneticPr fontId="3" type="noConversion"/>
  </si>
  <si>
    <t>華沙</t>
  </si>
  <si>
    <t>Portugal</t>
    <phoneticPr fontId="3" type="noConversion"/>
  </si>
  <si>
    <t>里斯本</t>
  </si>
  <si>
    <t>Romania</t>
    <phoneticPr fontId="3" type="noConversion"/>
  </si>
  <si>
    <t>布加勒斯特</t>
  </si>
  <si>
    <t>聖馬利諾</t>
  </si>
  <si>
    <t>Serbia</t>
    <phoneticPr fontId="3" type="noConversion"/>
  </si>
  <si>
    <t>塞爾維亞</t>
  </si>
  <si>
    <t>貝爾格勒</t>
  </si>
  <si>
    <t>Slovakia</t>
    <phoneticPr fontId="3" type="noConversion"/>
  </si>
  <si>
    <t>布拉提斯拉瓦</t>
  </si>
  <si>
    <t>Slovenia</t>
    <phoneticPr fontId="3" type="noConversion"/>
  </si>
  <si>
    <t>斯洛維尼亞</t>
  </si>
  <si>
    <t>盧比安納</t>
  </si>
  <si>
    <t>Spain</t>
    <phoneticPr fontId="3" type="noConversion"/>
  </si>
  <si>
    <t>馬德里</t>
  </si>
  <si>
    <t>Norwegian Territory</t>
    <phoneticPr fontId="3" type="noConversion"/>
  </si>
  <si>
    <t>Svalbard</t>
    <phoneticPr fontId="3" type="noConversion"/>
  </si>
  <si>
    <t>斯瓦巴</t>
  </si>
  <si>
    <t>隆雅市</t>
  </si>
  <si>
    <t>挪威屬地</t>
  </si>
  <si>
    <t>Sweden</t>
    <phoneticPr fontId="3" type="noConversion"/>
  </si>
  <si>
    <t>斯德哥爾摩</t>
  </si>
  <si>
    <t>Switzerland</t>
    <phoneticPr fontId="3" type="noConversion"/>
  </si>
  <si>
    <t>伯爾尼</t>
  </si>
  <si>
    <t>Ukraine</t>
    <phoneticPr fontId="3" type="noConversion"/>
  </si>
  <si>
    <t>基輔</t>
  </si>
  <si>
    <t>英國</t>
  </si>
  <si>
    <t>倫敦</t>
  </si>
  <si>
    <t>Vatican</t>
    <phoneticPr fontId="3" type="noConversion"/>
  </si>
  <si>
    <t>梵蒂岡</t>
  </si>
  <si>
    <t>Kosovo</t>
    <phoneticPr fontId="3" type="noConversion"/>
  </si>
  <si>
    <t>科索沃</t>
  </si>
  <si>
    <t>普里斯提納</t>
  </si>
  <si>
    <t>Transnistria</t>
    <phoneticPr fontId="3" type="noConversion"/>
  </si>
  <si>
    <t>聶斯特河沿岸</t>
  </si>
  <si>
    <t>蒂拉斯波爾</t>
  </si>
  <si>
    <t>頓內次克人民共和國</t>
  </si>
  <si>
    <t>頓內次克</t>
  </si>
  <si>
    <t>盧干斯克人民共和國</t>
  </si>
  <si>
    <t>盧干斯克</t>
  </si>
  <si>
    <t>North America</t>
    <phoneticPr fontId="3" type="noConversion"/>
  </si>
  <si>
    <t>Anguilla</t>
    <phoneticPr fontId="3" type="noConversion"/>
  </si>
  <si>
    <t>安圭拉</t>
  </si>
  <si>
    <t>山谷市</t>
  </si>
  <si>
    <t>安地卡及巴布達</t>
  </si>
  <si>
    <t>聖約翰斯 (安地卡及巴布達)</t>
  </si>
  <si>
    <t>Dutch Constituent Country</t>
    <phoneticPr fontId="3" type="noConversion"/>
  </si>
  <si>
    <t>Aruba</t>
    <phoneticPr fontId="3" type="noConversion"/>
  </si>
  <si>
    <t>阿魯巴</t>
  </si>
  <si>
    <t>荷蘭王國行政區劃</t>
  </si>
  <si>
    <t>Bahamas</t>
    <phoneticPr fontId="3" type="noConversion"/>
  </si>
  <si>
    <t>拿索</t>
  </si>
  <si>
    <t>Barbados</t>
    <phoneticPr fontId="3" type="noConversion"/>
  </si>
  <si>
    <t>巴貝多</t>
  </si>
  <si>
    <t>布里奇敦</t>
  </si>
  <si>
    <t>Belize</t>
    <phoneticPr fontId="3" type="noConversion"/>
  </si>
  <si>
    <t>貝里斯</t>
  </si>
  <si>
    <t>貝爾墨邦</t>
  </si>
  <si>
    <t>Bermuda</t>
    <phoneticPr fontId="3" type="noConversion"/>
  </si>
  <si>
    <t>百慕達</t>
  </si>
  <si>
    <t>漢密爾頓</t>
  </si>
  <si>
    <t>英屬維京群島</t>
  </si>
  <si>
    <t>羅德城</t>
  </si>
  <si>
    <t>Canada</t>
    <phoneticPr fontId="3" type="noConversion"/>
  </si>
  <si>
    <t>渥太華</t>
  </si>
  <si>
    <t>開曼群島</t>
  </si>
  <si>
    <t>喬治城</t>
  </si>
  <si>
    <t>French State's Private Property</t>
    <phoneticPr fontId="3" type="noConversion"/>
  </si>
  <si>
    <t>克利珀頓島</t>
  </si>
  <si>
    <t>哥斯大黎加</t>
  </si>
  <si>
    <t>聖荷西</t>
  </si>
  <si>
    <t>Cuba</t>
    <phoneticPr fontId="3" type="noConversion"/>
  </si>
  <si>
    <t>哈瓦那</t>
  </si>
  <si>
    <t>Curaçao</t>
    <phoneticPr fontId="3" type="noConversion"/>
  </si>
  <si>
    <t>古拉索</t>
  </si>
  <si>
    <t>威廉城</t>
  </si>
  <si>
    <t>荷蘭行政區劃</t>
  </si>
  <si>
    <t>Dominica</t>
    <phoneticPr fontId="3" type="noConversion"/>
  </si>
  <si>
    <t>多米尼克</t>
  </si>
  <si>
    <t>羅梭</t>
  </si>
  <si>
    <t>Dominican</t>
    <phoneticPr fontId="3" type="noConversion"/>
  </si>
  <si>
    <t>多明尼加</t>
  </si>
  <si>
    <t>聖多明哥</t>
  </si>
  <si>
    <t>EI Salvador</t>
    <phoneticPr fontId="3" type="noConversion"/>
  </si>
  <si>
    <t>聖薩爾瓦多</t>
  </si>
  <si>
    <t>Greenland</t>
    <phoneticPr fontId="3" type="noConversion"/>
  </si>
  <si>
    <t>格陵蘭</t>
  </si>
  <si>
    <t>努克</t>
  </si>
  <si>
    <t>Grenada</t>
    <phoneticPr fontId="3" type="noConversion"/>
  </si>
  <si>
    <t>格瑞那達</t>
  </si>
  <si>
    <t>聖喬治</t>
  </si>
  <si>
    <t>Guadeloupe</t>
    <phoneticPr fontId="3" type="noConversion"/>
  </si>
  <si>
    <t>瓜德羅普</t>
  </si>
  <si>
    <t>巴士地</t>
  </si>
  <si>
    <t>法國海外領地</t>
  </si>
  <si>
    <t>Guatemala</t>
    <phoneticPr fontId="3" type="noConversion"/>
  </si>
  <si>
    <t>瓜地馬拉</t>
  </si>
  <si>
    <t>瓜地馬拉市</t>
  </si>
  <si>
    <t>Haiti</t>
    <phoneticPr fontId="3" type="noConversion"/>
  </si>
  <si>
    <t>太子港</t>
  </si>
  <si>
    <t>Honduras</t>
    <phoneticPr fontId="3" type="noConversion"/>
  </si>
  <si>
    <t>宏都拉斯</t>
  </si>
  <si>
    <t>德古西加巴</t>
  </si>
  <si>
    <t>Jamaica</t>
    <phoneticPr fontId="3" type="noConversion"/>
  </si>
  <si>
    <t>京斯敦</t>
  </si>
  <si>
    <t>Martinique</t>
    <phoneticPr fontId="3" type="noConversion"/>
  </si>
  <si>
    <t>馬提尼克島</t>
  </si>
  <si>
    <t>法蘭西堡</t>
  </si>
  <si>
    <t>法國海外省</t>
  </si>
  <si>
    <t>Mexico</t>
    <phoneticPr fontId="3" type="noConversion"/>
  </si>
  <si>
    <t>墨西哥城</t>
  </si>
  <si>
    <t>Montserrat</t>
    <phoneticPr fontId="3" type="noConversion"/>
  </si>
  <si>
    <t>蒙哲臘</t>
  </si>
  <si>
    <t>普利茅斯</t>
  </si>
  <si>
    <t>US Insular Area</t>
    <phoneticPr fontId="3" type="noConversion"/>
  </si>
  <si>
    <t>納瓦薩島</t>
  </si>
  <si>
    <t>美國行政區劃</t>
  </si>
  <si>
    <t>Nicaragua</t>
    <phoneticPr fontId="3" type="noConversion"/>
  </si>
  <si>
    <t>馬納瓜</t>
  </si>
  <si>
    <t>Panama</t>
    <phoneticPr fontId="3" type="noConversion"/>
  </si>
  <si>
    <t>巴拿馬城</t>
  </si>
  <si>
    <t>波多黎各</t>
  </si>
  <si>
    <t>聖胡安</t>
  </si>
  <si>
    <t>French Overseas Collectivity</t>
    <phoneticPr fontId="3" type="noConversion"/>
  </si>
  <si>
    <t>聖巴泰勒米</t>
  </si>
  <si>
    <t>古斯塔維亞</t>
  </si>
  <si>
    <t>聖克里斯多福及尼維斯</t>
  </si>
  <si>
    <t>巴士地 (聖克里斯多福及尼維斯)</t>
  </si>
  <si>
    <t>聖露西亞</t>
  </si>
  <si>
    <t>卡斯翠</t>
  </si>
  <si>
    <t>法屬聖馬丁</t>
  </si>
  <si>
    <t>馬里戈特</t>
  </si>
  <si>
    <t>聖皮耶與密克隆群島</t>
  </si>
  <si>
    <t>聖皮耶</t>
  </si>
  <si>
    <t>聖文森及格瑞那丁</t>
  </si>
  <si>
    <t>千里達及托巴哥</t>
  </si>
  <si>
    <t>西班牙港</t>
  </si>
  <si>
    <t>土克凱可群島</t>
  </si>
  <si>
    <t>科伯恩城</t>
  </si>
  <si>
    <t>美國</t>
  </si>
  <si>
    <t>華盛頓哥倫比亞特區</t>
  </si>
  <si>
    <t>美屬維京群島</t>
  </si>
  <si>
    <t>夏洛特阿馬利亞</t>
  </si>
  <si>
    <t>荷屬聖馬丁</t>
  </si>
  <si>
    <t>菲利普斯堡</t>
  </si>
  <si>
    <t>Bonaire</t>
    <phoneticPr fontId="3" type="noConversion"/>
  </si>
  <si>
    <t>波內赫</t>
  </si>
  <si>
    <t>克拉倫代克</t>
  </si>
  <si>
    <t>聖佑達修斯</t>
  </si>
  <si>
    <t>奧臘涅斯塔德</t>
  </si>
  <si>
    <t>Saba</t>
    <phoneticPr fontId="3" type="noConversion"/>
  </si>
  <si>
    <t>荷屬沙巴</t>
  </si>
  <si>
    <t>博坦</t>
  </si>
  <si>
    <t>South America</t>
    <phoneticPr fontId="3" type="noConversion"/>
  </si>
  <si>
    <t>Argentina</t>
    <phoneticPr fontId="3" type="noConversion"/>
  </si>
  <si>
    <t>布宜諾斯艾利斯</t>
  </si>
  <si>
    <t>Bolivia</t>
    <phoneticPr fontId="3" type="noConversion"/>
  </si>
  <si>
    <t>玻利維亞</t>
  </si>
  <si>
    <t>蘇克瑞</t>
  </si>
  <si>
    <t>Brazil</t>
    <phoneticPr fontId="3" type="noConversion"/>
  </si>
  <si>
    <t>巴西利亞</t>
  </si>
  <si>
    <t>Chile</t>
    <phoneticPr fontId="3" type="noConversion"/>
  </si>
  <si>
    <t>聖地牙哥</t>
  </si>
  <si>
    <t>Colombia</t>
    <phoneticPr fontId="3" type="noConversion"/>
  </si>
  <si>
    <t>波哥大</t>
  </si>
  <si>
    <t>Ecuador</t>
    <phoneticPr fontId="3" type="noConversion"/>
  </si>
  <si>
    <t>厄瓜多</t>
  </si>
  <si>
    <t>基多</t>
  </si>
  <si>
    <t>Falklands</t>
    <phoneticPr fontId="3" type="noConversion"/>
  </si>
  <si>
    <t>福克蘭群島</t>
  </si>
  <si>
    <t>斯坦利港</t>
  </si>
  <si>
    <t>馬島戰爭</t>
  </si>
  <si>
    <t>法屬蓋亞那</t>
  </si>
  <si>
    <t>開雲</t>
  </si>
  <si>
    <t>Guyana</t>
    <phoneticPr fontId="3" type="noConversion"/>
  </si>
  <si>
    <t>蓋亞那</t>
  </si>
  <si>
    <t>Paraguay</t>
    <phoneticPr fontId="3" type="noConversion"/>
  </si>
  <si>
    <t>亞松森</t>
  </si>
  <si>
    <t>Peru</t>
    <phoneticPr fontId="3" type="noConversion"/>
  </si>
  <si>
    <t>利馬</t>
  </si>
  <si>
    <t>Suriname</t>
    <phoneticPr fontId="3" type="noConversion"/>
  </si>
  <si>
    <t>蘇利南</t>
  </si>
  <si>
    <t>巴拉馬利波</t>
  </si>
  <si>
    <t>Uruguay</t>
    <phoneticPr fontId="3" type="noConversion"/>
  </si>
  <si>
    <t>蒙特維多</t>
  </si>
  <si>
    <t>Venezuela</t>
    <phoneticPr fontId="3" type="noConversion"/>
  </si>
  <si>
    <t>卡拉卡斯</t>
  </si>
  <si>
    <t>Oceania</t>
    <phoneticPr fontId="3" type="noConversion"/>
  </si>
  <si>
    <t>美屬薩摩亞</t>
  </si>
  <si>
    <t>帕果帕果</t>
  </si>
  <si>
    <t>澳洲</t>
  </si>
  <si>
    <t>坎培拉</t>
  </si>
  <si>
    <t>貝克群島</t>
  </si>
  <si>
    <t>Member of eight UN specialized agencies</t>
    <phoneticPr fontId="3" type="noConversion"/>
  </si>
  <si>
    <t>阿瓦魯</t>
  </si>
  <si>
    <t>紐西蘭行政區劃</t>
  </si>
  <si>
    <t>Fiji</t>
    <phoneticPr fontId="3" type="noConversion"/>
  </si>
  <si>
    <t>蘇瓦</t>
  </si>
  <si>
    <t>法屬玻里尼西亞</t>
  </si>
  <si>
    <t>巴比提</t>
  </si>
  <si>
    <t>Guam</t>
    <phoneticPr fontId="3" type="noConversion"/>
  </si>
  <si>
    <t>關島</t>
  </si>
  <si>
    <t>哈加特納</t>
  </si>
  <si>
    <t>豪蘭島</t>
  </si>
  <si>
    <t>加維斯島</t>
  </si>
  <si>
    <t>強斯頓島</t>
  </si>
  <si>
    <t>金曼礁</t>
  </si>
  <si>
    <t>Kiribati</t>
    <phoneticPr fontId="3" type="noConversion"/>
  </si>
  <si>
    <t>吉里巴斯</t>
  </si>
  <si>
    <t>南塔拉瓦</t>
  </si>
  <si>
    <t>馬久羅</t>
  </si>
  <si>
    <t>Micronesia</t>
    <phoneticPr fontId="3" type="noConversion"/>
  </si>
  <si>
    <t>密克羅尼西亞</t>
  </si>
  <si>
    <t>帕里克爾</t>
  </si>
  <si>
    <t>中途島</t>
  </si>
  <si>
    <t>Nauru</t>
    <phoneticPr fontId="3" type="noConversion"/>
  </si>
  <si>
    <t>諾魯</t>
  </si>
  <si>
    <t>雅連</t>
  </si>
  <si>
    <t>French Sui Generis Collectivity</t>
    <phoneticPr fontId="3" type="noConversion"/>
  </si>
  <si>
    <t>新喀里多尼亞</t>
  </si>
  <si>
    <t>努美阿</t>
  </si>
  <si>
    <t>紐西蘭</t>
  </si>
  <si>
    <t>威靈頓</t>
  </si>
  <si>
    <t>Member of five UN specialized agencies</t>
    <phoneticPr fontId="3" type="noConversion"/>
  </si>
  <si>
    <t>Niue</t>
    <phoneticPr fontId="3" type="noConversion"/>
  </si>
  <si>
    <t>阿洛菲</t>
  </si>
  <si>
    <t>諾福克島</t>
  </si>
  <si>
    <t>北馬利安納群島</t>
  </si>
  <si>
    <t>塞班</t>
  </si>
  <si>
    <t>Palau</t>
    <phoneticPr fontId="3" type="noConversion"/>
  </si>
  <si>
    <t>帛琉</t>
  </si>
  <si>
    <t>恩吉魯穆德</t>
  </si>
  <si>
    <t>帕邁拉環礁</t>
  </si>
  <si>
    <t>巴布亞紐幾內亞</t>
  </si>
  <si>
    <t>摩斯比港</t>
  </si>
  <si>
    <t>皮特肯群島</t>
  </si>
  <si>
    <t>亞當斯敦</t>
  </si>
  <si>
    <t>Samoa</t>
    <phoneticPr fontId="3" type="noConversion"/>
  </si>
  <si>
    <t>阿庇亞</t>
  </si>
  <si>
    <t>索羅門群島</t>
  </si>
  <si>
    <t>荷尼阿拉</t>
  </si>
  <si>
    <t>New Zealand Dependent Territory</t>
    <phoneticPr fontId="3" type="noConversion"/>
  </si>
  <si>
    <t>Tokelau</t>
    <phoneticPr fontId="3" type="noConversion"/>
  </si>
  <si>
    <t>托克勞</t>
  </si>
  <si>
    <t>Tonga</t>
    <phoneticPr fontId="3" type="noConversion"/>
  </si>
  <si>
    <t>東加</t>
  </si>
  <si>
    <t>努瓜婁發</t>
  </si>
  <si>
    <t>Tuvalu</t>
    <phoneticPr fontId="3" type="noConversion"/>
  </si>
  <si>
    <t>吐瓦魯</t>
  </si>
  <si>
    <t>福納佛提</t>
  </si>
  <si>
    <t>Vanuatu</t>
    <phoneticPr fontId="3" type="noConversion"/>
  </si>
  <si>
    <t>萬那杜</t>
  </si>
  <si>
    <t>維拉港</t>
  </si>
  <si>
    <t>威克島</t>
  </si>
  <si>
    <t>French Overseas Territory</t>
  </si>
  <si>
    <t>瓦利斯和富圖納群島</t>
  </si>
  <si>
    <t>馬塔烏圖</t>
  </si>
  <si>
    <t>Antarctica</t>
    <phoneticPr fontId="3" type="noConversion"/>
  </si>
  <si>
    <t>Norwegian Dependent Territory</t>
    <phoneticPr fontId="3" type="noConversion"/>
  </si>
  <si>
    <t>布韋島</t>
  </si>
  <si>
    <t>挪威行政區劃</t>
  </si>
  <si>
    <t>法屬南部領地</t>
  </si>
  <si>
    <t>法蘭西港</t>
  </si>
  <si>
    <t>赫德島和麥克唐納群島</t>
  </si>
  <si>
    <t>南喬治亞島和南桑威奇群島</t>
  </si>
  <si>
    <t>古利德維肯</t>
  </si>
  <si>
    <t>尚比亞</t>
    <phoneticPr fontId="3" type="noConversion"/>
  </si>
  <si>
    <t>Africa</t>
  </si>
  <si>
    <t>Asia</t>
  </si>
  <si>
    <t>South America</t>
  </si>
  <si>
    <t>Australia</t>
    <phoneticPr fontId="3" type="noConversion"/>
  </si>
  <si>
    <t>Chad</t>
    <phoneticPr fontId="3" type="noConversion"/>
  </si>
  <si>
    <t>查德</t>
    <phoneticPr fontId="3" type="noConversion"/>
  </si>
  <si>
    <t>Egypt</t>
    <phoneticPr fontId="3" type="noConversion"/>
  </si>
  <si>
    <t>Ethiopia</t>
    <phoneticPr fontId="3" type="noConversion"/>
  </si>
  <si>
    <t>Kenya</t>
    <phoneticPr fontId="3" type="noConversion"/>
  </si>
  <si>
    <t>Libya</t>
    <phoneticPr fontId="3" type="noConversion"/>
  </si>
  <si>
    <t>Madagascar</t>
    <phoneticPr fontId="3" type="noConversion"/>
  </si>
  <si>
    <t>Mali</t>
    <phoneticPr fontId="3" type="noConversion"/>
  </si>
  <si>
    <t>Mauritania</t>
    <phoneticPr fontId="3" type="noConversion"/>
  </si>
  <si>
    <t>Mauritius</t>
    <phoneticPr fontId="3" type="noConversion"/>
  </si>
  <si>
    <t>Morocco</t>
    <phoneticPr fontId="3" type="noConversion"/>
  </si>
  <si>
    <t>Mozambique</t>
    <phoneticPr fontId="3" type="noConversion"/>
  </si>
  <si>
    <t>Namibia</t>
    <phoneticPr fontId="3" type="noConversion"/>
  </si>
  <si>
    <t>Niger</t>
    <phoneticPr fontId="3" type="noConversion"/>
  </si>
  <si>
    <t>Nigeria</t>
    <phoneticPr fontId="3" type="noConversion"/>
  </si>
  <si>
    <t>Rwanda</t>
    <phoneticPr fontId="3" type="noConversion"/>
  </si>
  <si>
    <t>Senegal</t>
    <phoneticPr fontId="3" type="noConversion"/>
  </si>
  <si>
    <t>Seychelles</t>
    <phoneticPr fontId="3" type="noConversion"/>
  </si>
  <si>
    <t>Somalia</t>
    <phoneticPr fontId="3" type="noConversion"/>
  </si>
  <si>
    <t>Sudan</t>
    <phoneticPr fontId="3" type="noConversion"/>
  </si>
  <si>
    <t>Tanzania</t>
    <phoneticPr fontId="3" type="noConversion"/>
  </si>
  <si>
    <t>Uganda</t>
    <phoneticPr fontId="3" type="noConversion"/>
  </si>
  <si>
    <t>Zambia</t>
    <phoneticPr fontId="3" type="noConversion"/>
  </si>
  <si>
    <t>Zimbabwe</t>
    <phoneticPr fontId="3" type="noConversion"/>
  </si>
  <si>
    <t>Algeria</t>
    <phoneticPr fontId="3" type="noConversion"/>
  </si>
  <si>
    <t>Angola</t>
    <phoneticPr fontId="3" type="noConversion"/>
  </si>
  <si>
    <t>Benin</t>
    <phoneticPr fontId="3" type="noConversion"/>
  </si>
  <si>
    <t>Botswana</t>
    <phoneticPr fontId="3" type="noConversion"/>
  </si>
  <si>
    <t>Burundi</t>
    <phoneticPr fontId="3" type="noConversion"/>
  </si>
  <si>
    <t>Cameroon</t>
    <phoneticPr fontId="3" type="noConversion"/>
  </si>
  <si>
    <t>Comoros</t>
    <phoneticPr fontId="3" type="noConversion"/>
  </si>
  <si>
    <t>Congo</t>
    <phoneticPr fontId="3" type="noConversion"/>
  </si>
  <si>
    <t>Djibouti</t>
    <phoneticPr fontId="3" type="noConversion"/>
  </si>
  <si>
    <t>Eritrea</t>
    <phoneticPr fontId="3" type="noConversion"/>
  </si>
  <si>
    <t>Gabon</t>
    <phoneticPr fontId="3" type="noConversion"/>
  </si>
  <si>
    <t>Ghana</t>
    <phoneticPr fontId="3" type="noConversion"/>
  </si>
  <si>
    <t>Guinea</t>
    <phoneticPr fontId="3" type="noConversion"/>
  </si>
  <si>
    <t>Guinea Bissau</t>
    <phoneticPr fontId="3" type="noConversion"/>
  </si>
  <si>
    <t>Lesotho</t>
    <phoneticPr fontId="3" type="noConversion"/>
  </si>
  <si>
    <t>Liberia</t>
    <phoneticPr fontId="3" type="noConversion"/>
  </si>
  <si>
    <t>Malawi</t>
    <phoneticPr fontId="3" type="noConversion"/>
  </si>
  <si>
    <t>Europe</t>
  </si>
  <si>
    <t>North America</t>
  </si>
  <si>
    <t xml:space="preserve"> UVR(J/m²)</t>
    <phoneticPr fontId="3" type="noConversion"/>
  </si>
  <si>
    <t>UK</t>
    <phoneticPr fontId="3" type="noConversion"/>
  </si>
  <si>
    <t>USA</t>
    <phoneticPr fontId="3" type="noConversion"/>
  </si>
  <si>
    <t>坦尚尼亞</t>
    <phoneticPr fontId="3" type="noConversion"/>
  </si>
  <si>
    <t>Palestine</t>
    <phoneticPr fontId="3" type="noConversion"/>
  </si>
  <si>
    <t>俄羅斯</t>
    <phoneticPr fontId="3" type="noConversion"/>
  </si>
  <si>
    <t>敘利亞</t>
    <phoneticPr fontId="3" type="noConversion"/>
  </si>
  <si>
    <t>北韓</t>
    <phoneticPr fontId="3" type="noConversion"/>
  </si>
  <si>
    <t>北馬其頓</t>
    <phoneticPr fontId="3" type="noConversion"/>
  </si>
  <si>
    <t>摩爾多瓦</t>
    <phoneticPr fontId="3" type="noConversion"/>
  </si>
  <si>
    <t>史瓦帝尼</t>
    <phoneticPr fontId="3" type="noConversion"/>
  </si>
  <si>
    <t>Regions</t>
  </si>
  <si>
    <t>Congo Republic</t>
  </si>
  <si>
    <t>吉布地</t>
    <phoneticPr fontId="3" type="noConversion"/>
  </si>
  <si>
    <t>厄利垂亞</t>
    <phoneticPr fontId="3" type="noConversion"/>
  </si>
  <si>
    <t>衣索比亞</t>
    <phoneticPr fontId="3" type="noConversion"/>
  </si>
  <si>
    <t>甘比亞</t>
    <phoneticPr fontId="3" type="noConversion"/>
  </si>
  <si>
    <t>幾內亞比索</t>
    <phoneticPr fontId="3" type="noConversion"/>
  </si>
  <si>
    <t>賴索托</t>
    <phoneticPr fontId="3" type="noConversion"/>
  </si>
  <si>
    <t>賴比瑞亞</t>
    <phoneticPr fontId="3" type="noConversion"/>
  </si>
  <si>
    <t>馬拉威</t>
    <phoneticPr fontId="3" type="noConversion"/>
  </si>
  <si>
    <t>茅利塔尼亞</t>
    <phoneticPr fontId="3" type="noConversion"/>
  </si>
  <si>
    <t>模里西斯</t>
    <phoneticPr fontId="3" type="noConversion"/>
  </si>
  <si>
    <t>莫三比克</t>
    <phoneticPr fontId="3" type="noConversion"/>
  </si>
  <si>
    <t>尼日</t>
    <phoneticPr fontId="3" type="noConversion"/>
  </si>
  <si>
    <t>奈及利亞</t>
    <phoneticPr fontId="3" type="noConversion"/>
  </si>
  <si>
    <t>盧安達</t>
    <phoneticPr fontId="3" type="noConversion"/>
  </si>
  <si>
    <t>塞席爾</t>
    <phoneticPr fontId="3" type="noConversion"/>
  </si>
  <si>
    <t>獅子山</t>
    <phoneticPr fontId="3" type="noConversion"/>
  </si>
  <si>
    <t>索馬利亞</t>
    <phoneticPr fontId="3" type="noConversion"/>
  </si>
  <si>
    <t>突尼西亞</t>
    <phoneticPr fontId="3" type="noConversion"/>
  </si>
  <si>
    <t>辛巴威</t>
    <phoneticPr fontId="3" type="noConversion"/>
  </si>
  <si>
    <t>汶萊</t>
    <phoneticPr fontId="3" type="noConversion"/>
  </si>
  <si>
    <t>伊朗</t>
    <phoneticPr fontId="3" type="noConversion"/>
  </si>
  <si>
    <t>哈薩克</t>
    <phoneticPr fontId="3" type="noConversion"/>
  </si>
  <si>
    <t>大韓民國</t>
    <phoneticPr fontId="3" type="noConversion"/>
  </si>
  <si>
    <t>吉爾吉斯</t>
    <phoneticPr fontId="3" type="noConversion"/>
  </si>
  <si>
    <t>寮國</t>
    <phoneticPr fontId="3" type="noConversion"/>
  </si>
  <si>
    <t>馬爾地夫</t>
    <phoneticPr fontId="3" type="noConversion"/>
  </si>
  <si>
    <t>卡達</t>
    <phoneticPr fontId="3" type="noConversion"/>
  </si>
  <si>
    <t>沙烏地阿拉伯</t>
    <phoneticPr fontId="3" type="noConversion"/>
  </si>
  <si>
    <t>塔吉克</t>
    <phoneticPr fontId="3" type="noConversion"/>
  </si>
  <si>
    <t>土庫曼</t>
    <phoneticPr fontId="3" type="noConversion"/>
  </si>
  <si>
    <t>阿聯</t>
    <phoneticPr fontId="3" type="noConversion"/>
  </si>
  <si>
    <t>烏茲別克</t>
    <phoneticPr fontId="3" type="noConversion"/>
  </si>
  <si>
    <t>印尼</t>
    <phoneticPr fontId="3" type="noConversion"/>
  </si>
  <si>
    <t>亞塞拜然</t>
    <phoneticPr fontId="3" type="noConversion"/>
  </si>
  <si>
    <t>亞美尼亞</t>
    <phoneticPr fontId="3" type="noConversion"/>
  </si>
  <si>
    <t>波赫</t>
    <phoneticPr fontId="3" type="noConversion"/>
  </si>
  <si>
    <t>玻利維亞</t>
    <phoneticPr fontId="3" type="noConversion"/>
  </si>
  <si>
    <t>克羅埃西亞</t>
    <phoneticPr fontId="3" type="noConversion"/>
  </si>
  <si>
    <t>賽普勒斯</t>
    <phoneticPr fontId="3" type="noConversion"/>
  </si>
  <si>
    <t>捷克</t>
    <phoneticPr fontId="3" type="noConversion"/>
  </si>
  <si>
    <t>義大利</t>
    <phoneticPr fontId="3" type="noConversion"/>
  </si>
  <si>
    <t>馬爾他</t>
    <phoneticPr fontId="3" type="noConversion"/>
  </si>
  <si>
    <t>聖馬利諾</t>
    <phoneticPr fontId="3" type="noConversion"/>
  </si>
  <si>
    <t>斯洛維尼亞</t>
    <phoneticPr fontId="3" type="noConversion"/>
  </si>
  <si>
    <t>英國</t>
    <phoneticPr fontId="3" type="noConversion"/>
  </si>
  <si>
    <t>安地卡及巴布達</t>
    <phoneticPr fontId="3" type="noConversion"/>
  </si>
  <si>
    <t>巴貝多</t>
    <phoneticPr fontId="3" type="noConversion"/>
  </si>
  <si>
    <t>貝里斯</t>
    <phoneticPr fontId="3" type="noConversion"/>
  </si>
  <si>
    <t>格瑞那達</t>
    <phoneticPr fontId="3" type="noConversion"/>
  </si>
  <si>
    <t>瓜地馬拉</t>
    <phoneticPr fontId="3" type="noConversion"/>
  </si>
  <si>
    <t>宏都拉斯</t>
    <phoneticPr fontId="3" type="noConversion"/>
  </si>
  <si>
    <t>聖克里斯多福及尼維斯</t>
    <phoneticPr fontId="3" type="noConversion"/>
  </si>
  <si>
    <t>聖露西亞</t>
    <phoneticPr fontId="3" type="noConversion"/>
  </si>
  <si>
    <t>聖文森及格瑞那丁</t>
    <phoneticPr fontId="3" type="noConversion"/>
  </si>
  <si>
    <t>千里達及托巴哥</t>
    <phoneticPr fontId="3" type="noConversion"/>
  </si>
  <si>
    <t>厄瓜多</t>
    <phoneticPr fontId="3" type="noConversion"/>
  </si>
  <si>
    <t>蓋亞那</t>
    <phoneticPr fontId="3" type="noConversion"/>
  </si>
  <si>
    <t>蘇利南</t>
    <phoneticPr fontId="3" type="noConversion"/>
  </si>
  <si>
    <t>澳洲</t>
    <phoneticPr fontId="3" type="noConversion"/>
  </si>
  <si>
    <t>吉里巴斯</t>
    <phoneticPr fontId="3" type="noConversion"/>
  </si>
  <si>
    <t>諾魯</t>
    <phoneticPr fontId="3" type="noConversion"/>
  </si>
  <si>
    <t>紐西蘭</t>
    <phoneticPr fontId="3" type="noConversion"/>
  </si>
  <si>
    <t>紐埃</t>
    <phoneticPr fontId="3" type="noConversion"/>
  </si>
  <si>
    <t>帛琉</t>
    <phoneticPr fontId="3" type="noConversion"/>
  </si>
  <si>
    <t>巴布亞紐幾內亞</t>
    <phoneticPr fontId="3" type="noConversion"/>
  </si>
  <si>
    <t>索羅門群島</t>
    <phoneticPr fontId="3" type="noConversion"/>
  </si>
  <si>
    <t>東加</t>
    <phoneticPr fontId="3" type="noConversion"/>
  </si>
  <si>
    <t>吐瓦魯</t>
    <phoneticPr fontId="3" type="noConversion"/>
  </si>
  <si>
    <t>萬那杜</t>
    <phoneticPr fontId="3" type="noConversion"/>
  </si>
  <si>
    <t>西西里</t>
    <phoneticPr fontId="3" type="noConversion"/>
  </si>
  <si>
    <t>Sicily</t>
    <phoneticPr fontId="3" type="noConversion"/>
  </si>
  <si>
    <t>墨巴本, 洛班巴</t>
    <phoneticPr fontId="3" type="noConversion"/>
  </si>
  <si>
    <t>阿拉斯加</t>
    <phoneticPr fontId="3" type="noConversion"/>
  </si>
  <si>
    <t>香港</t>
    <phoneticPr fontId="3" type="noConversion"/>
  </si>
  <si>
    <t>韓國</t>
    <phoneticPr fontId="3" type="noConversion"/>
  </si>
  <si>
    <t>北俄羅斯</t>
    <phoneticPr fontId="3" type="noConversion"/>
  </si>
  <si>
    <t>南俄羅斯</t>
    <phoneticPr fontId="3" type="noConversion"/>
  </si>
  <si>
    <t>薩丁尼亞島</t>
    <phoneticPr fontId="3" type="noConversion"/>
  </si>
  <si>
    <t>美國北部</t>
    <phoneticPr fontId="3" type="noConversion"/>
  </si>
  <si>
    <t>亞利桑那</t>
    <phoneticPr fontId="3" type="noConversion"/>
  </si>
  <si>
    <t>佛羅里達</t>
    <phoneticPr fontId="3" type="noConversion"/>
  </si>
  <si>
    <t>2020-01-01 08:14</t>
  </si>
  <si>
    <t>2020-01-01 16:25</t>
  </si>
  <si>
    <t>2020-01-01 10:51</t>
  </si>
  <si>
    <t>2020-01-01 05:55</t>
  </si>
  <si>
    <t>2020-01-01 10:48</t>
  </si>
  <si>
    <t>2020-01-01 12:16</t>
  </si>
  <si>
    <t>2020-01-02 07:59</t>
  </si>
  <si>
    <t>2020-01-02 14:30</t>
  </si>
  <si>
    <t>2020-01-02 11:28</t>
  </si>
  <si>
    <t>2020-01-02 07:20</t>
  </si>
  <si>
    <t>2020-01-02 11:41</t>
  </si>
  <si>
    <t>2020-01-02 11:55</t>
  </si>
  <si>
    <t>2020-01-03 09:13</t>
  </si>
  <si>
    <t>2020-01-03 17:11</t>
  </si>
  <si>
    <t>2020-01-03 12:57</t>
  </si>
  <si>
    <t>2020-01-03 06:57</t>
  </si>
  <si>
    <t>2020-01-03 11:21</t>
  </si>
  <si>
    <t>2020-01-03 12:10</t>
  </si>
  <si>
    <t>2020-01-04 09:14</t>
  </si>
  <si>
    <t>2020-01-04 14:47</t>
  </si>
  <si>
    <t>2020-01-04 11:33</t>
  </si>
  <si>
    <t>2020-01-04 05:36</t>
  </si>
  <si>
    <t>2020-01-04 11:34</t>
  </si>
  <si>
    <t>2020-01-04 14:02</t>
  </si>
  <si>
    <t>2020-01-05 08:57</t>
  </si>
  <si>
    <t>2020-01-05 14:08</t>
  </si>
  <si>
    <t>2020-01-05 13:19</t>
  </si>
  <si>
    <t>2020-01-05 21:40</t>
  </si>
  <si>
    <t>2020-01-05 12:17</t>
  </si>
  <si>
    <t>2020-01-05 12:47</t>
  </si>
  <si>
    <t>2020-01-06 00:16</t>
  </si>
  <si>
    <t>2020-01-06 14:17</t>
  </si>
  <si>
    <t>2020-01-06 12:13</t>
  </si>
  <si>
    <t>2020-01-06 04:25</t>
  </si>
  <si>
    <t>2020-01-06 11:31</t>
  </si>
  <si>
    <t>2020-01-06 13:33</t>
  </si>
  <si>
    <t>2020-01-07 00:01</t>
  </si>
  <si>
    <t>2020-01-07 15:44</t>
  </si>
  <si>
    <t>2020-01-07 12:44</t>
  </si>
  <si>
    <t>2020-01-07 21:29</t>
  </si>
  <si>
    <t>2020-01-07 12:47</t>
  </si>
  <si>
    <t>2020-01-07 11:47</t>
  </si>
  <si>
    <t>2020-01-08 09:55</t>
  </si>
  <si>
    <t>2020-01-08 03:07</t>
  </si>
  <si>
    <t>2020-01-08 09:34</t>
  </si>
  <si>
    <t>2020-01-08 05:01</t>
  </si>
  <si>
    <t>2020-01-08 10:18</t>
  </si>
  <si>
    <t>2020-01-08 09:58</t>
  </si>
  <si>
    <t>2020-01-09 08:54</t>
  </si>
  <si>
    <t>2020-01-09 16:46</t>
  </si>
  <si>
    <t>2020-01-09 12:28</t>
  </si>
  <si>
    <t>2020-01-09 02:45</t>
  </si>
  <si>
    <t>2020-01-09 12:33</t>
  </si>
  <si>
    <t>2020-01-09 12:38</t>
  </si>
  <si>
    <t>2020-01-10 08:55</t>
  </si>
  <si>
    <t>2020-01-10 17:18</t>
  </si>
  <si>
    <t>2020-01-10 12:55</t>
  </si>
  <si>
    <t>2020-01-10 06:27</t>
  </si>
  <si>
    <t>2020-01-10 10:15</t>
  </si>
  <si>
    <t>2020-01-10 12:51</t>
  </si>
  <si>
    <t>2020-01-11 00:25</t>
  </si>
  <si>
    <t>2020-01-11 13:53</t>
  </si>
  <si>
    <t>2020-01-11 13:23</t>
  </si>
  <si>
    <t>2020-01-11 07:07</t>
  </si>
  <si>
    <t>2020-01-11 11:18</t>
  </si>
  <si>
    <t>2020-01-11 21:14</t>
  </si>
  <si>
    <t>2020-01-12 22:35</t>
  </si>
  <si>
    <t>2020-01-12 03:56</t>
  </si>
  <si>
    <t>2020-01-12 00:01</t>
  </si>
  <si>
    <t>2020-01-12 23:28</t>
  </si>
  <si>
    <t>2020-01-12 13:44</t>
  </si>
  <si>
    <t>2020-01-12 13:09</t>
  </si>
  <si>
    <t>2020-01-13 09:07</t>
  </si>
  <si>
    <t>2020-01-13 17:20</t>
  </si>
  <si>
    <t>2020-01-13 15:23</t>
  </si>
  <si>
    <t>2020-01-13 23:51</t>
  </si>
  <si>
    <t>2020-01-13 12:20</t>
  </si>
  <si>
    <t>2020-01-13 12:25</t>
  </si>
  <si>
    <t>2020-01-14 22:26</t>
  </si>
  <si>
    <t>2020-01-14 03:02</t>
  </si>
  <si>
    <t>2020-01-14 12:16</t>
  </si>
  <si>
    <t>2020-01-14 06:27</t>
  </si>
  <si>
    <t>2020-01-14 10:32</t>
  </si>
  <si>
    <t>2020-01-14 15:56</t>
  </si>
  <si>
    <t>2020-01-15 08:39</t>
  </si>
  <si>
    <t>2020-01-15 14:54</t>
  </si>
  <si>
    <t>2020-01-15 12:12</t>
  </si>
  <si>
    <t>2020-01-15 06:27</t>
  </si>
  <si>
    <t>2020-01-15 12:13</t>
  </si>
  <si>
    <t>2020-01-15 13:53</t>
  </si>
  <si>
    <t>2020-01-16 09:15</t>
  </si>
  <si>
    <t>2020-01-16 15:22</t>
  </si>
  <si>
    <t>2020-01-16 12:15</t>
  </si>
  <si>
    <t>2020-01-16 06:51</t>
  </si>
  <si>
    <t>2020-01-16 11:27</t>
  </si>
  <si>
    <t>2020-01-16 13:47</t>
  </si>
  <si>
    <t>2020-01-17 22:44</t>
  </si>
  <si>
    <t>2020-01-17 14:55</t>
  </si>
  <si>
    <t>2020-01-17 09:21</t>
  </si>
  <si>
    <t>2020-01-17 23:59</t>
  </si>
  <si>
    <t>2020-01-17 16:30</t>
  </si>
  <si>
    <t>2020-01-17 11:30</t>
  </si>
  <si>
    <t>2020-01-18 09:13</t>
  </si>
  <si>
    <t>2020-01-18 14:34</t>
  </si>
  <si>
    <t>2020-01-18 12:33</t>
  </si>
  <si>
    <t>2020-01-18 05:57</t>
  </si>
  <si>
    <t>2020-01-18 12:20</t>
  </si>
  <si>
    <t>2020-01-18 06:10</t>
  </si>
  <si>
    <t>2020-01-19 09:36</t>
  </si>
  <si>
    <t>2020-01-19 16:06</t>
  </si>
  <si>
    <t>2020-01-19 12:13</t>
  </si>
  <si>
    <t>2020-01-19 00:01</t>
  </si>
  <si>
    <t>2020-01-19 11:36</t>
  </si>
  <si>
    <t>2020-01-19 14:53</t>
  </si>
  <si>
    <t>2020-01-20 21:23</t>
  </si>
  <si>
    <t>2020-01-20 03:59</t>
  </si>
  <si>
    <t>2020-01-20 11:15</t>
  </si>
  <si>
    <t>2020-01-20 18:17</t>
  </si>
  <si>
    <t>2020-01-20 12:14</t>
  </si>
  <si>
    <t>2020-01-20 12:52</t>
  </si>
  <si>
    <t>2020-01-21 09:44</t>
  </si>
  <si>
    <t>2020-01-21 16:55</t>
  </si>
  <si>
    <t>2020-01-21 11:11</t>
  </si>
  <si>
    <t>2020-01-21 21:26</t>
  </si>
  <si>
    <t>2020-01-21 11:12</t>
  </si>
  <si>
    <t>2020-01-21 11:18</t>
  </si>
  <si>
    <t>2020-01-22 14:16</t>
  </si>
  <si>
    <t>2020-01-22 13:05</t>
  </si>
  <si>
    <t>2020-01-22 04:22</t>
  </si>
  <si>
    <t>2020-01-22 11:20</t>
  </si>
  <si>
    <t>2020-01-22 14:18</t>
  </si>
  <si>
    <t>2020-01-23 09:41</t>
  </si>
  <si>
    <t>2020-01-23 14:52</t>
  </si>
  <si>
    <t>2020-01-23 11:18</t>
  </si>
  <si>
    <t>2020-01-23 05:17</t>
  </si>
  <si>
    <t>2020-01-23 11:05</t>
  </si>
  <si>
    <t>2020-01-23 11:28</t>
  </si>
  <si>
    <t>2020-01-24 09:05</t>
  </si>
  <si>
    <t>2020-01-24 14:20</t>
  </si>
  <si>
    <t>2020-01-24 12:03</t>
  </si>
  <si>
    <t>2020-01-24 05:02</t>
  </si>
  <si>
    <t>2020-01-24 12:49</t>
  </si>
  <si>
    <t>2020-01-24 12:50</t>
  </si>
  <si>
    <t>2020-01-25 14:49</t>
  </si>
  <si>
    <t>2020-01-25 12:04</t>
  </si>
  <si>
    <t>2020-01-25 05:58</t>
  </si>
  <si>
    <t>2020-01-25 09:03</t>
  </si>
  <si>
    <t>2020-01-26 00:01</t>
  </si>
  <si>
    <t>2020-01-26 17:20</t>
  </si>
  <si>
    <t>2020-01-26 11:22</t>
  </si>
  <si>
    <t>2020-01-26 07:14</t>
  </si>
  <si>
    <t>2020-01-26 11:10</t>
  </si>
  <si>
    <t>2020-01-26 14:12</t>
  </si>
  <si>
    <t>2020-01-27 21:46</t>
  </si>
  <si>
    <t>2020-01-27 04:17</t>
  </si>
  <si>
    <t>2020-01-27 00:01</t>
  </si>
  <si>
    <t>2020-01-27 20:43</t>
  </si>
  <si>
    <t>2020-01-27 11:00</t>
  </si>
  <si>
    <t>2020-01-27 13:01</t>
  </si>
  <si>
    <t>2020-01-28 23:58</t>
  </si>
  <si>
    <t>2020-01-28 14:25</t>
  </si>
  <si>
    <t>2020-01-28 13:23</t>
  </si>
  <si>
    <t>2020-01-28 22:43</t>
  </si>
  <si>
    <t>2020-01-28 14:16</t>
  </si>
  <si>
    <t>2020-01-28 12:11</t>
  </si>
  <si>
    <t>2020-01-29 09:42</t>
  </si>
  <si>
    <t>2020-01-29 15:37</t>
  </si>
  <si>
    <t>2020-01-29 10:48</t>
  </si>
  <si>
    <t>2020-01-29 23:54</t>
  </si>
  <si>
    <t>2020-01-29 11:04</t>
  </si>
  <si>
    <t>2020-01-29 13:51</t>
  </si>
  <si>
    <t>2020-01-30 21:53</t>
  </si>
  <si>
    <t>2020-01-30 13:34</t>
  </si>
  <si>
    <t>2020-01-30 11:33</t>
  </si>
  <si>
    <t>2020-01-30 01:41</t>
  </si>
  <si>
    <t>2020-01-30 10:58</t>
  </si>
  <si>
    <t>2020-01-30 11:53</t>
  </si>
  <si>
    <t>2020-01-31 09:18</t>
  </si>
  <si>
    <t>2020-01-31 01:47</t>
  </si>
  <si>
    <t>2020-01-31 11:42</t>
  </si>
  <si>
    <t>2020-01-31 06:52</t>
  </si>
  <si>
    <t>2020-01-31 11:52</t>
  </si>
  <si>
    <t>2020-01-31 12:43</t>
  </si>
  <si>
    <t>Donghwa</t>
    <phoneticPr fontId="3" type="noConversion"/>
  </si>
  <si>
    <t>&amp;</t>
  </si>
  <si>
    <t>2021-01-03 08:33</t>
  </si>
  <si>
    <t>2021-01-03 14:22</t>
  </si>
  <si>
    <t>2021-01-03 12:16</t>
  </si>
  <si>
    <t>2021-01-03 23:29</t>
  </si>
  <si>
    <t>2021-01-03 12:15</t>
  </si>
  <si>
    <t>2021-01-04 08:25</t>
  </si>
  <si>
    <t>2021-01-04 23:40</t>
  </si>
  <si>
    <t>2021-01-04 12:18</t>
  </si>
  <si>
    <t>2021-01-04 04:06</t>
  </si>
  <si>
    <t>2021-01-04 10:56</t>
  </si>
  <si>
    <t>2021-01-04 08:58</t>
  </si>
  <si>
    <t>2021-01-05 23:00</t>
  </si>
  <si>
    <t>2021-01-05 03:29</t>
  </si>
  <si>
    <t>2021-01-05 11:36</t>
  </si>
  <si>
    <t>2021-01-05 03:26</t>
  </si>
  <si>
    <t>2021-01-05 11:46</t>
  </si>
  <si>
    <t>2021-01-05 19:20</t>
  </si>
  <si>
    <t>2021-01-06 09:22</t>
  </si>
  <si>
    <t>2021-01-06 15:43</t>
  </si>
  <si>
    <t>2021-01-06 13:14</t>
  </si>
  <si>
    <t>2021-01-06 04:02</t>
  </si>
  <si>
    <t>2021-01-06 12:53</t>
  </si>
  <si>
    <t>2021-01-06 11:39</t>
  </si>
  <si>
    <t>2021-01-07 22:40</t>
  </si>
  <si>
    <t>2021-01-07 03:28</t>
  </si>
  <si>
    <t>2021-01-07 09:25</t>
  </si>
  <si>
    <t>2021-01-07 23:25</t>
  </si>
  <si>
    <t>2021-01-07 18:21</t>
  </si>
  <si>
    <t>2021-01-07 17:52</t>
  </si>
  <si>
    <t>2021-01-13 08:35</t>
  </si>
  <si>
    <t>2021-01-13 17:03</t>
  </si>
  <si>
    <t>2021-01-13 12:24</t>
  </si>
  <si>
    <t>2021-01-13 05:44</t>
  </si>
  <si>
    <t>2021-01-13 12:11</t>
  </si>
  <si>
    <t>2021-01-13 12:09</t>
  </si>
  <si>
    <t>2021-01-14 00:14</t>
  </si>
  <si>
    <t>2021-01-14 13:39</t>
  </si>
  <si>
    <t>2021-01-14 12:26</t>
  </si>
  <si>
    <t>2021-01-14 04:49</t>
  </si>
  <si>
    <t>2021-01-14 12:28</t>
  </si>
  <si>
    <t>2021-01-15 14:17</t>
  </si>
  <si>
    <t>2021-01-15 12:26</t>
  </si>
  <si>
    <t>2021-01-15 05:10</t>
  </si>
  <si>
    <t>2021-01-15 11:32</t>
  </si>
  <si>
    <t>2021-01-15 13:21</t>
  </si>
  <si>
    <t>2021-01-16 23:14</t>
  </si>
  <si>
    <t>2021-01-16 13:30</t>
  </si>
  <si>
    <t>2021-01-16 12:09</t>
  </si>
  <si>
    <t>2021-01-16 05:40</t>
  </si>
  <si>
    <t>2021-01-16 11:03</t>
  </si>
  <si>
    <t>2021-01-16 21:37</t>
  </si>
  <si>
    <t>2021-01-17 20:49</t>
  </si>
  <si>
    <t>2021-01-17 01:27</t>
  </si>
  <si>
    <t>2021-01-17 08:30</t>
  </si>
  <si>
    <t>2021-01-17 23:54</t>
  </si>
  <si>
    <t>2021-01-17 07:48</t>
  </si>
  <si>
    <t>2021-01-18 00:01</t>
  </si>
  <si>
    <t>2021-01-18 14:30</t>
  </si>
  <si>
    <t>2021-01-18 12:53</t>
  </si>
  <si>
    <t>2021-01-18 06:11</t>
  </si>
  <si>
    <t>2021-01-18 13:13</t>
  </si>
  <si>
    <t>2021-01-18 00:55</t>
  </si>
  <si>
    <t>2021-01-19 09:00</t>
  </si>
  <si>
    <t>2021-01-19 13:59</t>
  </si>
  <si>
    <t>2021-01-19 13:32</t>
  </si>
  <si>
    <t>2021-01-19 00:03</t>
  </si>
  <si>
    <t>2021-01-19 13:28</t>
  </si>
  <si>
    <t>2021-01-19 14:11</t>
  </si>
  <si>
    <t>2021-01-20 09:07</t>
  </si>
  <si>
    <t>2021-01-20 15:56</t>
  </si>
  <si>
    <t>2021-01-20 12:05</t>
  </si>
  <si>
    <t>2021-01-20 04:32</t>
  </si>
  <si>
    <t>2021-01-20 11:09</t>
  </si>
  <si>
    <t>2021-01-20 12:52</t>
  </si>
  <si>
    <t>2021-01-21 09:05</t>
  </si>
  <si>
    <t>2021-01-21 15:06</t>
  </si>
  <si>
    <t>2021-01-21 13:43</t>
  </si>
  <si>
    <t>2021-01-21 05:06</t>
  </si>
  <si>
    <t>2021-01-21 13:33</t>
  </si>
  <si>
    <t>2021-01-21 15:32</t>
  </si>
  <si>
    <t>2021-01-22 00:16</t>
  </si>
  <si>
    <t>2021-01-22 15:39</t>
  </si>
  <si>
    <t>2021-01-22 11:21</t>
  </si>
  <si>
    <t>2021-01-22 11:26</t>
  </si>
  <si>
    <t>2021-01-22 16:17</t>
  </si>
  <si>
    <t>2021-01-23 02:34</t>
  </si>
  <si>
    <t>2021-01-23 10:17</t>
  </si>
  <si>
    <t>2021-01-23 22:19</t>
  </si>
  <si>
    <t>2021-01-23 23:52</t>
  </si>
  <si>
    <t>2021-01-23 23:37</t>
  </si>
  <si>
    <t>2021-01-24 09:40</t>
  </si>
  <si>
    <t>2021-01-24 00:03</t>
  </si>
  <si>
    <t>2021-01-24 11:46</t>
  </si>
  <si>
    <t>2021-01-24 23:56</t>
  </si>
  <si>
    <t>2021-01-24 11:30</t>
  </si>
  <si>
    <t>2021-01-24 17:03</t>
  </si>
  <si>
    <t>2021-01-25 08:27</t>
  </si>
  <si>
    <t>2021-01-25 15:02</t>
  </si>
  <si>
    <t>2021-01-25 11:20</t>
  </si>
  <si>
    <t>2021-01-25 03:44</t>
  </si>
  <si>
    <t>2021-01-25 10:51</t>
  </si>
  <si>
    <t>2021-01-25 14:07</t>
  </si>
  <si>
    <t>2021-01-26 08:00</t>
  </si>
  <si>
    <t>2021-01-26 14:03</t>
  </si>
  <si>
    <t>2021-01-26 13:16</t>
  </si>
  <si>
    <t>2021-01-26 05:40</t>
  </si>
  <si>
    <t>2021-01-26 12:56</t>
  </si>
  <si>
    <t>2021-01-26 12:35</t>
  </si>
  <si>
    <t>2021-01-27 09:47</t>
  </si>
  <si>
    <t>2021-01-27 13:54</t>
  </si>
  <si>
    <t>2021-01-27 10:20</t>
  </si>
  <si>
    <t>2021-01-27 02:42</t>
  </si>
  <si>
    <t>2021-01-27 10:22</t>
  </si>
  <si>
    <t>2021-01-27 06:45</t>
  </si>
  <si>
    <t>2021-01-28 23:44</t>
  </si>
  <si>
    <t>2021-01-28 13:50</t>
  </si>
  <si>
    <t>2021-01-28 11:56</t>
  </si>
  <si>
    <t>2021-01-28 22:33</t>
  </si>
  <si>
    <t>2021-01-28 11:57</t>
  </si>
  <si>
    <t>2021-01-28 23:57</t>
  </si>
  <si>
    <t>2021-01-29 09:34</t>
  </si>
  <si>
    <t>2021-01-29 02:37</t>
  </si>
  <si>
    <t>2021-01-29 13:09</t>
  </si>
  <si>
    <t>2021-01-29 19:07</t>
  </si>
  <si>
    <t>2021-01-29 02:44</t>
  </si>
  <si>
    <t>2021-01-29 00:59</t>
  </si>
  <si>
    <t>2021-01-30 07:47</t>
  </si>
  <si>
    <t>2021-01-30 16:18</t>
  </si>
  <si>
    <t>2021-01-30 11:41</t>
  </si>
  <si>
    <t>2021-01-30 04:56</t>
  </si>
  <si>
    <t>2021-01-30 11:10</t>
  </si>
  <si>
    <t>2021-01-30 09:51</t>
  </si>
  <si>
    <t>2021-01-31 09:00</t>
  </si>
  <si>
    <t>2021-01-31 16:06</t>
  </si>
  <si>
    <t>2021-01-31 12:11</t>
  </si>
  <si>
    <t>2021-01-31 06:44</t>
  </si>
  <si>
    <t>2021-01-31 10:52</t>
  </si>
  <si>
    <t>2021-01-31 13:03</t>
  </si>
  <si>
    <t>2021-02-01 00:01</t>
  </si>
  <si>
    <t>2021-02-01 14:33</t>
  </si>
  <si>
    <t>2021-02-01 12:30</t>
  </si>
  <si>
    <t>2021-02-01 04:14</t>
  </si>
  <si>
    <t>2021-02-01 14:14</t>
  </si>
  <si>
    <t>2021-02-02 03:34</t>
  </si>
  <si>
    <t>2021-02-02 11:19</t>
  </si>
  <si>
    <t>2021-02-02 06:27</t>
  </si>
  <si>
    <t>2021-02-02 11:00</t>
  </si>
  <si>
    <t>2021-02-02 14:21</t>
  </si>
  <si>
    <t>2021-02-03 09:03</t>
  </si>
  <si>
    <t>2021-02-03 16:57</t>
  </si>
  <si>
    <t>2021-02-03 12:03</t>
  </si>
  <si>
    <t>2021-02-03 23:59</t>
  </si>
  <si>
    <t>2021-02-03 10:48</t>
  </si>
  <si>
    <t>2021-02-03 01:14</t>
  </si>
  <si>
    <t>2021-02-04 08:45</t>
  </si>
  <si>
    <t>2021-02-04 14:55</t>
  </si>
  <si>
    <t>2021-02-04 11:38</t>
  </si>
  <si>
    <t>2021-02-04 03:31</t>
  </si>
  <si>
    <t>2021-02-04 11:29</t>
  </si>
  <si>
    <t>2021-02-04 12:39</t>
  </si>
  <si>
    <t>2021-02-05 08:12</t>
  </si>
  <si>
    <t>2021-02-05 17:52</t>
  </si>
  <si>
    <t>2021-02-05 15:54</t>
  </si>
  <si>
    <t>2021-02-05 23:04</t>
  </si>
  <si>
    <t>2021-02-05 15:25</t>
  </si>
  <si>
    <t>2021-02-05 12:02</t>
  </si>
  <si>
    <t>2021-02-06 09:11</t>
  </si>
  <si>
    <t>2021-02-06 15:04</t>
  </si>
  <si>
    <t>2021-02-06 13:21</t>
  </si>
  <si>
    <t>2021-02-06 06:19</t>
  </si>
  <si>
    <t>2021-02-06 12:20</t>
  </si>
  <si>
    <t>2021-02-06 08:51</t>
  </si>
  <si>
    <t>2021-02-07 09:21</t>
  </si>
  <si>
    <t>2021-02-07 12:45</t>
  </si>
  <si>
    <t>2021-02-07 03:51</t>
  </si>
  <si>
    <t>2021-02-07 11:29</t>
  </si>
  <si>
    <t>2021-02-07 13:58</t>
  </si>
  <si>
    <t>2021-02-08 20:58</t>
  </si>
  <si>
    <t>2021-02-08 03:02</t>
  </si>
  <si>
    <t>2021-02-08 12:58</t>
  </si>
  <si>
    <t>2021-02-08 06:35</t>
  </si>
  <si>
    <t>2021-02-08 10:19</t>
  </si>
  <si>
    <t>2021-02-08 14:30</t>
  </si>
  <si>
    <t>2021-02-09 08:30</t>
  </si>
  <si>
    <t>2021-02-09 16:52</t>
  </si>
  <si>
    <t>2021-02-09 12:26</t>
  </si>
  <si>
    <t>2021-02-09 04:04</t>
  </si>
  <si>
    <t>2021-02-09 13:23</t>
  </si>
  <si>
    <t>2021-02-09 05:16</t>
  </si>
  <si>
    <t>2021-02-11 00:00</t>
  </si>
  <si>
    <t>2021-02-10 13:22</t>
  </si>
  <si>
    <t>2021-02-10 06:10</t>
  </si>
  <si>
    <t>2021-02-10 14:10</t>
  </si>
  <si>
    <t>2021-02-10 09:17</t>
  </si>
  <si>
    <t>2021-02-11 17:04</t>
  </si>
  <si>
    <t>2021-02-11 12:36</t>
  </si>
  <si>
    <t>2021-02-11 03:27</t>
  </si>
  <si>
    <t>2021-02-11 12:38</t>
  </si>
  <si>
    <t>2021-02-11 20:36</t>
  </si>
  <si>
    <t>2021-02-12 22:21</t>
  </si>
  <si>
    <t>2021-02-12 01:28</t>
  </si>
  <si>
    <t>2021-02-12 11:18</t>
  </si>
  <si>
    <t>2021-02-12 06:35</t>
  </si>
  <si>
    <t>2021-02-12 10:58</t>
  </si>
  <si>
    <t>2021-02-12 12:23</t>
  </si>
  <si>
    <t>2021-02-13 09:33</t>
  </si>
  <si>
    <t>2021-02-13 15:20</t>
  </si>
  <si>
    <t>2021-02-13 13:23</t>
  </si>
  <si>
    <t>2021-02-13 06:16</t>
  </si>
  <si>
    <t>2021-02-13 13:13</t>
  </si>
  <si>
    <t>2021-02-13 15:12</t>
  </si>
  <si>
    <t>2021-02-14 17:49</t>
  </si>
  <si>
    <t>2021-02-14 11:54</t>
  </si>
  <si>
    <t>2021-02-14 06:44</t>
  </si>
  <si>
    <t>2021-02-14 11:14</t>
  </si>
  <si>
    <t>2021-02-14 13:16</t>
  </si>
  <si>
    <t>2021-02-15 21:52</t>
  </si>
  <si>
    <t>2021-02-15 01:47</t>
  </si>
  <si>
    <t>2021-02-15 13:59</t>
  </si>
  <si>
    <t>2021-02-15 02:12</t>
  </si>
  <si>
    <t>2021-02-15 15:32</t>
  </si>
  <si>
    <t>2021-02-15 11:11</t>
  </si>
  <si>
    <t>2021-02-16 08:44</t>
  </si>
  <si>
    <t>2021-02-16 16:37</t>
  </si>
  <si>
    <t>2021-02-16 12:37</t>
  </si>
  <si>
    <t>2021-02-16 04:35</t>
  </si>
  <si>
    <t>2021-02-16 12:18</t>
  </si>
  <si>
    <t>2021-02-16 10:26</t>
  </si>
  <si>
    <t>2021-02-17 23:16</t>
  </si>
  <si>
    <t>2021-02-17 02:31</t>
  </si>
  <si>
    <t>2021-02-17 09:22</t>
  </si>
  <si>
    <t>2021-02-17 19:31</t>
  </si>
  <si>
    <t>2021-02-17 18:08</t>
  </si>
  <si>
    <t>2021-02-17 14:46</t>
  </si>
  <si>
    <t>2021-02-18 09:14</t>
  </si>
  <si>
    <t>2021-02-18 14:08</t>
  </si>
  <si>
    <t>2021-02-18 12:07</t>
  </si>
  <si>
    <t>2021-02-18 23:59</t>
  </si>
  <si>
    <t>2021-02-18 01:31</t>
  </si>
  <si>
    <t>2021-02-18 00:46</t>
  </si>
  <si>
    <t>2021-02-19 17:17</t>
  </si>
  <si>
    <t>2021-02-19 12:47</t>
  </si>
  <si>
    <t>2021-02-19 23:58</t>
  </si>
  <si>
    <t>2021-02-19 11:04</t>
  </si>
  <si>
    <t>2021-02-19 13:13</t>
  </si>
  <si>
    <t>2021-02-20 08:30</t>
  </si>
  <si>
    <t>2021-02-20 14:59</t>
  </si>
  <si>
    <t>2021-02-20 13:04</t>
  </si>
  <si>
    <t>2021-02-20 04:49</t>
  </si>
  <si>
    <t>2021-02-20 10:59</t>
  </si>
  <si>
    <t>2021-02-20 13:14</t>
  </si>
  <si>
    <t>2021-02-21 08:51</t>
  </si>
  <si>
    <t>2021-02-21 17:53</t>
  </si>
  <si>
    <t>2021-02-21 13:27</t>
  </si>
  <si>
    <t>2021-02-21 02:57</t>
  </si>
  <si>
    <t>2021-02-21 11:59</t>
  </si>
  <si>
    <t>2021-02-21 14:06</t>
  </si>
  <si>
    <t>2021-02-22 09:13</t>
  </si>
  <si>
    <t>2021-02-22 14:32</t>
  </si>
  <si>
    <t>2021-02-22 12:43</t>
  </si>
  <si>
    <t>2021-02-22 05:59</t>
  </si>
  <si>
    <t>2021-02-22 11:01</t>
  </si>
  <si>
    <t>2021-02-22 12:49</t>
  </si>
  <si>
    <t>2021-02-23 07:23</t>
  </si>
  <si>
    <t>2021-02-23 15:48</t>
  </si>
  <si>
    <t>2021-02-23 11:45</t>
  </si>
  <si>
    <t>2021-02-23 05:06</t>
  </si>
  <si>
    <t>2021-02-23 09:59</t>
  </si>
  <si>
    <t>2021-02-23 12:36</t>
  </si>
  <si>
    <t>2021-02-24 00:01</t>
  </si>
  <si>
    <t>2021-02-24 17:51</t>
  </si>
  <si>
    <t>2021-02-24 11:05</t>
  </si>
  <si>
    <t>2021-02-24 06:45</t>
  </si>
  <si>
    <t>2021-02-24 10:11</t>
  </si>
  <si>
    <t>2021-02-24 11:06</t>
  </si>
  <si>
    <t>2021-02-25 19:07</t>
  </si>
  <si>
    <t>2021-02-25 13:15</t>
  </si>
  <si>
    <t>2021-02-25 05:24</t>
  </si>
  <si>
    <t>2021-02-25 12:35</t>
  </si>
  <si>
    <t>2021-02-25 15:12</t>
  </si>
  <si>
    <t>2021-02-26 23:35</t>
  </si>
  <si>
    <t>2021-02-26 04:18</t>
  </si>
  <si>
    <t>2021-02-26 11:57</t>
  </si>
  <si>
    <t>2021-02-26 06:30</t>
  </si>
  <si>
    <t>2021-02-26 11:58</t>
  </si>
  <si>
    <t>2021-02-26 13:29</t>
  </si>
  <si>
    <t>2021-02-27 21:17</t>
  </si>
  <si>
    <t>2021-02-27 03:28</t>
  </si>
  <si>
    <t>2021-02-27 15:23</t>
  </si>
  <si>
    <t>2021-02-27 02:24</t>
  </si>
  <si>
    <t>2021-02-27 15:09</t>
  </si>
  <si>
    <t>2021-02-27 13:38</t>
  </si>
  <si>
    <t>2021-02-28 08:02</t>
  </si>
  <si>
    <t>2021-02-28 16:20</t>
  </si>
  <si>
    <t>2021-02-28 11:15</t>
  </si>
  <si>
    <t>2021-02-28 23:46</t>
  </si>
  <si>
    <t>2021-02-28 11:22</t>
  </si>
  <si>
    <t>2021-03-01 09:04</t>
  </si>
  <si>
    <t>2021-03-01 14:33</t>
  </si>
  <si>
    <t>2021-03-01 13:13</t>
  </si>
  <si>
    <t>2021-03-01 06:17</t>
  </si>
  <si>
    <t>2021-03-01 12:20</t>
  </si>
  <si>
    <t>2021-03-01 13:27</t>
  </si>
  <si>
    <t>2021-03-02 22:25</t>
  </si>
  <si>
    <t>2021-03-02 02:49</t>
  </si>
  <si>
    <t>2021-03-02 00:01</t>
  </si>
  <si>
    <t>2021-03-02 23:11</t>
  </si>
  <si>
    <t>2021-03-02 13:16</t>
  </si>
  <si>
    <t>2021-03-02 09:02</t>
  </si>
  <si>
    <t>2021-03-03 00:04</t>
  </si>
  <si>
    <t>2021-03-03 17:24</t>
  </si>
  <si>
    <t>2021-03-03 11:58</t>
  </si>
  <si>
    <t>2021-03-03 06:00</t>
  </si>
  <si>
    <t>2021-03-03 11:41</t>
  </si>
  <si>
    <t>2021-03-03 12:21</t>
  </si>
  <si>
    <t>2021-03-04 12:23</t>
  </si>
  <si>
    <t>2021-03-04 06:27</t>
  </si>
  <si>
    <t>2021-03-04 10:56</t>
  </si>
  <si>
    <t>2021-03-04 11:54</t>
  </si>
  <si>
    <t>2021-03-05 09:25</t>
  </si>
  <si>
    <t>2021-03-05 17:16</t>
  </si>
  <si>
    <t>2021-03-05 13:50</t>
  </si>
  <si>
    <t>2021-03-05 07:16</t>
  </si>
  <si>
    <t>2021-03-05 11:11</t>
  </si>
  <si>
    <t>2021-03-05 14:57</t>
  </si>
  <si>
    <t>2021-03-06 22:44</t>
  </si>
  <si>
    <t>2021-03-06 14:59</t>
  </si>
  <si>
    <t>2021-03-06 12:18</t>
  </si>
  <si>
    <t>2021-03-06 03:06</t>
  </si>
  <si>
    <t>2021-03-06 11:19</t>
  </si>
  <si>
    <t>2021-03-06 12:55</t>
  </si>
  <si>
    <t>2021-03-07 22:22</t>
  </si>
  <si>
    <t>2021-03-07 03:52</t>
  </si>
  <si>
    <t>2021-03-07 12:05</t>
  </si>
  <si>
    <t>2021-03-07 00:30</t>
  </si>
  <si>
    <t>2021-03-07 12:14</t>
  </si>
  <si>
    <t>2021-03-07 15:36</t>
  </si>
  <si>
    <t>2021-03-08 09:47</t>
  </si>
  <si>
    <t>2021-03-08 15:43</t>
  </si>
  <si>
    <t>2021-03-08 12:13</t>
  </si>
  <si>
    <t>2021-03-08 23:35</t>
  </si>
  <si>
    <t>2021-03-08 11:56</t>
  </si>
  <si>
    <t>2021-03-08 14:10</t>
  </si>
  <si>
    <t>2021-03-09 22:18</t>
  </si>
  <si>
    <t>2021-03-09 11:47</t>
  </si>
  <si>
    <t>2021-03-09 04:30</t>
  </si>
  <si>
    <t>2021-03-09 12:52</t>
  </si>
  <si>
    <t>2021-03-10 08:31</t>
  </si>
  <si>
    <t>2021-03-10 16:47</t>
  </si>
  <si>
    <t>2021-03-10 11:38</t>
  </si>
  <si>
    <t>2021-03-10 23:02</t>
  </si>
  <si>
    <t>2021-03-10 11:33</t>
  </si>
  <si>
    <t>2021-03-10 10:56</t>
  </si>
  <si>
    <t>2021-03-11 16:03</t>
  </si>
  <si>
    <t>2021-03-11 12:05</t>
  </si>
  <si>
    <t>2021-03-11 03:29</t>
  </si>
  <si>
    <t>2021-03-11 10:53</t>
  </si>
  <si>
    <t>2021-03-12 23:24</t>
  </si>
  <si>
    <t>2021-03-12 17:07</t>
  </si>
  <si>
    <t>2021-03-12 11:35</t>
  </si>
  <si>
    <t>2021-03-12 04:44</t>
  </si>
  <si>
    <t>2021-03-12 11:36</t>
  </si>
  <si>
    <t>2021-03-12 13:43</t>
  </si>
  <si>
    <t>2021-03-13 08:45</t>
  </si>
  <si>
    <t>2021-03-13 15:40</t>
  </si>
  <si>
    <t>2021-03-13 11:00</t>
  </si>
  <si>
    <t>2021-03-13 19:02</t>
  </si>
  <si>
    <t>2021-03-13 10:26</t>
  </si>
  <si>
    <t>2021-03-13 01:36</t>
  </si>
  <si>
    <t>2021-03-14 08:27</t>
  </si>
  <si>
    <t>2021-03-14 17:11</t>
  </si>
  <si>
    <t>2021-03-14 12:46</t>
  </si>
  <si>
    <t>2021-03-14 05:44</t>
  </si>
  <si>
    <t>2021-03-14 10:54</t>
  </si>
  <si>
    <t>2021-03-14 13:08</t>
  </si>
  <si>
    <t>2021-03-15 15:05</t>
  </si>
  <si>
    <t>2021-03-15 10:53</t>
  </si>
  <si>
    <t>2021-03-15 05:44</t>
  </si>
  <si>
    <t>2021-03-15 10:36</t>
  </si>
  <si>
    <t>2021-03-15 10:50</t>
  </si>
  <si>
    <t>2021-03-16 08:04</t>
  </si>
  <si>
    <t>2021-03-16 14:14</t>
  </si>
  <si>
    <t>2021-03-16 11:45</t>
  </si>
  <si>
    <t>2021-03-16 04:13</t>
  </si>
  <si>
    <t>2021-03-16 10:07</t>
  </si>
  <si>
    <t>2021-03-16 12:05</t>
  </si>
  <si>
    <t>2021-03-17 21:56</t>
  </si>
  <si>
    <t>2021-03-17 15:08</t>
  </si>
  <si>
    <t>2021-03-17 11:30</t>
  </si>
  <si>
    <t>2021-03-17 06:14</t>
  </si>
  <si>
    <t>2021-03-17 11:32</t>
  </si>
  <si>
    <t>2021-03-17 13:00</t>
  </si>
  <si>
    <t>2021-03-18 07:06</t>
  </si>
  <si>
    <t>2021-03-18 14:46</t>
  </si>
  <si>
    <t>2021-03-18 11:59</t>
  </si>
  <si>
    <t>2021-03-18 04:41</t>
  </si>
  <si>
    <t>2021-03-18 11:37</t>
  </si>
  <si>
    <t>2021-03-18 13:18</t>
  </si>
  <si>
    <t>2021-03-19 07:46</t>
  </si>
  <si>
    <t>2021-03-19 15:20</t>
  </si>
  <si>
    <t>2021-03-19 14:24</t>
  </si>
  <si>
    <t>2021-03-19 04:18</t>
  </si>
  <si>
    <t>2021-03-19 15:11</t>
  </si>
  <si>
    <t>2021-03-19 12:32</t>
  </si>
  <si>
    <t>2021-03-20 22:18</t>
  </si>
  <si>
    <t>2021-03-20 13:50</t>
  </si>
  <si>
    <t>2021-03-20 12:07</t>
  </si>
  <si>
    <t>2021-03-20 06:16</t>
  </si>
  <si>
    <t>2021-03-20 10:17</t>
  </si>
  <si>
    <t>2021-03-20 12:01</t>
  </si>
  <si>
    <t>2021-03-21 23:45</t>
  </si>
  <si>
    <t>2021-03-21 02:46</t>
  </si>
  <si>
    <t>2021-03-21 06:59</t>
  </si>
  <si>
    <t>2021-03-21 22:26</t>
  </si>
  <si>
    <t>2021-03-21 11:27</t>
  </si>
  <si>
    <t>2021-03-21 16:51</t>
  </si>
  <si>
    <t>2021-03-22 21:24</t>
  </si>
  <si>
    <t>2021-03-22 00:03</t>
  </si>
  <si>
    <t>2021-03-22 11:02</t>
  </si>
  <si>
    <t>2021-03-22 19:38</t>
  </si>
  <si>
    <t>2021-03-22 14:03</t>
  </si>
  <si>
    <t>2021-03-22 00:01</t>
  </si>
  <si>
    <t>2021-03-23 00:01</t>
  </si>
  <si>
    <t>2021-03-23 23:55</t>
  </si>
  <si>
    <t>2021-03-23 14:58</t>
  </si>
  <si>
    <t>2021-03-23 07:14</t>
  </si>
  <si>
    <t>2021-03-23 14:49</t>
  </si>
  <si>
    <t>2021-03-23 20:18</t>
  </si>
  <si>
    <t>2021-03-24 15:40</t>
  </si>
  <si>
    <t>2021-03-24 13:54</t>
  </si>
  <si>
    <t>2021-03-24 05:38</t>
  </si>
  <si>
    <t>2021-03-24 13:13</t>
  </si>
  <si>
    <t>2021-03-24 09:18</t>
  </si>
  <si>
    <t>2021-03-25 21:46</t>
  </si>
  <si>
    <t>2021-03-25 00:19</t>
  </si>
  <si>
    <t>2021-03-25 10:29</t>
  </si>
  <si>
    <t>2021-03-25 23:37</t>
  </si>
  <si>
    <t>2021-03-25 13:12</t>
  </si>
  <si>
    <t>2021-03-25 13:34</t>
  </si>
  <si>
    <t>2021-03-26 15:18</t>
  </si>
  <si>
    <t>2021-03-26 11:26</t>
  </si>
  <si>
    <t>2021-03-26 06:10</t>
  </si>
  <si>
    <t>2021-03-26 11:02</t>
  </si>
  <si>
    <t>2021-03-26 12:10</t>
  </si>
  <si>
    <t>2021-03-27 15:55</t>
  </si>
  <si>
    <t>2021-03-27 12:07</t>
  </si>
  <si>
    <t>2021-03-27 05:40</t>
  </si>
  <si>
    <t>2021-03-27 10:23</t>
  </si>
  <si>
    <t>2021-03-27 12:40</t>
  </si>
  <si>
    <t>2021-03-28 15:08</t>
  </si>
  <si>
    <t>2021-03-28 12:43</t>
  </si>
  <si>
    <t>2021-03-28 05:11</t>
  </si>
  <si>
    <t>2021-03-28 13:22</t>
  </si>
  <si>
    <t>2021-03-29 06:57</t>
  </si>
  <si>
    <t>2021-03-29 18:00</t>
  </si>
  <si>
    <t>2021-03-29 11:33</t>
  </si>
  <si>
    <t>2021-03-29 05:53</t>
  </si>
  <si>
    <t>2021-03-29 10:02</t>
  </si>
  <si>
    <t>2021-03-29 10:45</t>
  </si>
  <si>
    <t>2021-03-30 23:04</t>
  </si>
  <si>
    <t>2021-03-30 15:00</t>
  </si>
  <si>
    <t>2021-03-30 03:58</t>
  </si>
  <si>
    <t>2021-03-30 10:01</t>
  </si>
  <si>
    <t>2021-03-30 12:21</t>
  </si>
  <si>
    <t>2021-03-31 20:43</t>
  </si>
  <si>
    <t>2021-03-31 14:34</t>
  </si>
  <si>
    <t>2021-03-31 11:08</t>
  </si>
  <si>
    <t>2021-03-31 05:58</t>
  </si>
  <si>
    <t>2021-03-31 10:54</t>
  </si>
  <si>
    <t>2021-03-31 12:05</t>
  </si>
  <si>
    <t>2021-04-01 09:30</t>
  </si>
  <si>
    <t>2021-04-01 03:35</t>
  </si>
  <si>
    <t>2021-04-01 13:15</t>
  </si>
  <si>
    <t>2021-04-01 23:54</t>
  </si>
  <si>
    <t>2021-04-01 12:55</t>
  </si>
  <si>
    <t>2021-04-01 08:43</t>
  </si>
  <si>
    <t>2021-04-02 20:51</t>
  </si>
  <si>
    <t>2021-04-02 01:30</t>
  </si>
  <si>
    <t>2021-04-02 12:02</t>
  </si>
  <si>
    <t>2021-04-02 05:26</t>
  </si>
  <si>
    <t>2021-04-02 09:45</t>
  </si>
  <si>
    <t>2021-04-02 14:21</t>
  </si>
  <si>
    <t>2021-04-03 15:34</t>
  </si>
  <si>
    <t>2021-04-03 10:26</t>
  </si>
  <si>
    <t>2021-04-03 04:30</t>
  </si>
  <si>
    <t>2021-04-03 09:47</t>
  </si>
  <si>
    <t>2021-04-03 12:38</t>
  </si>
  <si>
    <t>2021-04-04 22:53</t>
  </si>
  <si>
    <t>2021-04-04 02:55</t>
  </si>
  <si>
    <t>2021-04-04 00:13</t>
  </si>
  <si>
    <t>2021-04-04 19:15</t>
  </si>
  <si>
    <t>2021-04-04 23:15</t>
  </si>
  <si>
    <t>2021-04-04 15:41</t>
  </si>
  <si>
    <t>2021-04-05 08:56</t>
  </si>
  <si>
    <t>2021-04-05 17:17</t>
  </si>
  <si>
    <t>2021-04-05 14:37</t>
  </si>
  <si>
    <t>2021-04-05 19:41</t>
  </si>
  <si>
    <t>2021-04-05 00:27</t>
  </si>
  <si>
    <t>2021-04-06 21:43</t>
  </si>
  <si>
    <t>2021-04-06 02:49</t>
  </si>
  <si>
    <t>2021-04-06 10:29</t>
  </si>
  <si>
    <t>2021-04-06 05:40</t>
  </si>
  <si>
    <t>2021-04-06 10:30</t>
  </si>
  <si>
    <t>2021-04-06 12:17</t>
  </si>
  <si>
    <t>2021-04-07 00:03</t>
  </si>
  <si>
    <t>2021-04-07 17:21</t>
  </si>
  <si>
    <t>2021-04-07 11:18</t>
  </si>
  <si>
    <t>2021-04-07 05:43</t>
  </si>
  <si>
    <t>2021-04-07 11:32</t>
  </si>
  <si>
    <t>2021-04-07 11:21</t>
  </si>
  <si>
    <t>2021-04-08 22:43</t>
  </si>
  <si>
    <t>2021-04-08 17:12</t>
  </si>
  <si>
    <t>2021-04-08 10:48</t>
  </si>
  <si>
    <t>2021-04-08 04:04</t>
  </si>
  <si>
    <t>2021-04-08 11:04</t>
  </si>
  <si>
    <t>2021-04-08 16:36</t>
  </si>
  <si>
    <t>2021-04-09 22:43</t>
  </si>
  <si>
    <t>2021-04-09 03:03</t>
  </si>
  <si>
    <t>2021-04-09 12:40</t>
  </si>
  <si>
    <t>2021-04-09 23:55</t>
  </si>
  <si>
    <t>2021-04-09 14:34</t>
  </si>
  <si>
    <t>2021-04-09 13:47</t>
  </si>
  <si>
    <t>2021-04-10 06:56</t>
  </si>
  <si>
    <t>2021-04-10 15:13</t>
  </si>
  <si>
    <t>2021-04-10 11:50</t>
  </si>
  <si>
    <t>2021-04-10 05:29</t>
  </si>
  <si>
    <t>2021-04-10 10:39</t>
  </si>
  <si>
    <t>2021-04-10 11:21</t>
  </si>
  <si>
    <t>2021-04-11 08:03</t>
  </si>
  <si>
    <t>2021-04-11 15:59</t>
  </si>
  <si>
    <t>2021-04-11 13:40</t>
  </si>
  <si>
    <t>2021-04-11 23:32</t>
  </si>
  <si>
    <t>2021-04-11 13:24</t>
  </si>
  <si>
    <t>2021-04-11 12:23</t>
  </si>
  <si>
    <t>2021-04-12 16:20</t>
  </si>
  <si>
    <t>2021-04-12 11:54</t>
  </si>
  <si>
    <t>2021-04-12 03:19</t>
  </si>
  <si>
    <t>2021-04-12 11:28</t>
  </si>
  <si>
    <t>2021-04-12 11:43</t>
  </si>
  <si>
    <t>2021-04-13 08:25</t>
  </si>
  <si>
    <t>2021-04-13 14:54</t>
  </si>
  <si>
    <t>2021-04-13 06:05</t>
  </si>
  <si>
    <t>2021-04-13 14:52</t>
  </si>
  <si>
    <t>2021-04-13 18:45</t>
  </si>
  <si>
    <t>2021-04-14 21:05</t>
  </si>
  <si>
    <t>2021-04-14 17:13</t>
  </si>
  <si>
    <t>2021-04-14 11:15</t>
  </si>
  <si>
    <t>2021-04-14 23:44</t>
  </si>
  <si>
    <t>2021-04-14 11:34</t>
  </si>
  <si>
    <t>2021-04-14 23:05</t>
  </si>
  <si>
    <t>2021-04-15 15:11</t>
  </si>
  <si>
    <t>2021-04-15 11:48</t>
  </si>
  <si>
    <t>2021-04-15 00:07</t>
  </si>
  <si>
    <t>2021-04-15 11:51</t>
  </si>
  <si>
    <t>2021-04-15 10:57</t>
  </si>
  <si>
    <t>2021-04-16 22:13</t>
  </si>
  <si>
    <t>2021-04-16 17:39</t>
  </si>
  <si>
    <t>2021-04-16 10:54</t>
  </si>
  <si>
    <t>2021-04-16 05:49</t>
  </si>
  <si>
    <t>2021-04-16 10:55</t>
  </si>
  <si>
    <t>2021-04-16 12:08</t>
  </si>
  <si>
    <t>2021-04-17 23:49</t>
  </si>
  <si>
    <t>2021-04-17 02:03</t>
  </si>
  <si>
    <t>2021-04-17 15:35</t>
  </si>
  <si>
    <t>2021-04-17 23:59</t>
  </si>
  <si>
    <t>2021-04-17 17:48</t>
  </si>
  <si>
    <t>2021-04-17 10:33</t>
  </si>
  <si>
    <t>2021-04-18 06:48</t>
  </si>
  <si>
    <t>2021-04-18 15:18</t>
  </si>
  <si>
    <t>2021-04-18 10:07</t>
  </si>
  <si>
    <t>2021-04-18 05:32</t>
  </si>
  <si>
    <t>2021-04-18 09:32</t>
  </si>
  <si>
    <t>2021-04-18 11:14</t>
  </si>
  <si>
    <t>2021-04-19 16:40</t>
  </si>
  <si>
    <t>2021-04-19 11:59</t>
  </si>
  <si>
    <t>2021-04-19 04:15</t>
  </si>
  <si>
    <t>2021-04-19 11:08</t>
  </si>
  <si>
    <t>2021-04-19 11:26</t>
  </si>
  <si>
    <t>2021-04-20 07:41</t>
  </si>
  <si>
    <t>2021-04-20 02:25</t>
  </si>
  <si>
    <t>2021-04-20 11:08</t>
  </si>
  <si>
    <t>2021-04-20 01:33</t>
  </si>
  <si>
    <t>2021-04-20 11:50</t>
  </si>
  <si>
    <t>2021-04-20 13:24</t>
  </si>
  <si>
    <t>2021-04-21 07:43</t>
  </si>
  <si>
    <t>2021-04-21 23:56</t>
  </si>
  <si>
    <t>2021-04-21 13:42</t>
  </si>
  <si>
    <t>2021-04-21 04:23</t>
  </si>
  <si>
    <t>2021-04-21 13:29</t>
  </si>
  <si>
    <t>2021-04-21 14:30</t>
  </si>
  <si>
    <t>2021-04-22 08:37</t>
  </si>
  <si>
    <t>2021-04-22 16:41</t>
  </si>
  <si>
    <t>2021-04-22 13:04</t>
  </si>
  <si>
    <t>2021-04-22 02:41</t>
  </si>
  <si>
    <t>2021-04-22 13:00</t>
  </si>
  <si>
    <t>2021-04-22 10:29</t>
  </si>
  <si>
    <t>2021-04-23 22:17</t>
  </si>
  <si>
    <t>2021-04-23 02:44</t>
  </si>
  <si>
    <t>2021-04-23 11:17</t>
  </si>
  <si>
    <t>2021-04-23 02:47</t>
  </si>
  <si>
    <t>2021-04-23 12:35</t>
  </si>
  <si>
    <t>2021-04-24 21:45</t>
  </si>
  <si>
    <t>2021-04-24 00:53</t>
  </si>
  <si>
    <t>2021-04-24 10:15</t>
  </si>
  <si>
    <t>2021-04-24 23:13</t>
  </si>
  <si>
    <t>2021-04-24 12:29</t>
  </si>
  <si>
    <t>2021-04-24 11:14</t>
  </si>
  <si>
    <t>2021-04-25 22:38</t>
  </si>
  <si>
    <t>2021-04-25 01:42</t>
  </si>
  <si>
    <t>2021-04-25 12:59</t>
  </si>
  <si>
    <t>2021-04-25 23:27</t>
  </si>
  <si>
    <t>2021-04-25 12:18</t>
  </si>
  <si>
    <t>2021-04-25 14:16</t>
  </si>
  <si>
    <t>2021-04-26 21:39</t>
  </si>
  <si>
    <t>2021-04-26 02:50</t>
  </si>
  <si>
    <t>2021-04-26 10:37</t>
  </si>
  <si>
    <t>2021-04-26 04:43</t>
  </si>
  <si>
    <t>2021-04-26 10:44</t>
  </si>
  <si>
    <t>2021-04-26 11:35</t>
  </si>
  <si>
    <t>2021-04-27 21:37</t>
  </si>
  <si>
    <t>2021-04-27 17:47</t>
  </si>
  <si>
    <t>2021-04-27 09:55</t>
  </si>
  <si>
    <t>2021-04-27 02:16</t>
  </si>
  <si>
    <t>2021-04-27 09:53</t>
  </si>
  <si>
    <t>2021-04-27 11:11</t>
  </si>
  <si>
    <t>2021-04-28 16:04</t>
  </si>
  <si>
    <t>2021-04-28 12:07</t>
  </si>
  <si>
    <t>2021-04-28 05:10</t>
  </si>
  <si>
    <t>2021-04-28 11:05</t>
  </si>
  <si>
    <t>2021-04-28 13:19</t>
  </si>
  <si>
    <t>2021-04-29 10:41</t>
  </si>
  <si>
    <t>2021-04-29 17:34</t>
  </si>
  <si>
    <t>2021-04-29 07:44</t>
  </si>
  <si>
    <t>2021-04-29 23:44</t>
  </si>
  <si>
    <t>2021-04-29 09:28</t>
  </si>
  <si>
    <t>2021-04-29 09:04</t>
  </si>
  <si>
    <t>2021-04-30 08:53</t>
  </si>
  <si>
    <t>2021-04-30 14:14</t>
  </si>
  <si>
    <t>2021-04-30 14:09</t>
  </si>
  <si>
    <t>2021-04-30 02:11</t>
  </si>
  <si>
    <t>2021-04-30 09:32</t>
  </si>
  <si>
    <t>2021-04-30 13:29</t>
  </si>
  <si>
    <t>2021-05-01 21:23</t>
  </si>
  <si>
    <t>2021-05-01 02:35</t>
  </si>
  <si>
    <t>2021-05-01 12:31</t>
  </si>
  <si>
    <t>2021-05-01 23:59</t>
  </si>
  <si>
    <t>2021-05-01 09:41</t>
  </si>
  <si>
    <t>2021-05-01 14:31</t>
  </si>
  <si>
    <t>2021-05-02 21:14</t>
  </si>
  <si>
    <t>2021-05-02 01:57</t>
  </si>
  <si>
    <t>2021-05-02 11:14</t>
  </si>
  <si>
    <t>2021-05-02 05:26</t>
  </si>
  <si>
    <t>2021-05-02 12:58</t>
  </si>
  <si>
    <t>2021-05-02 12:36</t>
  </si>
  <si>
    <t>2021-05-03 08:23</t>
  </si>
  <si>
    <t>2021-05-03 16:06</t>
  </si>
  <si>
    <t>2021-05-03 09:56</t>
  </si>
  <si>
    <t>2021-05-03 02:20</t>
  </si>
  <si>
    <t>2021-05-03 10:00</t>
  </si>
  <si>
    <t>2021-05-03 12:27</t>
  </si>
  <si>
    <t>2021-05-04 15:35</t>
  </si>
  <si>
    <t>2021-05-04 10:02</t>
  </si>
  <si>
    <t>2021-05-04 05:18</t>
  </si>
  <si>
    <t>2021-05-04 10:09</t>
  </si>
  <si>
    <t>2021-05-04 12:12</t>
  </si>
  <si>
    <t>2021-05-05 21:21</t>
  </si>
  <si>
    <t>2021-05-05 02:28</t>
  </si>
  <si>
    <t>2021-05-05 10:38</t>
  </si>
  <si>
    <t>2021-05-05 21:14</t>
  </si>
  <si>
    <t>2021-05-05 10:33</t>
  </si>
  <si>
    <t>2021-05-05 10:59</t>
  </si>
  <si>
    <t>2021-05-06 16:09</t>
  </si>
  <si>
    <t>2021-05-06 10:36</t>
  </si>
  <si>
    <t>2021-05-06 01:20</t>
  </si>
  <si>
    <t>2021-05-06 10:32</t>
  </si>
  <si>
    <t>2021-05-06 14:18</t>
  </si>
  <si>
    <t>2021-05-07 15:58</t>
  </si>
  <si>
    <t>2021-05-07 12:09</t>
  </si>
  <si>
    <t>2021-05-07 04:49</t>
  </si>
  <si>
    <t>2021-05-07 09:58</t>
  </si>
  <si>
    <t>2021-05-07 11:29</t>
  </si>
  <si>
    <t>2021-05-08 21:42</t>
  </si>
  <si>
    <t>2021-05-08 14:19</t>
  </si>
  <si>
    <t>2021-05-08 12:21</t>
  </si>
  <si>
    <t>2021-05-08 04:46</t>
  </si>
  <si>
    <t>2021-05-08 12:22</t>
  </si>
  <si>
    <t>2021-05-08 12:04</t>
  </si>
  <si>
    <t>2021-05-09 09:24</t>
  </si>
  <si>
    <t>2021-05-09 15:51</t>
  </si>
  <si>
    <t>2021-05-09 09:59</t>
  </si>
  <si>
    <t>2021-05-09 04:49</t>
  </si>
  <si>
    <t>2021-05-09 09:04</t>
  </si>
  <si>
    <t>2021-05-09 10:36</t>
  </si>
  <si>
    <t>2021-05-10 22:07</t>
  </si>
  <si>
    <t>2021-05-10 02:46</t>
  </si>
  <si>
    <t>2021-05-10 10:19</t>
  </si>
  <si>
    <t>2021-05-10 05:24</t>
  </si>
  <si>
    <t>2021-05-10 09:33</t>
  </si>
  <si>
    <t>2021-05-10 13:13</t>
  </si>
  <si>
    <t>2021-05-11 08:40</t>
  </si>
  <si>
    <t>2021-05-11 14:30</t>
  </si>
  <si>
    <t>2021-05-11 12:28</t>
  </si>
  <si>
    <t>2021-05-11 05:20</t>
  </si>
  <si>
    <t>2021-05-11 10:47</t>
  </si>
  <si>
    <t>2021-05-11 10:23</t>
  </si>
  <si>
    <t>2021-05-12 22:22</t>
  </si>
  <si>
    <t>2021-05-12 13:56</t>
  </si>
  <si>
    <t>2021-05-12 13:35</t>
  </si>
  <si>
    <t>2021-05-12 04:54</t>
  </si>
  <si>
    <t>2021-05-12 15:06</t>
  </si>
  <si>
    <t>2021-05-13 22:23</t>
  </si>
  <si>
    <t>2021-05-13 13:55</t>
  </si>
  <si>
    <t>2021-05-13 13:51</t>
  </si>
  <si>
    <t>2021-05-13 05:12</t>
  </si>
  <si>
    <t>2021-05-13 11:54</t>
  </si>
  <si>
    <t>2021-05-13 12:36</t>
  </si>
  <si>
    <t>2021-05-14 07:32</t>
  </si>
  <si>
    <t>2021-05-14 15:30</t>
  </si>
  <si>
    <t>2021-05-14 11:36</t>
  </si>
  <si>
    <t>2021-05-14 23:50</t>
  </si>
  <si>
    <t>2021-05-14 16:25</t>
  </si>
  <si>
    <t>2021-05-14 14:05</t>
  </si>
  <si>
    <t>2021-05-15 06:44</t>
  </si>
  <si>
    <t>2021-05-15 16:26</t>
  </si>
  <si>
    <t>2021-05-15 10:38</t>
  </si>
  <si>
    <t>2021-05-15 05:37</t>
  </si>
  <si>
    <t>2021-05-15 09:52</t>
  </si>
  <si>
    <t>2021-05-15 13:48</t>
  </si>
  <si>
    <t>2021-05-16 06:29</t>
  </si>
  <si>
    <t>2021-05-16 15:04</t>
  </si>
  <si>
    <t>2021-05-16 10:17</t>
  </si>
  <si>
    <t>2021-05-16 05:10</t>
  </si>
  <si>
    <t>2021-05-16 10:06</t>
  </si>
  <si>
    <t>2021-05-16 12:37</t>
  </si>
  <si>
    <t>2021-05-17 02:32</t>
  </si>
  <si>
    <t>2021-05-17 11:23</t>
  </si>
  <si>
    <t>2021-05-17 05:22</t>
  </si>
  <si>
    <t>2021-05-17 13:47</t>
  </si>
  <si>
    <t>2021-05-17 12:56</t>
  </si>
  <si>
    <t>2021-05-18 08:25</t>
  </si>
  <si>
    <t>2021-05-18 16:17</t>
  </si>
  <si>
    <t>2021-05-18 12:41</t>
  </si>
  <si>
    <t>2021-05-18 02:29</t>
  </si>
  <si>
    <t>2021-05-18 12:06</t>
  </si>
  <si>
    <t>2021-05-18 14:35</t>
  </si>
  <si>
    <t>2021-05-19 00:31</t>
  </si>
  <si>
    <t>2021-05-19 15:14</t>
  </si>
  <si>
    <t>2021-05-19 12:35</t>
  </si>
  <si>
    <t>2021-05-19 00:52</t>
  </si>
  <si>
    <t>2021-05-19 12:38</t>
  </si>
  <si>
    <t>2021-05-19 11:56</t>
  </si>
  <si>
    <t>2021-05-20 22:19</t>
  </si>
  <si>
    <t>2021-05-20 14:22</t>
  </si>
  <si>
    <t>2021-05-20 11:18</t>
  </si>
  <si>
    <t>2021-05-20 09:58</t>
  </si>
  <si>
    <t>2021-05-20 09:40</t>
  </si>
  <si>
    <t>2021-05-21 23:12</t>
  </si>
  <si>
    <t>2021-05-21 16:08</t>
  </si>
  <si>
    <t>2021-05-21 11:33</t>
  </si>
  <si>
    <t>2021-05-21 04:58</t>
  </si>
  <si>
    <t>2021-05-21 09:38</t>
  </si>
  <si>
    <t>2021-05-21 13:00</t>
  </si>
  <si>
    <t>2021-05-22 21:53</t>
  </si>
  <si>
    <t>2021-05-22 15:13</t>
  </si>
  <si>
    <t>2021-05-22 12:14</t>
  </si>
  <si>
    <t>2021-05-22 04:46</t>
  </si>
  <si>
    <t>2021-05-22 12:15</t>
  </si>
  <si>
    <t>2021-05-22 12:45</t>
  </si>
  <si>
    <t>2021-05-23 22:25</t>
  </si>
  <si>
    <t>2021-05-23 14:36</t>
  </si>
  <si>
    <t>2021-05-23 10:15</t>
  </si>
  <si>
    <t>2021-05-23 02:52</t>
  </si>
  <si>
    <t>2021-05-23 10:41</t>
  </si>
  <si>
    <t>2021-05-23 13:11</t>
  </si>
  <si>
    <t>2021-05-24 22:40</t>
  </si>
  <si>
    <t>2021-05-24 15:09</t>
  </si>
  <si>
    <t>2021-05-24 11:50</t>
  </si>
  <si>
    <t>2021-05-24 23:35</t>
  </si>
  <si>
    <t>2021-05-24 11:51</t>
  </si>
  <si>
    <t>2021-05-24 20:18</t>
  </si>
  <si>
    <t>2021-05-25 09:16</t>
  </si>
  <si>
    <t>2021-05-25 15:52</t>
  </si>
  <si>
    <t>2021-05-25 12:13</t>
  </si>
  <si>
    <t>2021-05-25 05:13</t>
  </si>
  <si>
    <t>2021-05-25 10:42</t>
  </si>
  <si>
    <t>2021-05-25 13:23</t>
  </si>
  <si>
    <t>2021-05-26 16:47</t>
  </si>
  <si>
    <t>2021-05-26 11:15</t>
  </si>
  <si>
    <t>2021-05-26 04:54</t>
  </si>
  <si>
    <t>2021-05-26 11:16</t>
  </si>
  <si>
    <t>2021-05-26 14:01</t>
  </si>
  <si>
    <t>2021-05-27 22:28</t>
  </si>
  <si>
    <t>2021-05-27 16:19</t>
  </si>
  <si>
    <t>2021-05-27 10:09</t>
  </si>
  <si>
    <t>2021-05-27 05:17</t>
  </si>
  <si>
    <t>2021-05-27 10:12</t>
  </si>
  <si>
    <t>2021-05-27 10:46</t>
  </si>
  <si>
    <t>2021-05-28 00:04</t>
  </si>
  <si>
    <t>2021-05-28 15:36</t>
  </si>
  <si>
    <t>2021-05-28 11:39</t>
  </si>
  <si>
    <t>2021-05-28 04:55</t>
  </si>
  <si>
    <t>2021-05-28 14:09</t>
  </si>
  <si>
    <t>2021-05-28 20:32</t>
  </si>
  <si>
    <t>2021-05-29 06:14</t>
  </si>
  <si>
    <t>2021-05-29 17:23</t>
  </si>
  <si>
    <t>2021-05-29 09:23</t>
  </si>
  <si>
    <t>2021-05-29 18:19</t>
  </si>
  <si>
    <t>2021-05-29 09:24</t>
  </si>
  <si>
    <t>2021-05-29 01:13</t>
  </si>
  <si>
    <t>2021-05-30 20:35</t>
  </si>
  <si>
    <t>2021-05-30 13:59</t>
  </si>
  <si>
    <t>2021-05-30 13:16</t>
  </si>
  <si>
    <t>2021-05-30 21:24</t>
  </si>
  <si>
    <t>2021-05-30 12:57</t>
  </si>
  <si>
    <t>2021-05-30 15:12</t>
  </si>
  <si>
    <t>2021-05-31 22:14</t>
  </si>
  <si>
    <t>2021-05-31 01:51</t>
  </si>
  <si>
    <t>2021-05-31 04:13</t>
  </si>
  <si>
    <t>2021-05-31 11:37</t>
  </si>
  <si>
    <t>2021-05-31 14:35</t>
  </si>
  <si>
    <t>2021-06-01 22:01</t>
  </si>
  <si>
    <t>2021-06-01 02:19</t>
  </si>
  <si>
    <t>2021-06-01 10:10</t>
  </si>
  <si>
    <t>2021-06-01 05:10</t>
  </si>
  <si>
    <t>2021-06-01 10:06</t>
  </si>
  <si>
    <t>2021-06-01 16:41</t>
  </si>
  <si>
    <t>2021-06-02 21:38</t>
  </si>
  <si>
    <t>2021-06-02 15:39</t>
  </si>
  <si>
    <t>2021-06-02 11:15</t>
  </si>
  <si>
    <t>2021-06-02 04:22</t>
  </si>
  <si>
    <t>2021-06-02 10:08</t>
  </si>
  <si>
    <t>2021-06-02 12:35</t>
  </si>
  <si>
    <t>2021-06-03 10:57</t>
  </si>
  <si>
    <t>2021-06-03 05:02</t>
  </si>
  <si>
    <t>2021-06-03 10:22</t>
  </si>
  <si>
    <t>2021-06-03 13:09</t>
  </si>
  <si>
    <t>2021-06-04 00:07</t>
  </si>
  <si>
    <t>2021-06-04 15:45</t>
  </si>
  <si>
    <t>2021-06-04 10:13</t>
  </si>
  <si>
    <t>2021-06-04 05:01</t>
  </si>
  <si>
    <t>2021-06-04 10:01</t>
  </si>
  <si>
    <t>2021-06-04 12:28</t>
  </si>
  <si>
    <t>2021-06-05 04:50</t>
  </si>
  <si>
    <t>2021-06-05 11:27</t>
  </si>
  <si>
    <t>2021-06-05 23:56</t>
  </si>
  <si>
    <t>2021-06-05 11:21</t>
  </si>
  <si>
    <t>2021-06-05 16:11</t>
  </si>
  <si>
    <t>2021-06-06 03:09</t>
  </si>
  <si>
    <t>2021-06-06 11:43</t>
  </si>
  <si>
    <t>2021-06-06 04:11</t>
  </si>
  <si>
    <t>2021-06-06 11:46</t>
  </si>
  <si>
    <t>2021-06-06 15:28</t>
  </si>
  <si>
    <t>2021-06-07 21:09</t>
  </si>
  <si>
    <t>2021-06-07 10:12</t>
  </si>
  <si>
    <t>2021-06-07 04:44</t>
  </si>
  <si>
    <t>2021-06-07 10:13</t>
  </si>
  <si>
    <t>2021-06-07 12:58</t>
  </si>
  <si>
    <t>2021-06-08 07:23</t>
  </si>
  <si>
    <t>2021-06-08 03:10</t>
  </si>
  <si>
    <t>2021-06-08 12:38</t>
  </si>
  <si>
    <t>2021-06-08 23:58</t>
  </si>
  <si>
    <t>2021-06-08 12:36</t>
  </si>
  <si>
    <t>2021-06-08 13:53</t>
  </si>
  <si>
    <t>2021-06-09 16:32</t>
  </si>
  <si>
    <t>2021-06-09 12:08</t>
  </si>
  <si>
    <t>2021-06-09 03:43</t>
  </si>
  <si>
    <t>2021-06-09 12:11</t>
  </si>
  <si>
    <t>2021-06-09 12:24</t>
  </si>
  <si>
    <t>2021-06-10 23:22</t>
  </si>
  <si>
    <t>2021-06-10 15:58</t>
  </si>
  <si>
    <t>2021-06-10 12:48</t>
  </si>
  <si>
    <t>2021-06-10 03:45</t>
  </si>
  <si>
    <t>2021-06-10 13:27</t>
  </si>
  <si>
    <t>2021-06-10 12:23</t>
  </si>
  <si>
    <t>2021-06-11 23:18</t>
  </si>
  <si>
    <t>2021-06-11 02:25</t>
  </si>
  <si>
    <t>2021-06-11 12:34</t>
  </si>
  <si>
    <t>2021-06-11 05:23</t>
  </si>
  <si>
    <t>2021-06-11 12:41</t>
  </si>
  <si>
    <t>2021-06-11 14:12</t>
  </si>
  <si>
    <t>2021-06-12 23:12</t>
  </si>
  <si>
    <t>2021-06-12 15:49</t>
  </si>
  <si>
    <t>2021-06-12 14:44</t>
  </si>
  <si>
    <t>2021-06-12 04:48</t>
  </si>
  <si>
    <t>2021-06-12 10:53</t>
  </si>
  <si>
    <t>2021-06-12 13:09</t>
  </si>
  <si>
    <t>2021-06-13 00:01</t>
  </si>
  <si>
    <t>2021-06-13 15:00</t>
  </si>
  <si>
    <t>2021-06-13 12:41</t>
  </si>
  <si>
    <t>2021-06-13 23:40</t>
  </si>
  <si>
    <t>2021-06-13 12:32</t>
  </si>
  <si>
    <t>2021-06-13 12:14</t>
  </si>
  <si>
    <t>2021-06-14 00:21</t>
  </si>
  <si>
    <t>2021-06-14 16:48</t>
  </si>
  <si>
    <t>2021-06-14 13:03</t>
  </si>
  <si>
    <t>2021-06-14 04:12</t>
  </si>
  <si>
    <t>2021-06-14 10:43</t>
  </si>
  <si>
    <t>2021-06-14 12:49</t>
  </si>
  <si>
    <t>2021-06-15 21:33</t>
  </si>
  <si>
    <t>2021-06-15 04:36</t>
  </si>
  <si>
    <t>2021-06-15 13:56</t>
  </si>
  <si>
    <t>2021-06-15 04:43</t>
  </si>
  <si>
    <t>2021-06-15 14:48</t>
  </si>
  <si>
    <t>2021-06-15 14:17</t>
  </si>
  <si>
    <t>2021-06-16 22:10</t>
  </si>
  <si>
    <t>2021-06-16 00:27</t>
  </si>
  <si>
    <t>2021-06-16 10:23</t>
  </si>
  <si>
    <t>2021-06-16 05:02</t>
  </si>
  <si>
    <t>2021-06-16 13:55</t>
  </si>
  <si>
    <t>2021-06-16 11:52</t>
  </si>
  <si>
    <t>2021-06-17 21:48</t>
  </si>
  <si>
    <t>2021-06-17 03:02</t>
  </si>
  <si>
    <t>2021-06-17 10:32</t>
  </si>
  <si>
    <t>2021-06-17 05:06</t>
  </si>
  <si>
    <t>2021-06-17 10:34</t>
  </si>
  <si>
    <t>2021-06-17 11:46</t>
  </si>
  <si>
    <t>2021-06-18 00:05</t>
  </si>
  <si>
    <t>2021-06-18 16:10</t>
  </si>
  <si>
    <t>2021-06-18 12:24</t>
  </si>
  <si>
    <t>2021-06-18 05:18</t>
  </si>
  <si>
    <t>2021-06-18 10:26</t>
  </si>
  <si>
    <t>2021-06-18 14:28</t>
  </si>
  <si>
    <t>2021-06-19 00:02</t>
  </si>
  <si>
    <t>2021-06-19 16:01</t>
  </si>
  <si>
    <t>2021-06-19 09:28</t>
  </si>
  <si>
    <t>2021-06-19 05:00</t>
  </si>
  <si>
    <t>2021-06-19 09:33</t>
  </si>
  <si>
    <t>2021-06-19 10:30</t>
  </si>
  <si>
    <t>2021-06-20 21:26</t>
  </si>
  <si>
    <t>2021-06-20 15:42</t>
  </si>
  <si>
    <t>2021-06-20 10:28</t>
  </si>
  <si>
    <t>2021-06-20 04:55</t>
  </si>
  <si>
    <t>2021-06-20 10:27</t>
  </si>
  <si>
    <t>2021-06-20 11:55</t>
  </si>
  <si>
    <t>2021-06-21 22:36</t>
  </si>
  <si>
    <t>2021-06-21 14:33</t>
  </si>
  <si>
    <t>2021-06-21 10:54</t>
  </si>
  <si>
    <t>2021-06-21 05:04</t>
  </si>
  <si>
    <t>2021-06-21 10:55</t>
  </si>
  <si>
    <t>2021-06-21 10:37</t>
  </si>
  <si>
    <t>2021-06-22 22:18</t>
  </si>
  <si>
    <t>2021-06-22 00:45</t>
  </si>
  <si>
    <t>2021-06-22 11:07</t>
  </si>
  <si>
    <t>2021-06-22 20:41</t>
  </si>
  <si>
    <t>2021-06-22 10:47</t>
  </si>
  <si>
    <t>2021-06-22 15:57</t>
  </si>
  <si>
    <t>2021-06-23 22:09</t>
  </si>
  <si>
    <t>2021-06-23 02:41</t>
  </si>
  <si>
    <t>2021-06-23 09:47</t>
  </si>
  <si>
    <t>2021-06-23 22:44</t>
  </si>
  <si>
    <t>2021-06-23 09:48</t>
  </si>
  <si>
    <t>2021-06-23 18:42</t>
  </si>
  <si>
    <t>2021-06-24 22:01</t>
  </si>
  <si>
    <t>2021-06-24 15:52</t>
  </si>
  <si>
    <t>2021-06-24 09:51</t>
  </si>
  <si>
    <t>2021-06-24 13:26</t>
  </si>
  <si>
    <t>2021-06-24 12:02</t>
  </si>
  <si>
    <t>2021-06-25 22:30</t>
  </si>
  <si>
    <t>2021-06-25 04:34</t>
  </si>
  <si>
    <t>2021-06-25 11:33</t>
  </si>
  <si>
    <t>2021-06-25 05:09</t>
  </si>
  <si>
    <t>2021-06-25 11:04</t>
  </si>
  <si>
    <t>2021-06-25 15:39</t>
  </si>
  <si>
    <t>2021-06-26 22:18</t>
  </si>
  <si>
    <t>2021-06-26 04:45</t>
  </si>
  <si>
    <t>2021-06-26 10:47</t>
  </si>
  <si>
    <t>2021-06-26 05:06</t>
  </si>
  <si>
    <t>2021-06-26 10:11</t>
  </si>
  <si>
    <t>2021-06-26 12:32</t>
  </si>
  <si>
    <t>2021-06-27 00:18</t>
  </si>
  <si>
    <t>2021-06-27 22:11</t>
  </si>
  <si>
    <t>2021-06-27 12:17</t>
  </si>
  <si>
    <t>2021-06-27 04:57</t>
  </si>
  <si>
    <t>2021-06-27 09:31</t>
  </si>
  <si>
    <t>2021-06-27 11:33</t>
  </si>
  <si>
    <t>2021-06-28 22:10</t>
  </si>
  <si>
    <t>2021-06-28 15:52</t>
  </si>
  <si>
    <t>2021-06-28 13:01</t>
  </si>
  <si>
    <t>2021-06-28 04:17</t>
  </si>
  <si>
    <t>2021-06-28 13:05</t>
  </si>
  <si>
    <t>2021-06-28 10:32</t>
  </si>
  <si>
    <t>2021-06-29 22:32</t>
  </si>
  <si>
    <t>2021-06-29 03:41</t>
  </si>
  <si>
    <t>2021-06-29 13:46</t>
  </si>
  <si>
    <t>2021-06-29 23:50</t>
  </si>
  <si>
    <t>2021-06-29 13:41</t>
  </si>
  <si>
    <t>2021-06-29 11:29</t>
  </si>
  <si>
    <t>2021-06-30 23:03</t>
  </si>
  <si>
    <t>2021-06-30 15:47</t>
  </si>
  <si>
    <t>2021-06-30 12:16</t>
  </si>
  <si>
    <t>2021-06-30 04:31</t>
  </si>
  <si>
    <t>2021-06-30 11:56</t>
  </si>
  <si>
    <t>2021-06-30 12:47</t>
  </si>
  <si>
    <t>2020-02-01 08:06</t>
  </si>
  <si>
    <t>2020-02-01 17:12</t>
  </si>
  <si>
    <t>2020-02-01 11:30</t>
  </si>
  <si>
    <t>2020-02-01 02:51</t>
  </si>
  <si>
    <t>2020-02-01 11:21</t>
  </si>
  <si>
    <t>2020-02-01 11:48</t>
  </si>
  <si>
    <t>2020-02-02 06:45</t>
  </si>
  <si>
    <t>2020-02-02 14:54</t>
  </si>
  <si>
    <t>2020-02-02 12:03</t>
  </si>
  <si>
    <t>2020-02-02 06:23</t>
  </si>
  <si>
    <t>2020-02-02 11:39</t>
  </si>
  <si>
    <t>2020-02-02 13:11</t>
  </si>
  <si>
    <t>2020-02-03 08:29</t>
  </si>
  <si>
    <t>2020-02-03 14:43</t>
  </si>
  <si>
    <t>2020-02-03 12:30</t>
  </si>
  <si>
    <t>2020-02-03 05:17</t>
  </si>
  <si>
    <t>2020-02-03 11:10</t>
  </si>
  <si>
    <t>2020-02-03 13:59</t>
  </si>
  <si>
    <t>2020-02-04 08:28</t>
  </si>
  <si>
    <t>2020-02-04 15:08</t>
  </si>
  <si>
    <t>2020-02-04 12:13</t>
  </si>
  <si>
    <t>2020-02-04 04:46</t>
  </si>
  <si>
    <t>2020-02-04 11:34</t>
  </si>
  <si>
    <t>2020-02-04 12:58</t>
  </si>
  <si>
    <t>2020-02-05 22:11</t>
  </si>
  <si>
    <t>2020-02-05 03:04</t>
  </si>
  <si>
    <t>2020-02-05 14:19</t>
  </si>
  <si>
    <t>2020-02-05 23:22</t>
  </si>
  <si>
    <t>2020-02-05 14:18</t>
  </si>
  <si>
    <t>2020-02-05 14:23</t>
  </si>
  <si>
    <t>2020-02-06 00:01</t>
  </si>
  <si>
    <t>2020-02-06 16:17</t>
  </si>
  <si>
    <t>2020-02-06 12:10</t>
  </si>
  <si>
    <t>2020-02-06 06:33</t>
  </si>
  <si>
    <t>2020-02-06 10:22</t>
  </si>
  <si>
    <t>2020-02-06 12:22</t>
  </si>
  <si>
    <t>2020-02-07 22:45</t>
  </si>
  <si>
    <t>2020-02-07 02:34</t>
  </si>
  <si>
    <t>2020-02-07 11:52</t>
  </si>
  <si>
    <t>2020-02-07 06:27</t>
  </si>
  <si>
    <t>2020-02-07 11:53</t>
  </si>
  <si>
    <t>2020-02-07 13:17</t>
  </si>
  <si>
    <t>2020-02-08 22:09</t>
  </si>
  <si>
    <t>2020-02-08 03:59</t>
  </si>
  <si>
    <t>2020-02-08 11:05</t>
  </si>
  <si>
    <t>2020-02-08 22:33</t>
  </si>
  <si>
    <t>2020-02-08 10:55</t>
  </si>
  <si>
    <t>2020-02-08 10:56</t>
  </si>
  <si>
    <t>2020-02-09 09:58</t>
  </si>
  <si>
    <t>2020-02-09 14:51</t>
  </si>
  <si>
    <t>2020-02-09 11:38</t>
  </si>
  <si>
    <t>2020-02-09 19:38</t>
  </si>
  <si>
    <t>2020-02-09 09:16</t>
  </si>
  <si>
    <t>2020-02-09 00:50</t>
  </si>
  <si>
    <t>2020-02-10 10:13</t>
  </si>
  <si>
    <t>2020-02-10 17:14</t>
  </si>
  <si>
    <t>2020-02-10 14:54</t>
  </si>
  <si>
    <t>2020-02-10 06:24</t>
  </si>
  <si>
    <t>2020-02-10 14:55</t>
  </si>
  <si>
    <t>2020-02-10 11:57</t>
  </si>
  <si>
    <t>2020-02-11 08:50</t>
  </si>
  <si>
    <t>2020-02-11 21:59</t>
  </si>
  <si>
    <t>2020-02-11 14:14</t>
  </si>
  <si>
    <t>2020-02-11 06:38</t>
  </si>
  <si>
    <t>2020-02-11 13:40</t>
  </si>
  <si>
    <t>2020-02-11 08:33</t>
  </si>
  <si>
    <t>2020-02-12 00:03</t>
  </si>
  <si>
    <t>2020-02-12 15:05</t>
  </si>
  <si>
    <t>2020-02-12 12:55</t>
  </si>
  <si>
    <t>2020-02-12 05:05</t>
  </si>
  <si>
    <t>2020-02-12 11:53</t>
  </si>
  <si>
    <t>2020-02-12 15:08</t>
  </si>
  <si>
    <t>2020-02-13 08:40</t>
  </si>
  <si>
    <t>2020-02-13 15:28</t>
  </si>
  <si>
    <t>2020-02-13 11:46</t>
  </si>
  <si>
    <t>2020-02-13 05:05</t>
  </si>
  <si>
    <t>2020-02-13 11:42</t>
  </si>
  <si>
    <t>2020-02-13 11:35</t>
  </si>
  <si>
    <t>2020-02-14 22:16</t>
  </si>
  <si>
    <t>2020-02-14 13:34</t>
  </si>
  <si>
    <t>2020-02-14 10:30</t>
  </si>
  <si>
    <t>2020-02-14 03:21</t>
  </si>
  <si>
    <t>2020-02-14 10:21</t>
  </si>
  <si>
    <t>2020-02-14 12:48</t>
  </si>
  <si>
    <t>2020-02-15 09:29</t>
  </si>
  <si>
    <t>2020-02-15 14:59</t>
  </si>
  <si>
    <t>2020-02-15 11:06</t>
  </si>
  <si>
    <t>2020-02-15 06:24</t>
  </si>
  <si>
    <t>2020-02-15 12:05</t>
  </si>
  <si>
    <t>2020-02-15 10:58</t>
  </si>
  <si>
    <t>2020-02-16 22:46</t>
  </si>
  <si>
    <t>2020-02-16 03:48</t>
  </si>
  <si>
    <t>2020-02-16 00:01</t>
  </si>
  <si>
    <t>2020-02-16 23:51</t>
  </si>
  <si>
    <t>2020-02-16 13:02</t>
  </si>
  <si>
    <t>2020-02-16 12:57</t>
  </si>
  <si>
    <t>2020-02-17 22:25</t>
  </si>
  <si>
    <t>2020-02-17 03:10</t>
  </si>
  <si>
    <t>2020-02-17 13:03</t>
  </si>
  <si>
    <t>2020-02-17 19:57</t>
  </si>
  <si>
    <t>2020-02-17 18:38</t>
  </si>
  <si>
    <t>2020-02-17 21:48</t>
  </si>
  <si>
    <t>2020-02-18 09:05</t>
  </si>
  <si>
    <t>2020-02-18 16:20</t>
  </si>
  <si>
    <t>2020-02-18 13:14</t>
  </si>
  <si>
    <t>2020-02-18 06:01</t>
  </si>
  <si>
    <t>2020-02-18 13:12</t>
  </si>
  <si>
    <t>2020-02-18 00:32</t>
  </si>
  <si>
    <t>2020-02-19 08:39</t>
  </si>
  <si>
    <t>2020-02-19 13:59</t>
  </si>
  <si>
    <t>2020-02-19 11:43</t>
  </si>
  <si>
    <t>2020-02-19 06:30</t>
  </si>
  <si>
    <t>2020-02-19 11:38</t>
  </si>
  <si>
    <t>2020-02-19 12:01</t>
  </si>
  <si>
    <t>2020-02-20 20:24</t>
  </si>
  <si>
    <t>2020-02-20 02:58</t>
  </si>
  <si>
    <t>2020-02-20 12:18</t>
  </si>
  <si>
    <t>2020-02-20 04:31</t>
  </si>
  <si>
    <t>2020-02-20 09:25</t>
  </si>
  <si>
    <t>2020-02-21 08:24</t>
  </si>
  <si>
    <t>2020-02-21 17:53</t>
  </si>
  <si>
    <t>2020-02-21 14:06</t>
  </si>
  <si>
    <t>2020-02-21 23:57</t>
  </si>
  <si>
    <t>2020-02-21 13:40</t>
  </si>
  <si>
    <t>2020-02-21 10:23</t>
  </si>
  <si>
    <t>2020-02-22 08:52</t>
  </si>
  <si>
    <t>2020-02-22 04:29</t>
  </si>
  <si>
    <t>2020-02-22 11:19</t>
  </si>
  <si>
    <t>2020-02-22 06:26</t>
  </si>
  <si>
    <t>2020-02-22 11:22</t>
  </si>
  <si>
    <t>2020-02-22 13:13</t>
  </si>
  <si>
    <t>2020-02-23 10:06</t>
  </si>
  <si>
    <t>2020-02-23 16:46</t>
  </si>
  <si>
    <t>2020-02-23 13:30</t>
  </si>
  <si>
    <t>2020-02-23 05:56</t>
  </si>
  <si>
    <t>2020-02-23 13:04</t>
  </si>
  <si>
    <t>2020-02-23 00:36</t>
  </si>
  <si>
    <t>2020-02-24 18:08</t>
  </si>
  <si>
    <t>2020-02-24 11:54</t>
  </si>
  <si>
    <t>2020-02-24 04:32</t>
  </si>
  <si>
    <t>2020-02-24 11:59</t>
  </si>
  <si>
    <t>2020-02-24 12:11</t>
  </si>
  <si>
    <t>2020-02-25 00:01</t>
  </si>
  <si>
    <t>2020-02-25 14:27</t>
  </si>
  <si>
    <t>2020-02-25 13:26</t>
  </si>
  <si>
    <t>2020-02-25 06:32</t>
  </si>
  <si>
    <t>2020-02-25 12:57</t>
  </si>
  <si>
    <t>2020-02-25 14:55</t>
  </si>
  <si>
    <t>2020-02-26 09:08</t>
  </si>
  <si>
    <t>2020-02-26 14:31</t>
  </si>
  <si>
    <t>2020-02-26 14:00</t>
  </si>
  <si>
    <t>2020-02-26 02:18</t>
  </si>
  <si>
    <t>2020-02-26 14:20</t>
  </si>
  <si>
    <t>2020-02-27 10:02</t>
  </si>
  <si>
    <t>2020-02-27 02:44</t>
  </si>
  <si>
    <t>2020-02-27 13:11</t>
  </si>
  <si>
    <t>2020-02-27 23:52</t>
  </si>
  <si>
    <t>2020-02-27 13:15</t>
  </si>
  <si>
    <t>2020-02-27 04:12</t>
  </si>
  <si>
    <t>2020-02-28 00:03</t>
  </si>
  <si>
    <t>2020-02-28 15:28</t>
  </si>
  <si>
    <t>2020-02-28 12:17</t>
  </si>
  <si>
    <t>2020-02-28 05:48</t>
  </si>
  <si>
    <t>2020-02-28 12:18</t>
  </si>
  <si>
    <t>2020-02-28 12:54</t>
  </si>
  <si>
    <t>2020-02-29 00:01</t>
  </si>
  <si>
    <t>2020-02-29 15:22</t>
  </si>
  <si>
    <t>2020-02-29 14:18</t>
  </si>
  <si>
    <t>2020-02-29 06:08</t>
  </si>
  <si>
    <t>2020-02-29 14:05</t>
  </si>
  <si>
    <t>2020-02-29 13:37</t>
  </si>
  <si>
    <t>2020-03-01 23:55</t>
  </si>
  <si>
    <t>2020-03-01 04:40</t>
  </si>
  <si>
    <t>2020-03-01 11:15</t>
  </si>
  <si>
    <t>2020-03-01 05:13</t>
  </si>
  <si>
    <t>2020-03-01 11:00</t>
  </si>
  <si>
    <t>2020-03-01 23:59</t>
  </si>
  <si>
    <t>2020-03-02 09:00</t>
  </si>
  <si>
    <t>2020-03-02 00:05</t>
  </si>
  <si>
    <t>2020-03-02 11:48</t>
  </si>
  <si>
    <t>2020-03-02 07:28</t>
  </si>
  <si>
    <t>2020-03-02 11:54</t>
  </si>
  <si>
    <t>2020-03-02 02:39</t>
  </si>
  <si>
    <t>2020-03-03 08:46</t>
  </si>
  <si>
    <t>2020-03-03 17:15</t>
  </si>
  <si>
    <t>2020-03-03 11:47</t>
  </si>
  <si>
    <t>2020-03-03 00:51</t>
  </si>
  <si>
    <t>2020-03-03 11:32</t>
  </si>
  <si>
    <t>2020-03-03 12:52</t>
  </si>
  <si>
    <t>2020-03-04 22:53</t>
  </si>
  <si>
    <t>2020-03-04 15:00</t>
  </si>
  <si>
    <t>2020-03-04 11:10</t>
  </si>
  <si>
    <t>2020-03-04 11:02</t>
  </si>
  <si>
    <t>2020-03-04 14:01</t>
  </si>
  <si>
    <t>2020-03-05 09:28</t>
  </si>
  <si>
    <t>2020-03-05 16:20</t>
  </si>
  <si>
    <t>2020-03-05 13:37</t>
  </si>
  <si>
    <t>2020-03-05 05:57</t>
  </si>
  <si>
    <t>2020-03-05 14:04</t>
  </si>
  <si>
    <t>2020-03-05 14:45</t>
  </si>
  <si>
    <t>2020-03-06 00:01</t>
  </si>
  <si>
    <t>2020-03-06 16:53</t>
  </si>
  <si>
    <t>2020-03-06 12:55</t>
  </si>
  <si>
    <t>2020-03-06 02:04</t>
  </si>
  <si>
    <t>2020-03-06 11:01</t>
  </si>
  <si>
    <t>2020-03-06 13:22</t>
  </si>
  <si>
    <t>2020-03-07 14:25</t>
  </si>
  <si>
    <t>2020-03-07 13:11</t>
  </si>
  <si>
    <t>2020-03-07 05:02</t>
  </si>
  <si>
    <t>2020-03-07 10:53</t>
  </si>
  <si>
    <t>2020-03-07 11:16</t>
  </si>
  <si>
    <t>2020-03-08 09:43</t>
  </si>
  <si>
    <t>2020-03-08 15:21</t>
  </si>
  <si>
    <t>2020-03-08 13:31</t>
  </si>
  <si>
    <t>2020-03-08 06:35</t>
  </si>
  <si>
    <t>2020-03-08 13:27</t>
  </si>
  <si>
    <t>2020-03-08 11:22</t>
  </si>
  <si>
    <t>2020-03-09 00:01</t>
  </si>
  <si>
    <t>2020-03-09 15:06</t>
  </si>
  <si>
    <t>2020-03-09 14:24</t>
  </si>
  <si>
    <t>2020-03-09 05:32</t>
  </si>
  <si>
    <t>2020-03-09 16:45</t>
  </si>
  <si>
    <t>2020-03-10 23:10</t>
  </si>
  <si>
    <t>2020-03-10 23:45</t>
  </si>
  <si>
    <t>2020-03-10 15:27</t>
  </si>
  <si>
    <t>2020-03-10 15:26</t>
  </si>
  <si>
    <t>2020-03-11 09:33</t>
  </si>
  <si>
    <t>2020-03-11 14:39</t>
  </si>
  <si>
    <t>2020-03-11 13:48</t>
  </si>
  <si>
    <t>2020-03-11 13:44</t>
  </si>
  <si>
    <t>2020-03-11 13:49</t>
  </si>
  <si>
    <t>2020-03-12 00:01</t>
  </si>
  <si>
    <t>2020-03-12 18:22</t>
  </si>
  <si>
    <t>2020-03-12 12:17</t>
  </si>
  <si>
    <t>2020-03-12 00:57</t>
  </si>
  <si>
    <t>2020-03-12 11:33</t>
  </si>
  <si>
    <t>2020-03-12 07:27</t>
  </si>
  <si>
    <t>2020-03-13 09:26</t>
  </si>
  <si>
    <t>2020-03-13 15:24</t>
  </si>
  <si>
    <t>2020-03-13 11:39</t>
  </si>
  <si>
    <t>2020-03-13 03:44</t>
  </si>
  <si>
    <t>2020-03-13 11:40</t>
  </si>
  <si>
    <t>2020-03-13 23:16</t>
  </si>
  <si>
    <t>2020-03-14 22:57</t>
  </si>
  <si>
    <t>2020-03-14 03:18</t>
  </si>
  <si>
    <t>2020-03-14 00:01</t>
  </si>
  <si>
    <t>2020-03-14 23:17</t>
  </si>
  <si>
    <t>2020-03-14 16:30</t>
  </si>
  <si>
    <t>2020-03-14 15:33</t>
  </si>
  <si>
    <t>2020-03-15 09:08</t>
  </si>
  <si>
    <t>2020-03-15 16:51</t>
  </si>
  <si>
    <t>2020-03-15 12:43</t>
  </si>
  <si>
    <t>2020-03-15 02:30</t>
  </si>
  <si>
    <t>2020-03-15 13:28</t>
  </si>
  <si>
    <t>2020-03-15 01:46</t>
  </si>
  <si>
    <t>2020-03-16 08:19</t>
  </si>
  <si>
    <t>2020-03-16 03:41</t>
  </si>
  <si>
    <t>2020-03-16 15:13</t>
  </si>
  <si>
    <t>2020-03-16 23:47</t>
  </si>
  <si>
    <t>2020-03-16 15:16</t>
  </si>
  <si>
    <t>2020-03-16 08:40</t>
  </si>
  <si>
    <t>2020-03-17 00:01</t>
  </si>
  <si>
    <t>2020-03-17 15:39</t>
  </si>
  <si>
    <t>2020-03-17 11:38</t>
  </si>
  <si>
    <t>2020-03-17 01:17</t>
  </si>
  <si>
    <t>2020-03-17 11:19</t>
  </si>
  <si>
    <t>2020-03-17 13:49</t>
  </si>
  <si>
    <t>2020-03-18 15:03</t>
  </si>
  <si>
    <t>2020-03-18 13:00</t>
  </si>
  <si>
    <t>2020-03-18 02:50</t>
  </si>
  <si>
    <t>2020-03-18 11:59</t>
  </si>
  <si>
    <t>2020-03-18 13:31</t>
  </si>
  <si>
    <t>2020-03-19 14:48</t>
  </si>
  <si>
    <t>2020-03-19 11:33</t>
  </si>
  <si>
    <t>2020-03-19 03:27</t>
  </si>
  <si>
    <t>2020-03-19 10:46</t>
  </si>
  <si>
    <t>2020-03-19 11:43</t>
  </si>
  <si>
    <t>2020-03-20 09:06</t>
  </si>
  <si>
    <t>2020-03-20 17:12</t>
  </si>
  <si>
    <t>2020-03-20 13:56</t>
  </si>
  <si>
    <t>2020-03-20 06:26</t>
  </si>
  <si>
    <t>2020-03-20 14:00</t>
  </si>
  <si>
    <t>2020-03-20 01:03</t>
  </si>
  <si>
    <t>2020-03-21 08:29</t>
  </si>
  <si>
    <t>2020-03-21 15:36</t>
  </si>
  <si>
    <t>2020-03-21 11:53</t>
  </si>
  <si>
    <t>2020-03-21 03:09</t>
  </si>
  <si>
    <t>2020-03-21 11:54</t>
  </si>
  <si>
    <t>2020-03-21 12:07</t>
  </si>
  <si>
    <t>2020-03-22 08:18</t>
  </si>
  <si>
    <t>2020-03-22 14:48</t>
  </si>
  <si>
    <t>2020-03-22 12:04</t>
  </si>
  <si>
    <t>2020-03-22 05:15</t>
  </si>
  <si>
    <t>2020-03-22 11:49</t>
  </si>
  <si>
    <t>2020-03-22 12:22</t>
  </si>
  <si>
    <t>2020-03-23 21:38</t>
  </si>
  <si>
    <t>2020-03-23 03:19</t>
  </si>
  <si>
    <t>2020-03-23 10:27</t>
  </si>
  <si>
    <t>2020-03-23 23:54</t>
  </si>
  <si>
    <t>2020-03-23 22:21</t>
  </si>
  <si>
    <t>2020-03-23 13:56</t>
  </si>
  <si>
    <t>2020-03-24 08:14</t>
  </si>
  <si>
    <t>2020-03-24 14:39</t>
  </si>
  <si>
    <t>2020-03-24 12:14</t>
  </si>
  <si>
    <t>2020-03-24 23:59</t>
  </si>
  <si>
    <t>2020-03-24 12:15</t>
  </si>
  <si>
    <t>2020-03-24 15:25</t>
  </si>
  <si>
    <t>2020-03-25 08:44</t>
  </si>
  <si>
    <t>2020-03-25 15:40</t>
  </si>
  <si>
    <t>2020-03-25 12:26</t>
  </si>
  <si>
    <t>2020-03-25 03:48</t>
  </si>
  <si>
    <t>2020-03-25 12:22</t>
  </si>
  <si>
    <t>2020-03-25 14:55</t>
  </si>
  <si>
    <t>2020-03-26 08:51</t>
  </si>
  <si>
    <t>2020-03-26 18:22</t>
  </si>
  <si>
    <t>2020-03-26 11:31</t>
  </si>
  <si>
    <t>2020-03-26 06:29</t>
  </si>
  <si>
    <t>2020-03-26 13:59</t>
  </si>
  <si>
    <t>2020-03-27 21:56</t>
  </si>
  <si>
    <t>2020-03-27 18:14</t>
  </si>
  <si>
    <t>2020-03-27 11:24</t>
  </si>
  <si>
    <t>2020-03-27 05:27</t>
  </si>
  <si>
    <t>2020-03-27 10:40</t>
  </si>
  <si>
    <t>2020-03-27 12:42</t>
  </si>
  <si>
    <t>2020-03-28 23:01</t>
  </si>
  <si>
    <t>2020-03-28 12:40</t>
  </si>
  <si>
    <t>2020-03-28 12:01</t>
  </si>
  <si>
    <t>2020-03-28 22:51</t>
  </si>
  <si>
    <t>2020-03-28 11:02</t>
  </si>
  <si>
    <t>2020-03-28 15:25</t>
  </si>
  <si>
    <t>2020-03-29 08:17</t>
  </si>
  <si>
    <t>2020-03-29 17:36</t>
  </si>
  <si>
    <t>2020-03-29 04:20</t>
  </si>
  <si>
    <t>2020-03-29 12:21</t>
  </si>
  <si>
    <t>2020-03-29 12:25</t>
  </si>
  <si>
    <t>2020-03-30 12:59</t>
  </si>
  <si>
    <t>2020-03-30 00:50</t>
  </si>
  <si>
    <t>2020-03-30 11:43</t>
  </si>
  <si>
    <t>2020-03-30 16:12</t>
  </si>
  <si>
    <t>2020-03-31 09:03</t>
  </si>
  <si>
    <t>2020-03-31 17:41</t>
  </si>
  <si>
    <t>2020-03-31 11:56</t>
  </si>
  <si>
    <t>2020-03-31 05:16</t>
  </si>
  <si>
    <t>2020-03-31 11:43</t>
  </si>
  <si>
    <t>2020-03-31 15:14</t>
  </si>
  <si>
    <t>2020-04-01 21:50</t>
  </si>
  <si>
    <t>2020-04-01 02:56</t>
  </si>
  <si>
    <t>2020-04-01 08:18</t>
  </si>
  <si>
    <t>2020-04-01 21:10</t>
  </si>
  <si>
    <t>2020-04-01 15:16</t>
  </si>
  <si>
    <t>2020-04-01 08:41</t>
  </si>
  <si>
    <t>2020-04-02 08:58</t>
  </si>
  <si>
    <t>2020-04-02 15:48</t>
  </si>
  <si>
    <t>2020-04-02 11:34</t>
  </si>
  <si>
    <t>2020-04-02 01:36</t>
  </si>
  <si>
    <t>2020-04-02 12:17</t>
  </si>
  <si>
    <t>2020-04-03 08:29</t>
  </si>
  <si>
    <t>2020-04-03 15:05</t>
  </si>
  <si>
    <t>2020-04-03 12:57</t>
  </si>
  <si>
    <t>2020-04-03 05:32</t>
  </si>
  <si>
    <t>2020-04-03 10:03</t>
  </si>
  <si>
    <t>2020-04-03 15:55</t>
  </si>
  <si>
    <t>2020-04-04 21:47</t>
  </si>
  <si>
    <t>2020-04-04 03:27</t>
  </si>
  <si>
    <t>2020-04-04 11:07</t>
  </si>
  <si>
    <t>2020-04-04 22:25</t>
  </si>
  <si>
    <t>2020-04-04 13:00</t>
  </si>
  <si>
    <t>2020-04-04 12:38</t>
  </si>
  <si>
    <t>2020-04-05 08:43</t>
  </si>
  <si>
    <t>2020-04-05 15:50</t>
  </si>
  <si>
    <t>2020-04-05 11:20</t>
  </si>
  <si>
    <t>2020-04-05 21:16</t>
  </si>
  <si>
    <t>2020-04-05 11:15</t>
  </si>
  <si>
    <t>2020-04-05 13:03</t>
  </si>
  <si>
    <t>2020-04-06 00:01</t>
  </si>
  <si>
    <t>2020-04-06 16:28</t>
  </si>
  <si>
    <t>2020-04-06 13:07</t>
  </si>
  <si>
    <t>2020-04-06 01:58</t>
  </si>
  <si>
    <t>2020-04-06 14:34</t>
  </si>
  <si>
    <t>2020-04-06 11:10</t>
  </si>
  <si>
    <t>2020-04-07 21:57</t>
  </si>
  <si>
    <t>2020-04-07 05:40</t>
  </si>
  <si>
    <t>2020-04-07 13:31</t>
  </si>
  <si>
    <t>2020-04-07 01:49</t>
  </si>
  <si>
    <t>2020-04-07 13:13</t>
  </si>
  <si>
    <t>2020-04-07 13:50</t>
  </si>
  <si>
    <t>2020-04-08 15:01</t>
  </si>
  <si>
    <t>2020-04-08 12:24</t>
  </si>
  <si>
    <t>2020-04-08 11:12</t>
  </si>
  <si>
    <t>2020-04-08 14:54</t>
  </si>
  <si>
    <t>2020-04-09 22:00</t>
  </si>
  <si>
    <t>2020-04-09 04:32</t>
  </si>
  <si>
    <t>2020-04-09 14:31</t>
  </si>
  <si>
    <t>2020-04-10 00:00</t>
  </si>
  <si>
    <t>2020-04-09 14:18</t>
  </si>
  <si>
    <t>2020-04-09 10:29</t>
  </si>
  <si>
    <t>2020-04-10 08:00</t>
  </si>
  <si>
    <t>2020-04-10 17:22</t>
  </si>
  <si>
    <t>2020-04-10 09:53</t>
  </si>
  <si>
    <t>2020-04-10 05:33</t>
  </si>
  <si>
    <t>2020-04-10 09:42</t>
  </si>
  <si>
    <t>2020-04-10 10:45</t>
  </si>
  <si>
    <t>2020-04-11 00:01</t>
  </si>
  <si>
    <t>2020-04-11 16:04</t>
  </si>
  <si>
    <t>2020-04-11 10:49</t>
  </si>
  <si>
    <t>2020-04-11 05:36</t>
  </si>
  <si>
    <t>2020-04-11 10:45</t>
  </si>
  <si>
    <t>2020-04-11 09:38</t>
  </si>
  <si>
    <t>2020-04-12 21:26</t>
  </si>
  <si>
    <t>2020-04-12 03:13</t>
  </si>
  <si>
    <t>2020-04-12 19:27</t>
  </si>
  <si>
    <t>2020-04-12 13:07</t>
  </si>
  <si>
    <t>2020-04-12 04:23</t>
  </si>
  <si>
    <t>2020-04-13 22:25</t>
  </si>
  <si>
    <t>2020-04-13 03:36</t>
  </si>
  <si>
    <t>2020-04-13 11:06</t>
  </si>
  <si>
    <t>2020-04-13 05:20</t>
  </si>
  <si>
    <t>2020-04-13 10:14</t>
  </si>
  <si>
    <t>2020-04-13 14:52</t>
  </si>
  <si>
    <t>2020-04-14 00:01</t>
  </si>
  <si>
    <t>2020-04-14 17:54</t>
  </si>
  <si>
    <t>2020-04-14 10:41</t>
  </si>
  <si>
    <t>2020-04-14 05:42</t>
  </si>
  <si>
    <t>2020-04-14 10:05</t>
  </si>
  <si>
    <t>2020-04-14 12:35</t>
  </si>
  <si>
    <t>2020-04-15 14:10</t>
  </si>
  <si>
    <t>2020-04-15 11:19</t>
  </si>
  <si>
    <t>2020-04-15 00:35</t>
  </si>
  <si>
    <t>2020-04-15 09:22</t>
  </si>
  <si>
    <t>2020-04-15 12:23</t>
  </si>
  <si>
    <t>2020-04-16 22:00</t>
  </si>
  <si>
    <t>2020-04-16 02:45</t>
  </si>
  <si>
    <t>2020-04-16 10:53</t>
  </si>
  <si>
    <t>2020-04-16 04:25</t>
  </si>
  <si>
    <t>2020-04-16 09:44</t>
  </si>
  <si>
    <t>2020-04-16 09:03</t>
  </si>
  <si>
    <t>2020-04-17 07:32</t>
  </si>
  <si>
    <t>2020-04-17 16:08</t>
  </si>
  <si>
    <t>2020-04-17 12:53</t>
  </si>
  <si>
    <t>2020-04-17 04:52</t>
  </si>
  <si>
    <t>2020-04-17 10:57</t>
  </si>
  <si>
    <t>2020-04-18 09:09</t>
  </si>
  <si>
    <t>2020-04-18 16:47</t>
  </si>
  <si>
    <t>2020-04-18 12:07</t>
  </si>
  <si>
    <t>2020-04-18 05:15</t>
  </si>
  <si>
    <t>2020-04-18 09:59</t>
  </si>
  <si>
    <t>2020-04-18 13:39</t>
  </si>
  <si>
    <t>2020-04-19 15:56</t>
  </si>
  <si>
    <t>2020-04-19 14:30</t>
  </si>
  <si>
    <t>2020-04-19 04:57</t>
  </si>
  <si>
    <t>2020-04-19 12:13</t>
  </si>
  <si>
    <t>2020-04-19 14:06</t>
  </si>
  <si>
    <t>2020-04-20 09:15</t>
  </si>
  <si>
    <t>2020-04-20 02:30</t>
  </si>
  <si>
    <t>2020-04-20 09:40</t>
  </si>
  <si>
    <t>2020-04-20 22:34</t>
  </si>
  <si>
    <t>2020-04-20 09:46</t>
  </si>
  <si>
    <t>2020-04-20 09:57</t>
  </si>
  <si>
    <t>2020-04-21 21:40</t>
  </si>
  <si>
    <t>2020-04-21 15:03</t>
  </si>
  <si>
    <t>2020-04-21 11:44</t>
  </si>
  <si>
    <t>2020-04-21 05:23</t>
  </si>
  <si>
    <t>2020-04-21 11:55</t>
  </si>
  <si>
    <t>2020-04-21 15:49</t>
  </si>
  <si>
    <t>2020-04-22 21:01</t>
  </si>
  <si>
    <t>2020-04-22 01:55</t>
  </si>
  <si>
    <t>2020-04-22 11:23</t>
  </si>
  <si>
    <t>2020-04-22 23:08</t>
  </si>
  <si>
    <t>2020-04-22 11:26</t>
  </si>
  <si>
    <t>2020-04-22 13:33</t>
  </si>
  <si>
    <t>2020-04-23 03:41</t>
  </si>
  <si>
    <t>2020-04-23 10:02</t>
  </si>
  <si>
    <t>2020-04-23 21:54</t>
  </si>
  <si>
    <t>2020-04-23 13:17</t>
  </si>
  <si>
    <t>2020-04-23 15:01</t>
  </si>
  <si>
    <t>2020-04-24 21:28</t>
  </si>
  <si>
    <t>2020-04-24 02:46</t>
  </si>
  <si>
    <t>2020-04-24 09:57</t>
  </si>
  <si>
    <t>2020-04-24 18:22</t>
  </si>
  <si>
    <t>2020-04-24 09:35</t>
  </si>
  <si>
    <t>2020-04-24 15:35</t>
  </si>
  <si>
    <t>2020-04-25 00:02</t>
  </si>
  <si>
    <t>2020-04-25 16:25</t>
  </si>
  <si>
    <t>2020-04-25 11:39</t>
  </si>
  <si>
    <t>2020-04-25 11:37</t>
  </si>
  <si>
    <t>2020-04-25 13:12</t>
  </si>
  <si>
    <t>2020-04-26 21:53</t>
  </si>
  <si>
    <t>2020-04-26 14:46</t>
  </si>
  <si>
    <t>2020-04-26 11:52</t>
  </si>
  <si>
    <t>2020-04-26 02:25</t>
  </si>
  <si>
    <t>2020-04-26 10:12</t>
  </si>
  <si>
    <t>2020-04-26 13:19</t>
  </si>
  <si>
    <t>2020-04-27 21:13</t>
  </si>
  <si>
    <t>2020-04-27 03:00</t>
  </si>
  <si>
    <t>2020-04-27 14:25</t>
  </si>
  <si>
    <t>2020-04-27 05:08</t>
  </si>
  <si>
    <t>2020-04-27 12:30</t>
  </si>
  <si>
    <t>2020-04-28 09:04</t>
  </si>
  <si>
    <t>2020-04-28 03:37</t>
  </si>
  <si>
    <t>2020-04-28 10:13</t>
  </si>
  <si>
    <t>2020-04-28 23:58</t>
  </si>
  <si>
    <t>2020-04-28 10:08</t>
  </si>
  <si>
    <t>2020-04-28 16:11</t>
  </si>
  <si>
    <t>2020-04-29 07:44</t>
  </si>
  <si>
    <t>2020-04-29 14:34</t>
  </si>
  <si>
    <t>2020-04-29 10:22</t>
  </si>
  <si>
    <t>2020-04-29 03:52</t>
  </si>
  <si>
    <t>2020-04-29 10:24</t>
  </si>
  <si>
    <t>2020-04-29 11:14</t>
  </si>
  <si>
    <t>2020-04-30 07:41</t>
  </si>
  <si>
    <t>2020-04-30 14:59</t>
  </si>
  <si>
    <t>2020-04-30 12:02</t>
  </si>
  <si>
    <t>2020-04-30 05:00</t>
  </si>
  <si>
    <t>2020-04-30 10:27</t>
  </si>
  <si>
    <t>2020-04-30 11:30</t>
  </si>
  <si>
    <t>2020-05-01 00:01</t>
  </si>
  <si>
    <t>2020-05-01 16:43</t>
  </si>
  <si>
    <t>2020-05-01 12:15</t>
  </si>
  <si>
    <t>2020-05-01 05:26</t>
  </si>
  <si>
    <t>2020-05-01 12:16</t>
  </si>
  <si>
    <t>2020-05-01 11:14</t>
  </si>
  <si>
    <t>2020-05-02 00:01</t>
  </si>
  <si>
    <t>2020-05-02 16:30</t>
  </si>
  <si>
    <t>2020-05-02 12:56</t>
  </si>
  <si>
    <t>2020-05-02 03:51</t>
  </si>
  <si>
    <t>2020-05-02 12:21</t>
  </si>
  <si>
    <t>2020-05-02 13:18</t>
  </si>
  <si>
    <t>2020-05-03 22:18</t>
  </si>
  <si>
    <t>2020-05-03 14:19</t>
  </si>
  <si>
    <t>2020-05-03 12:16</t>
  </si>
  <si>
    <t>2020-05-03 04:30</t>
  </si>
  <si>
    <t>2020-05-03 14:35</t>
  </si>
  <si>
    <t>2020-05-04 08:44</t>
  </si>
  <si>
    <t>2020-05-04 01:06</t>
  </si>
  <si>
    <t>2020-05-04 14:38</t>
  </si>
  <si>
    <t>2020-05-04 04:25</t>
  </si>
  <si>
    <t>2020-05-04 14:39</t>
  </si>
  <si>
    <t>2020-05-04 12:43</t>
  </si>
  <si>
    <t>2020-05-05 00:01</t>
  </si>
  <si>
    <t>2020-05-05 23:52</t>
  </si>
  <si>
    <t>2020-05-05 13:41</t>
  </si>
  <si>
    <t>2020-05-05 04:56</t>
  </si>
  <si>
    <t>2020-05-05 13:31</t>
  </si>
  <si>
    <t>2020-05-05 13:09</t>
  </si>
  <si>
    <t>2020-05-06 21:05</t>
  </si>
  <si>
    <t>2020-05-06 02:09</t>
  </si>
  <si>
    <t>2020-05-06 11:36</t>
  </si>
  <si>
    <t>2020-05-06 23:50</t>
  </si>
  <si>
    <t>2020-05-06 11:37</t>
  </si>
  <si>
    <t>2020-05-06 12:40</t>
  </si>
  <si>
    <t>2020-05-07 09:25</t>
  </si>
  <si>
    <t>2020-05-07 18:52</t>
  </si>
  <si>
    <t>2020-05-07 11:29</t>
  </si>
  <si>
    <t>2020-05-07 01:25</t>
  </si>
  <si>
    <t>2020-05-07 11:24</t>
  </si>
  <si>
    <t>2020-05-07 08:51</t>
  </si>
  <si>
    <t>2020-05-08 08:49</t>
  </si>
  <si>
    <t>2020-05-08 16:13</t>
  </si>
  <si>
    <t>2020-05-08 10:32</t>
  </si>
  <si>
    <t>2020-05-08 02:04</t>
  </si>
  <si>
    <t>2020-05-08 10:25</t>
  </si>
  <si>
    <t>2020-05-08 13:20</t>
  </si>
  <si>
    <t>2020-05-09 00:01</t>
  </si>
  <si>
    <t>2020-05-09 15:51</t>
  </si>
  <si>
    <t>2020-05-09 12:35</t>
  </si>
  <si>
    <t>2020-05-09 03:53</t>
  </si>
  <si>
    <t>2020-05-09 11:27</t>
  </si>
  <si>
    <t>2020-05-09 13:27</t>
  </si>
  <si>
    <t>2020-05-10 22:42</t>
  </si>
  <si>
    <t>2020-05-10 15:48</t>
  </si>
  <si>
    <t>2020-05-10 15:43</t>
  </si>
  <si>
    <t>2020-05-10 04:35</t>
  </si>
  <si>
    <t>2020-05-10 15:57</t>
  </si>
  <si>
    <t>2020-05-10 14:02</t>
  </si>
  <si>
    <t>2020-05-11 07:34</t>
  </si>
  <si>
    <t>2020-05-11 15:14</t>
  </si>
  <si>
    <t>2020-05-11 11:42</t>
  </si>
  <si>
    <t>2020-05-11 03:47</t>
  </si>
  <si>
    <t>2020-05-11 11:43</t>
  </si>
  <si>
    <t>2020-05-11 12:51</t>
  </si>
  <si>
    <t>2020-05-12 21:41</t>
  </si>
  <si>
    <t>2020-05-12 04:29</t>
  </si>
  <si>
    <t>2020-05-12 10:58</t>
  </si>
  <si>
    <t>2020-05-12 19:58</t>
  </si>
  <si>
    <t>2020-05-12 08:56</t>
  </si>
  <si>
    <t>2020-05-12 17:41</t>
  </si>
  <si>
    <t>2020-05-13 10:18</t>
  </si>
  <si>
    <t>2020-05-13 03:54</t>
  </si>
  <si>
    <t>2020-05-13 11:15</t>
  </si>
  <si>
    <t>2020-05-13 04:24</t>
  </si>
  <si>
    <t>2020-05-13 11:17</t>
  </si>
  <si>
    <t>2020-05-13 11:52</t>
  </si>
  <si>
    <t>2020-05-14 00:01</t>
  </si>
  <si>
    <t>2020-05-14 17:13</t>
  </si>
  <si>
    <t>2020-05-14 11:54</t>
  </si>
  <si>
    <t>2020-05-14 05:15</t>
  </si>
  <si>
    <t>2020-05-14 12:23</t>
  </si>
  <si>
    <t>2020-05-14 12:52</t>
  </si>
  <si>
    <t>2020-05-15 06:37</t>
  </si>
  <si>
    <t>2020-05-15 14:57</t>
  </si>
  <si>
    <t>2020-05-15 12:42</t>
  </si>
  <si>
    <t>2020-05-15 05:11</t>
  </si>
  <si>
    <t>2020-05-15 11:57</t>
  </si>
  <si>
    <t>2020-05-15 14:18</t>
  </si>
  <si>
    <t>2020-05-16 23:53</t>
  </si>
  <si>
    <t>2020-05-16 12:08</t>
  </si>
  <si>
    <t>2020-05-16 23:04</t>
  </si>
  <si>
    <t>2020-05-16 11:59</t>
  </si>
  <si>
    <t>2020-05-16 13:06</t>
  </si>
  <si>
    <t>2020-05-17 10:53</t>
  </si>
  <si>
    <t>2020-05-17 23:36</t>
  </si>
  <si>
    <t>2020-05-17 09:28</t>
  </si>
  <si>
    <t>2020-05-18 00:00</t>
  </si>
  <si>
    <t>2020-05-17 09:01</t>
  </si>
  <si>
    <t>2020-05-17 10:47</t>
  </si>
  <si>
    <t>2020-05-18 21:48</t>
  </si>
  <si>
    <t>2020-05-18 06:16</t>
  </si>
  <si>
    <t>2020-05-18 14:45</t>
  </si>
  <si>
    <t>2020-05-18 04:12</t>
  </si>
  <si>
    <t>2020-05-18 15:04</t>
  </si>
  <si>
    <t>2020-05-18 12:43</t>
  </si>
  <si>
    <t>2020-05-19 21:42</t>
  </si>
  <si>
    <t>2020-05-19 07:02</t>
  </si>
  <si>
    <t>2020-05-19 12:02</t>
  </si>
  <si>
    <t>2020-05-19 22:37</t>
  </si>
  <si>
    <t>2020-05-19 11:42</t>
  </si>
  <si>
    <t>2020-05-19 12:58</t>
  </si>
  <si>
    <t>2020-05-20 10:56</t>
  </si>
  <si>
    <t>2020-05-20 19:38</t>
  </si>
  <si>
    <t>2020-05-20 10:21</t>
  </si>
  <si>
    <t>2020-05-20 04:58</t>
  </si>
  <si>
    <t>2020-05-20 10:23</t>
  </si>
  <si>
    <t>2020-05-20 10:40</t>
  </si>
  <si>
    <t>2020-05-21 07:48</t>
  </si>
  <si>
    <t>2020-05-21 15:39</t>
  </si>
  <si>
    <t>2020-05-21 12:24</t>
  </si>
  <si>
    <t>2020-05-21 02:44</t>
  </si>
  <si>
    <t>2020-05-21 12:42</t>
  </si>
  <si>
    <t>2020-05-21 03:41</t>
  </si>
  <si>
    <t>2020-05-22 14:51</t>
  </si>
  <si>
    <t>2020-05-22 09:45</t>
  </si>
  <si>
    <t>2020-05-22 05:03</t>
  </si>
  <si>
    <t>2020-05-22 09:54</t>
  </si>
  <si>
    <t>2020-05-22 07:05</t>
  </si>
  <si>
    <t>2020-05-23 22:28</t>
  </si>
  <si>
    <t>2020-05-23 04:09</t>
  </si>
  <si>
    <t>2020-05-23 12:05</t>
  </si>
  <si>
    <t>2020-05-23 04:59</t>
  </si>
  <si>
    <t>2020-05-23 14:49</t>
  </si>
  <si>
    <t>2020-05-23 18:32</t>
  </si>
  <si>
    <t>2020-05-24 21:52</t>
  </si>
  <si>
    <t>2020-05-24 02:05</t>
  </si>
  <si>
    <t>2020-05-24 12:57</t>
  </si>
  <si>
    <t>2020-05-24 23:26</t>
  </si>
  <si>
    <t>2020-05-24 13:08</t>
  </si>
  <si>
    <t>2020-05-24 12:02</t>
  </si>
  <si>
    <t>2020-05-25 21:57</t>
  </si>
  <si>
    <t>2020-05-25 14:38</t>
  </si>
  <si>
    <t>2020-05-25 11:42</t>
  </si>
  <si>
    <t>2020-05-25 03:22</t>
  </si>
  <si>
    <t>2020-05-25 09:34</t>
  </si>
  <si>
    <t>2020-05-26 00:01</t>
  </si>
  <si>
    <t>2020-05-26 16:08</t>
  </si>
  <si>
    <t>2020-05-26 10:50</t>
  </si>
  <si>
    <t>2020-05-26 02:36</t>
  </si>
  <si>
    <t>2020-05-26 10:35</t>
  </si>
  <si>
    <t>2020-05-26 12:51</t>
  </si>
  <si>
    <t>2020-05-27 22:00</t>
  </si>
  <si>
    <t>2020-05-27 02:09</t>
  </si>
  <si>
    <t>2020-05-27 08:51</t>
  </si>
  <si>
    <t>2020-05-27 22:58</t>
  </si>
  <si>
    <t>2020-05-27 08:55</t>
  </si>
  <si>
    <t>2020-05-27 12:55</t>
  </si>
  <si>
    <t>2020-05-28 22:14</t>
  </si>
  <si>
    <t>2020-05-28 14:29</t>
  </si>
  <si>
    <t>2020-05-28 12:31</t>
  </si>
  <si>
    <t>2020-05-28 00:23</t>
  </si>
  <si>
    <t>2020-05-28 12:16</t>
  </si>
  <si>
    <t>2020-05-28 12:48</t>
  </si>
  <si>
    <t>2020-05-29 21:44</t>
  </si>
  <si>
    <t>2020-05-29 13:10</t>
  </si>
  <si>
    <t>2020-05-29 10:57</t>
  </si>
  <si>
    <t>2020-05-29 04:41</t>
  </si>
  <si>
    <t>2020-05-29 10:33</t>
  </si>
  <si>
    <t>2020-05-29 12:43</t>
  </si>
  <si>
    <t>2020-05-30 00:01</t>
  </si>
  <si>
    <t>2020-05-30 16:11</t>
  </si>
  <si>
    <t>2020-05-30 10:35</t>
  </si>
  <si>
    <t>2020-05-30 04:04</t>
  </si>
  <si>
    <t>2020-05-30 10:37</t>
  </si>
  <si>
    <t>2020-05-30 13:11</t>
  </si>
  <si>
    <t>2020-05-31 21:24</t>
  </si>
  <si>
    <t>2020-05-31 02:51</t>
  </si>
  <si>
    <t>2020-05-31 11:41</t>
  </si>
  <si>
    <t>2020-05-31 04:45</t>
  </si>
  <si>
    <t>2020-05-31 10:04</t>
  </si>
  <si>
    <t>2020-05-31 13:35</t>
  </si>
  <si>
    <t>2020-06-01 22:09</t>
  </si>
  <si>
    <t>2020-06-01 15:23</t>
  </si>
  <si>
    <t>2020-06-01 11:59</t>
  </si>
  <si>
    <t>2020-06-01 19:52</t>
  </si>
  <si>
    <t>2020-06-01 11:22</t>
  </si>
  <si>
    <t>2020-06-01 18:18</t>
  </si>
  <si>
    <t>2020-06-02 00:01</t>
  </si>
  <si>
    <t>2020-06-02 16:24</t>
  </si>
  <si>
    <t>2020-06-02 12:18</t>
  </si>
  <si>
    <t>2020-06-02 04:07</t>
  </si>
  <si>
    <t>2020-06-02 10:12</t>
  </si>
  <si>
    <t>2020-06-02 13:42</t>
  </si>
  <si>
    <t>2020-06-03 00:12</t>
  </si>
  <si>
    <t>2020-06-03 16:21</t>
  </si>
  <si>
    <t>2020-06-03 12:31</t>
  </si>
  <si>
    <t>2020-06-03 05:01</t>
  </si>
  <si>
    <t>2020-06-03 13:27</t>
  </si>
  <si>
    <t>2020-06-03 12:11</t>
  </si>
  <si>
    <t>2020-06-04 21:59</t>
  </si>
  <si>
    <t>2020-06-04 03:26</t>
  </si>
  <si>
    <t>2020-06-04 11:16</t>
  </si>
  <si>
    <t>2020-06-04 05:25</t>
  </si>
  <si>
    <t>2020-06-04 10:07</t>
  </si>
  <si>
    <t>2020-06-04 14:29</t>
  </si>
  <si>
    <t>2020-06-05 00:11</t>
  </si>
  <si>
    <t>2020-06-05 16:47</t>
  </si>
  <si>
    <t>2020-06-05 13:38</t>
  </si>
  <si>
    <t>2020-06-05 04:47</t>
  </si>
  <si>
    <t>2020-06-05 09:37</t>
  </si>
  <si>
    <t>2020-06-05 11:42</t>
  </si>
  <si>
    <t>2020-06-06 00:01</t>
  </si>
  <si>
    <t>2020-06-06 15:50</t>
  </si>
  <si>
    <t>2020-06-06 11:19</t>
  </si>
  <si>
    <t>2020-06-06 04:36</t>
  </si>
  <si>
    <t>2020-06-06 13:05</t>
  </si>
  <si>
    <t>2020-06-06 13:46</t>
  </si>
  <si>
    <t>2020-06-07 22:17</t>
  </si>
  <si>
    <t>2020-06-07 01:18</t>
  </si>
  <si>
    <t>2020-06-07 10:42</t>
  </si>
  <si>
    <t>2020-06-07 19:47</t>
  </si>
  <si>
    <t>2020-06-07 10:36</t>
  </si>
  <si>
    <t>2020-06-07 16:11</t>
  </si>
  <si>
    <t>2020-06-08 22:24</t>
  </si>
  <si>
    <t>2020-06-08 05:58</t>
  </si>
  <si>
    <t>2020-06-08 13:19</t>
  </si>
  <si>
    <t>2020-06-08 03:03</t>
  </si>
  <si>
    <t>2020-06-08 11:22</t>
  </si>
  <si>
    <t>2020-06-08 21:00</t>
  </si>
  <si>
    <t>2020-06-09 22:19</t>
  </si>
  <si>
    <t>2020-06-09 04:17</t>
  </si>
  <si>
    <t>2020-06-09 14:37</t>
  </si>
  <si>
    <t>2020-06-09 03:59</t>
  </si>
  <si>
    <t>2020-06-09 14:39</t>
  </si>
  <si>
    <t>2020-06-09 14:28</t>
  </si>
  <si>
    <t>2020-06-10 16:35</t>
  </si>
  <si>
    <t>2020-06-10 14:42</t>
  </si>
  <si>
    <t>2020-06-10 05:24</t>
  </si>
  <si>
    <t>2020-06-10 11:50</t>
  </si>
  <si>
    <t>2020-06-10 16:13</t>
  </si>
  <si>
    <t>2020-06-11 22:34</t>
  </si>
  <si>
    <t>2020-06-11 14:29</t>
  </si>
  <si>
    <t>2020-06-11 11:26</t>
  </si>
  <si>
    <t>2020-06-11 03:46</t>
  </si>
  <si>
    <t>2020-06-11 13:05</t>
  </si>
  <si>
    <t>2020-06-11 20:30</t>
  </si>
  <si>
    <t>2020-06-12 22:03</t>
  </si>
  <si>
    <t>2020-06-12 15:41</t>
  </si>
  <si>
    <t>2020-06-12 04:57</t>
  </si>
  <si>
    <t>2020-06-12 11:44</t>
  </si>
  <si>
    <t>2020-06-12 14:29</t>
  </si>
  <si>
    <t>2020-06-13 22:09</t>
  </si>
  <si>
    <t>2020-06-13 01:58</t>
  </si>
  <si>
    <t>2020-06-13 12:02</t>
  </si>
  <si>
    <t>2020-06-13 05:24</t>
  </si>
  <si>
    <t>2020-06-13 11:47</t>
  </si>
  <si>
    <t>2020-06-13 14:10</t>
  </si>
  <si>
    <t>2020-06-14 22:02</t>
  </si>
  <si>
    <t>2020-06-14 00:54</t>
  </si>
  <si>
    <t>2020-06-14 11:12</t>
  </si>
  <si>
    <t>2020-06-14 04:31</t>
  </si>
  <si>
    <t>2020-06-14 10:27</t>
  </si>
  <si>
    <t>2020-06-14 11:56</t>
  </si>
  <si>
    <t>2020-06-15 00:01</t>
  </si>
  <si>
    <t>2020-06-15 16:14</t>
  </si>
  <si>
    <t>2020-06-15 11:33</t>
  </si>
  <si>
    <t>2020-06-15 04:25</t>
  </si>
  <si>
    <t>2020-06-15 11:34</t>
  </si>
  <si>
    <t>2020-06-15 12:16</t>
  </si>
  <si>
    <t>2020-06-16 00:01</t>
  </si>
  <si>
    <t>2020-06-16 15:19</t>
  </si>
  <si>
    <t>2020-06-16 13:04</t>
  </si>
  <si>
    <t>2020-06-16 05:24</t>
  </si>
  <si>
    <t>2020-06-16 13:36</t>
  </si>
  <si>
    <t>2020-06-16 14:03</t>
  </si>
  <si>
    <t>2020-06-17 21:49</t>
  </si>
  <si>
    <t>2020-06-17 15:04</t>
  </si>
  <si>
    <t>2020-06-17 13:18</t>
  </si>
  <si>
    <t>2020-06-17 04:33</t>
  </si>
  <si>
    <t>2020-06-17 12:34</t>
  </si>
  <si>
    <t>2020-06-17 14:23</t>
  </si>
  <si>
    <t>2020-06-18 00:28</t>
  </si>
  <si>
    <t>2020-06-18 03:23</t>
  </si>
  <si>
    <t>2020-06-18 09:57</t>
  </si>
  <si>
    <t>2020-06-18 05:22</t>
  </si>
  <si>
    <t>2020-06-18 14:26</t>
  </si>
  <si>
    <t>2020-06-18 13:17</t>
  </si>
  <si>
    <t>2020-06-19 22:12</t>
  </si>
  <si>
    <t>2020-06-19 00:55</t>
  </si>
  <si>
    <t>2020-06-19 09:56</t>
  </si>
  <si>
    <t>2020-06-19 04:48</t>
  </si>
  <si>
    <t>2020-06-19 11:48</t>
  </si>
  <si>
    <t>2020-06-19 13:03</t>
  </si>
  <si>
    <t>2020-06-20 06:27</t>
  </si>
  <si>
    <t>2020-06-20 15:47</t>
  </si>
  <si>
    <t>2020-06-20 10:31</t>
  </si>
  <si>
    <t>2020-06-20 12:14</t>
  </si>
  <si>
    <t>2020-06-20 12:55</t>
  </si>
  <si>
    <t>2020-06-21 00:04</t>
  </si>
  <si>
    <t>2020-06-21 15:36</t>
  </si>
  <si>
    <t>2020-06-21 10:08</t>
  </si>
  <si>
    <t>2020-06-21 02:46</t>
  </si>
  <si>
    <t>2020-06-21 10:44</t>
  </si>
  <si>
    <t>2020-06-21 11:27</t>
  </si>
  <si>
    <t>2020-06-22 22:01</t>
  </si>
  <si>
    <t>2020-06-22 04:27</t>
  </si>
  <si>
    <t>2020-06-22 10:17</t>
  </si>
  <si>
    <t>2020-06-22 05:30</t>
  </si>
  <si>
    <t>2020-06-22 12:21</t>
  </si>
  <si>
    <t>2020-06-22 11:33</t>
  </si>
  <si>
    <t>2020-06-23 21:56</t>
  </si>
  <si>
    <t>2020-06-23 03:43</t>
  </si>
  <si>
    <t>2020-06-23 12:10</t>
  </si>
  <si>
    <t>2020-06-23 05:22</t>
  </si>
  <si>
    <t>2020-06-23 09:57</t>
  </si>
  <si>
    <t>2020-06-23 14:21</t>
  </si>
  <si>
    <t>2020-06-24 00:21</t>
  </si>
  <si>
    <t>2020-06-24 16:27</t>
  </si>
  <si>
    <t>2020-06-24 10:58</t>
  </si>
  <si>
    <t>2020-06-24 05:06</t>
  </si>
  <si>
    <t>2020-06-24 10:27</t>
  </si>
  <si>
    <t>2020-06-24 12:20</t>
  </si>
  <si>
    <t>2020-06-25 21:52</t>
  </si>
  <si>
    <t>2020-06-25 02:02</t>
  </si>
  <si>
    <t>2020-06-25 10:36</t>
  </si>
  <si>
    <t>2020-06-25 04:56</t>
  </si>
  <si>
    <t>2020-06-25 12:27</t>
  </si>
  <si>
    <t>2020-06-25 13:35</t>
  </si>
  <si>
    <t>2020-06-26 22:11</t>
  </si>
  <si>
    <t>2020-06-26 02:32</t>
  </si>
  <si>
    <t>2020-06-26 12:14</t>
  </si>
  <si>
    <t>2020-06-26 04:16</t>
  </si>
  <si>
    <t>2020-06-26 12:38</t>
  </si>
  <si>
    <t>2020-06-26 00:58</t>
  </si>
  <si>
    <t>2020-06-27 06:32</t>
  </si>
  <si>
    <t>2020-06-27 13:50</t>
  </si>
  <si>
    <t>2020-06-27 11:12</t>
  </si>
  <si>
    <t>2020-06-27 05:33</t>
  </si>
  <si>
    <t>2020-06-27 10:24</t>
  </si>
  <si>
    <t>2020-06-27 13:59</t>
  </si>
  <si>
    <t>2020-06-28 21:44</t>
  </si>
  <si>
    <t>2020-06-28 12:57</t>
  </si>
  <si>
    <t>2020-06-28 12:51</t>
  </si>
  <si>
    <t>2020-06-28 05:29</t>
  </si>
  <si>
    <t>2020-06-28 10:10</t>
  </si>
  <si>
    <t>2020-06-28 14:07</t>
  </si>
  <si>
    <t>2020-06-29 00:01</t>
  </si>
  <si>
    <t>2020-06-29 15:10</t>
  </si>
  <si>
    <t>2020-06-29 12:03</t>
  </si>
  <si>
    <t>2020-06-29 05:15</t>
  </si>
  <si>
    <t>2020-06-29 10:40</t>
  </si>
  <si>
    <t>2020-06-29 13:58</t>
  </si>
  <si>
    <t>2020-06-30 22:24</t>
  </si>
  <si>
    <t>2020-06-30 15:45</t>
  </si>
  <si>
    <t>2020-06-30 13:37</t>
  </si>
  <si>
    <t>2020-06-30 04:59</t>
  </si>
  <si>
    <t>2020-06-30 13:32</t>
  </si>
  <si>
    <t>2020-06-30 13:19</t>
  </si>
  <si>
    <t>2020-07-01 21:23</t>
  </si>
  <si>
    <t>2020-07-01 03:04</t>
  </si>
  <si>
    <t>2020-07-01 11:42</t>
  </si>
  <si>
    <t>2020-07-01 19:03</t>
  </si>
  <si>
    <t>2020-07-01 11:37</t>
  </si>
  <si>
    <t>2020-07-01 12:44</t>
  </si>
  <si>
    <t>2020-07-02 21:30</t>
  </si>
  <si>
    <t>2020-07-02 15:29</t>
  </si>
  <si>
    <t>2020-07-02 12:32</t>
  </si>
  <si>
    <t>2020-07-02 05:32</t>
  </si>
  <si>
    <t>2020-07-02 10:41</t>
  </si>
  <si>
    <t>2020-07-02 12:07</t>
  </si>
  <si>
    <t>2020-07-03 22:22</t>
  </si>
  <si>
    <t>2020-07-03 15:27</t>
  </si>
  <si>
    <t>2020-07-03 11:00</t>
  </si>
  <si>
    <t>2020-07-03 05:20</t>
  </si>
  <si>
    <t>2020-07-03 10:11</t>
  </si>
  <si>
    <t>2020-07-03 13:08</t>
  </si>
  <si>
    <t>2020-07-04 00:03</t>
  </si>
  <si>
    <t>2020-07-04 14:31</t>
  </si>
  <si>
    <t>2020-07-04 12:21</t>
  </si>
  <si>
    <t>2020-07-04 04:45</t>
  </si>
  <si>
    <t>2020-07-04 11:25</t>
  </si>
  <si>
    <t>2020-07-04 12:31</t>
  </si>
  <si>
    <t>2020-07-05 00:01</t>
  </si>
  <si>
    <t>2020-07-05 14:00</t>
  </si>
  <si>
    <t>2020-07-05 14:43</t>
  </si>
  <si>
    <t>2020-07-05 05:17</t>
  </si>
  <si>
    <t>2020-07-05 10:24</t>
  </si>
  <si>
    <t>2020-07-05 13:35</t>
  </si>
  <si>
    <t>2020-07-06 21:33</t>
  </si>
  <si>
    <t>2020-07-06 03:03</t>
  </si>
  <si>
    <t>2020-07-06 11:17</t>
  </si>
  <si>
    <t>2020-07-06 05:10</t>
  </si>
  <si>
    <t>2020-07-06 11:37</t>
  </si>
  <si>
    <t>2020-07-06 13:59</t>
  </si>
  <si>
    <t>2020-07-07 08:33</t>
  </si>
  <si>
    <t>2020-07-07 02:55</t>
  </si>
  <si>
    <t>2020-07-07 13:16</t>
  </si>
  <si>
    <t>2020-07-07 05:00</t>
  </si>
  <si>
    <t>2020-07-07 15:01</t>
  </si>
  <si>
    <t>2020-07-07 13:54</t>
  </si>
  <si>
    <t>2020-07-08 00:01</t>
  </si>
  <si>
    <t>2020-07-08 15:24</t>
  </si>
  <si>
    <t>2020-07-08 10:43</t>
  </si>
  <si>
    <t>2020-07-08 23:56</t>
  </si>
  <si>
    <t>2020-07-08 11:27</t>
  </si>
  <si>
    <t>2020-07-08 12:48</t>
  </si>
  <si>
    <t>2020-07-09 00:04</t>
  </si>
  <si>
    <t>2020-07-09 14:59</t>
  </si>
  <si>
    <t>2020-07-09 11:26</t>
  </si>
  <si>
    <t>2020-07-09 04:44</t>
  </si>
  <si>
    <t>2020-07-09 11:01</t>
  </si>
  <si>
    <t>2020-07-09 13:18</t>
  </si>
  <si>
    <t>2020-07-10 22:05</t>
  </si>
  <si>
    <t>2020-07-10 01:17</t>
  </si>
  <si>
    <t>2020-07-10 11:00</t>
  </si>
  <si>
    <t>2020-07-10 05:18</t>
  </si>
  <si>
    <t>2020-07-10 12:34</t>
  </si>
  <si>
    <t>2020-07-10 11:12</t>
  </si>
  <si>
    <t>2020-07-11 22:08</t>
  </si>
  <si>
    <t>2020-07-11 01:39</t>
  </si>
  <si>
    <t>2020-07-11 13:02</t>
  </si>
  <si>
    <t>2020-07-11 04:40</t>
  </si>
  <si>
    <t>2020-07-11 09:19</t>
  </si>
  <si>
    <t>2020-07-11 13:08</t>
  </si>
  <si>
    <t>2020-07-12 06:35</t>
  </si>
  <si>
    <t>2020-07-12 16:00</t>
  </si>
  <si>
    <t>2020-07-12 13:00</t>
  </si>
  <si>
    <t>2020-07-12 05:08</t>
  </si>
  <si>
    <t>2020-07-12 12:23</t>
  </si>
  <si>
    <t>2020-07-12 14:16</t>
  </si>
  <si>
    <t>2020-07-13 21:40</t>
  </si>
  <si>
    <t>2020-07-13 15:45</t>
  </si>
  <si>
    <t>2020-07-13 13:00</t>
  </si>
  <si>
    <t>2020-07-13 05:34</t>
  </si>
  <si>
    <t>2020-07-13 13:12</t>
  </si>
  <si>
    <t>2020-07-13 15:33</t>
  </si>
  <si>
    <t>2020-07-14 00:12</t>
  </si>
  <si>
    <t>2020-07-14 15:41</t>
  </si>
  <si>
    <t>2020-07-14 11:54</t>
  </si>
  <si>
    <t>2020-07-14 05:09</t>
  </si>
  <si>
    <t>2020-07-14 09:17</t>
  </si>
  <si>
    <t>2020-07-14 16:52</t>
  </si>
  <si>
    <t>2020-07-15 21:13</t>
  </si>
  <si>
    <t>2020-07-15 15:36</t>
  </si>
  <si>
    <t>2020-07-15 15:27</t>
  </si>
  <si>
    <t>2020-07-15 23:48</t>
  </si>
  <si>
    <t>2020-07-15 16:30</t>
  </si>
  <si>
    <t>2020-07-16 22:19</t>
  </si>
  <si>
    <t>2020-07-16 03:27</t>
  </si>
  <si>
    <t>2020-07-16 12:19</t>
  </si>
  <si>
    <t>2020-07-16 05:34</t>
  </si>
  <si>
    <t>2020-07-16 12:49</t>
  </si>
  <si>
    <t>2020-07-17 22:24</t>
  </si>
  <si>
    <t>2020-07-17 01:25</t>
  </si>
  <si>
    <t>2020-07-17 11:16</t>
  </si>
  <si>
    <t>2020-07-17 05:11</t>
  </si>
  <si>
    <t>2020-07-17 09:21</t>
  </si>
  <si>
    <t>2020-07-17 14:28</t>
  </si>
  <si>
    <t>2020-07-18 08:40</t>
  </si>
  <si>
    <t>2020-07-18 02:59</t>
  </si>
  <si>
    <t>2020-07-18 10:46</t>
  </si>
  <si>
    <t>2020-07-18 05:09</t>
  </si>
  <si>
    <t>2020-07-18 12:34</t>
  </si>
  <si>
    <t>2020-07-19 18:18</t>
  </si>
  <si>
    <t>2020-07-19 02:32</t>
  </si>
  <si>
    <t>2020-07-19 12:19</t>
  </si>
  <si>
    <t>2020-07-19 17:35</t>
  </si>
  <si>
    <t>2020-07-19 10:36</t>
  </si>
  <si>
    <t>2020-07-19 15:56</t>
  </si>
  <si>
    <t>2020-07-20 22:24</t>
  </si>
  <si>
    <t>2020-07-20 15:49</t>
  </si>
  <si>
    <t>2020-07-20 12:13</t>
  </si>
  <si>
    <t>2020-07-20 05:19</t>
  </si>
  <si>
    <t>2020-07-20 09:45</t>
  </si>
  <si>
    <t>2020-07-20 11:55</t>
  </si>
  <si>
    <t>2020-07-21 23:14</t>
  </si>
  <si>
    <t>2020-07-21 16:01</t>
  </si>
  <si>
    <t>2020-07-21 12:13</t>
  </si>
  <si>
    <t>2020-07-21 05:13</t>
  </si>
  <si>
    <t>2020-07-21 11:53</t>
  </si>
  <si>
    <t>2020-07-21 12:41</t>
  </si>
  <si>
    <t>2020-07-22 00:01</t>
  </si>
  <si>
    <t>2020-07-22 15:50</t>
  </si>
  <si>
    <t>2020-07-22 11:13</t>
  </si>
  <si>
    <t>2020-07-22 05:40</t>
  </si>
  <si>
    <t>2020-07-22 11:18</t>
  </si>
  <si>
    <t>2020-07-22 11:54</t>
  </si>
  <si>
    <t>2020-07-23 00:01</t>
  </si>
  <si>
    <t>2020-07-23 16:12</t>
  </si>
  <si>
    <t>2020-07-23 12:29</t>
  </si>
  <si>
    <t>2020-07-23 05:16</t>
  </si>
  <si>
    <t>2020-07-23 14:59</t>
  </si>
  <si>
    <t>2020-07-23 12:21</t>
  </si>
  <si>
    <t>2020-07-24 00:01</t>
  </si>
  <si>
    <t>2020-07-24 15:51</t>
  </si>
  <si>
    <t>2020-07-24 13:12</t>
  </si>
  <si>
    <t>2020-07-24 05:18</t>
  </si>
  <si>
    <t>2020-07-24 10:52</t>
  </si>
  <si>
    <t>2020-07-24 13:01</t>
  </si>
  <si>
    <t>2020-07-25 22:04</t>
  </si>
  <si>
    <t>2020-07-25 14:04</t>
  </si>
  <si>
    <t>2020-07-25 12:34</t>
  </si>
  <si>
    <t>2020-07-25 23:47</t>
  </si>
  <si>
    <t>2020-07-25 12:40</t>
  </si>
  <si>
    <t>2020-07-25 13:42</t>
  </si>
  <si>
    <t>2020-07-26 20:16</t>
  </si>
  <si>
    <t>2020-07-26 15:09</t>
  </si>
  <si>
    <t>2020-07-26 11:14</t>
  </si>
  <si>
    <t>2020-07-26 04:14</t>
  </si>
  <si>
    <t>2020-07-26 10:11</t>
  </si>
  <si>
    <t>2020-07-26 18:01</t>
  </si>
  <si>
    <t>2020-07-27 23:05</t>
  </si>
  <si>
    <t>2020-07-27 14:38</t>
  </si>
  <si>
    <t>2020-07-27 12:14</t>
  </si>
  <si>
    <t>2020-07-27 05:07</t>
  </si>
  <si>
    <t>2020-07-27 11:55</t>
  </si>
  <si>
    <t>2020-07-27 13:52</t>
  </si>
  <si>
    <t>2020-07-28 21:37</t>
  </si>
  <si>
    <t>2020-07-28 01:49</t>
  </si>
  <si>
    <t>2020-07-28 11:29</t>
  </si>
  <si>
    <t>2020-07-28 05:08</t>
  </si>
  <si>
    <t>2020-07-28 10:23</t>
  </si>
  <si>
    <t>2020-07-28 12:29</t>
  </si>
  <si>
    <t>2020-07-29 22:52</t>
  </si>
  <si>
    <t>2020-07-29 15:36</t>
  </si>
  <si>
    <t>2020-07-29 14:44</t>
  </si>
  <si>
    <t>2020-07-29 04:28</t>
  </si>
  <si>
    <t>2020-07-29 15:08</t>
  </si>
  <si>
    <t>2020-07-29 13:27</t>
  </si>
  <si>
    <t>2020-07-30 08:03</t>
  </si>
  <si>
    <t>2020-07-30 03:08</t>
  </si>
  <si>
    <t>2020-07-30 13:36</t>
  </si>
  <si>
    <t>2020-07-30 05:21</t>
  </si>
  <si>
    <t>2020-07-30 13:45</t>
  </si>
  <si>
    <t>2020-07-30 08:04</t>
  </si>
  <si>
    <t>2020-07-31 15:57</t>
  </si>
  <si>
    <t>2020-07-31 14:14</t>
  </si>
  <si>
    <t>2020-07-31 04:18</t>
  </si>
  <si>
    <t>2020-07-31 15:01</t>
  </si>
  <si>
    <t>2020-07-31 16:31</t>
  </si>
  <si>
    <t>2020-08-01 00:01</t>
  </si>
  <si>
    <t>2020-08-01 17:39</t>
  </si>
  <si>
    <t>2020-08-01 14:18</t>
  </si>
  <si>
    <t>2020-08-01 04:58</t>
  </si>
  <si>
    <t>2020-08-01 10:13</t>
  </si>
  <si>
    <t>2020-08-01 12:45</t>
  </si>
  <si>
    <t>2020-08-02 00:01</t>
  </si>
  <si>
    <t>2020-08-02 23:24</t>
  </si>
  <si>
    <t>2020-08-02 11:13</t>
  </si>
  <si>
    <t>2020-08-02 04:54</t>
  </si>
  <si>
    <t>2020-08-02 11:15</t>
  </si>
  <si>
    <t>2020-08-02 15:33</t>
  </si>
  <si>
    <t>2020-08-03 23:51</t>
  </si>
  <si>
    <t>2020-08-03 12:35</t>
  </si>
  <si>
    <t>2020-08-03 12:04</t>
  </si>
  <si>
    <t>2020-08-03 05:37</t>
  </si>
  <si>
    <t>2020-08-03 13:06</t>
  </si>
  <si>
    <t>2020-08-03 00:57</t>
  </si>
  <si>
    <t>2020-08-04 22:36</t>
  </si>
  <si>
    <t>2020-08-04 03:29</t>
  </si>
  <si>
    <t>2020-08-04 12:13</t>
  </si>
  <si>
    <t>2020-08-04 05:26</t>
  </si>
  <si>
    <t>2020-08-04 12:14</t>
  </si>
  <si>
    <t>2020-08-04 12:43</t>
  </si>
  <si>
    <t>2020-08-05 22:03</t>
  </si>
  <si>
    <t>2020-08-05 01:28</t>
  </si>
  <si>
    <t>2020-08-05 11:57</t>
  </si>
  <si>
    <t>2020-08-05 05:18</t>
  </si>
  <si>
    <t>2020-08-05 11:30</t>
  </si>
  <si>
    <t>2020-08-05 12:55</t>
  </si>
  <si>
    <t>2020-08-06 00:01</t>
  </si>
  <si>
    <t>2020-08-06 15:23</t>
  </si>
  <si>
    <t>2020-08-06 12:40</t>
  </si>
  <si>
    <t>2020-08-06 04:30</t>
  </si>
  <si>
    <t>2020-08-06 12:41</t>
  </si>
  <si>
    <t>2020-08-06 13:09</t>
  </si>
  <si>
    <t>2020-08-07 00:03</t>
  </si>
  <si>
    <t>2020-08-07 16:42</t>
  </si>
  <si>
    <t>2020-08-07 12:22</t>
  </si>
  <si>
    <t>2020-08-07 04:46</t>
  </si>
  <si>
    <t>2020-08-07 13:10</t>
  </si>
  <si>
    <t>2020-08-07 12:35</t>
  </si>
  <si>
    <t>2020-08-08 16:13</t>
  </si>
  <si>
    <t>2020-08-08 12:50</t>
  </si>
  <si>
    <t>2020-08-08 05:37</t>
  </si>
  <si>
    <t>2020-08-08 12:18</t>
  </si>
  <si>
    <t>2020-08-08 15:05</t>
  </si>
  <si>
    <t>2020-08-09 22:48</t>
  </si>
  <si>
    <t>2020-08-09 14:21</t>
  </si>
  <si>
    <t>2020-08-09 14:30</t>
  </si>
  <si>
    <t>2020-08-09 04:57</t>
  </si>
  <si>
    <t>2020-08-09 11:47</t>
  </si>
  <si>
    <t>2020-08-09 11:22</t>
  </si>
  <si>
    <t>2020-08-10 23:16</t>
  </si>
  <si>
    <t>2020-08-10 02:19</t>
  </si>
  <si>
    <t>2020-08-10 11:30</t>
  </si>
  <si>
    <t>2020-08-10 05:31</t>
  </si>
  <si>
    <t>2020-08-10 11:32</t>
  </si>
  <si>
    <t>2020-08-10 12:20</t>
  </si>
  <si>
    <t>2020-08-11 22:00</t>
  </si>
  <si>
    <t>2020-08-11 02:18</t>
  </si>
  <si>
    <t>2020-08-11 12:59</t>
  </si>
  <si>
    <t>2020-08-11 07:10</t>
  </si>
  <si>
    <t>2020-08-11 11:51</t>
  </si>
  <si>
    <t>2020-08-11 06:47</t>
  </si>
  <si>
    <t>2020-08-12 22:16</t>
  </si>
  <si>
    <t>2020-08-12 02:01</t>
  </si>
  <si>
    <t>2020-08-12 11:54</t>
  </si>
  <si>
    <t>2020-08-12 04:20</t>
  </si>
  <si>
    <t>2020-08-12 11:47</t>
  </si>
  <si>
    <t>2020-08-12 13:46</t>
  </si>
  <si>
    <t>2020-08-13 01:25</t>
  </si>
  <si>
    <t>2020-08-13 15:18</t>
  </si>
  <si>
    <t>2020-08-13 11:29</t>
  </si>
  <si>
    <t>2020-08-13 05:32</t>
  </si>
  <si>
    <t>2020-08-13 11:59</t>
  </si>
  <si>
    <t>2020-08-14 00:01</t>
  </si>
  <si>
    <t>2020-08-14 14:20</t>
  </si>
  <si>
    <t>2020-08-14 14:34</t>
  </si>
  <si>
    <t>2020-08-14 05:09</t>
  </si>
  <si>
    <t>2020-08-14 10:18</t>
  </si>
  <si>
    <t>2020-08-14 15:25</t>
  </si>
  <si>
    <t>2020-08-15 23:11</t>
  </si>
  <si>
    <t>2020-08-15 14:11</t>
  </si>
  <si>
    <t>2020-08-15 12:08</t>
  </si>
  <si>
    <t>2020-08-15 04:09</t>
  </si>
  <si>
    <t>2020-08-15 11:56</t>
  </si>
  <si>
    <t>2020-08-15 15:06</t>
  </si>
  <si>
    <t>2020-08-16 21:30</t>
  </si>
  <si>
    <t>2020-08-16 14:48</t>
  </si>
  <si>
    <t>2020-08-16 12:42</t>
  </si>
  <si>
    <t>2020-08-16 05:06</t>
  </si>
  <si>
    <t>2020-08-16 13:08</t>
  </si>
  <si>
    <t>2020-08-16 12:54</t>
  </si>
  <si>
    <t>2020-08-17 10:02</t>
  </si>
  <si>
    <t>2020-08-17 17:16</t>
  </si>
  <si>
    <t>2020-08-17 16:55</t>
  </si>
  <si>
    <t>2020-08-17 23:43</t>
  </si>
  <si>
    <t>2020-08-17 14:06</t>
  </si>
  <si>
    <t>2020-08-17 13:10</t>
  </si>
  <si>
    <t>2020-08-18 08:28</t>
  </si>
  <si>
    <t>2020-08-18 15:31</t>
  </si>
  <si>
    <t>2020-08-18 14:57</t>
  </si>
  <si>
    <t>2020-08-18 00:15</t>
  </si>
  <si>
    <t>2020-08-18 15:04</t>
  </si>
  <si>
    <t>2020-08-18 13:02</t>
  </si>
  <si>
    <t>2020-08-19 21:56</t>
  </si>
  <si>
    <t>2020-08-19 15:34</t>
  </si>
  <si>
    <t>2020-08-19 14:05</t>
  </si>
  <si>
    <t>2020-08-19 05:05</t>
  </si>
  <si>
    <t>2020-08-19 14:43</t>
  </si>
  <si>
    <t>2020-08-19 14:29</t>
  </si>
  <si>
    <t>2020-08-20 22:50</t>
  </si>
  <si>
    <t>2020-08-20 15:22</t>
  </si>
  <si>
    <t>2020-08-20 14:01</t>
  </si>
  <si>
    <t>2020-08-20 02:25</t>
  </si>
  <si>
    <t>2020-08-20 14:36</t>
  </si>
  <si>
    <t>2020-08-20 13:05</t>
  </si>
  <si>
    <t>2020-08-21 07:53</t>
  </si>
  <si>
    <t>2020-08-21 23:32</t>
  </si>
  <si>
    <t>2020-08-21 10:30</t>
  </si>
  <si>
    <t>2020-08-21 05:43</t>
  </si>
  <si>
    <t>2020-08-21 13:42</t>
  </si>
  <si>
    <t>2020-08-21 15:45</t>
  </si>
  <si>
    <t>2020-08-22 00:26</t>
  </si>
  <si>
    <t>2020-08-22 14:44</t>
  </si>
  <si>
    <t>2020-08-22 12:39</t>
  </si>
  <si>
    <t>2020-08-22 05:12</t>
  </si>
  <si>
    <t>2020-08-22 09:45</t>
  </si>
  <si>
    <t>2020-08-23 21:55</t>
  </si>
  <si>
    <t>2020-08-23 03:08</t>
  </si>
  <si>
    <t>2020-08-23 14:29</t>
  </si>
  <si>
    <t>2020-08-23 05:10</t>
  </si>
  <si>
    <t>2020-08-23 13:13</t>
  </si>
  <si>
    <t>2020-08-23 13:21</t>
  </si>
  <si>
    <t>2020-08-24 01:01</t>
  </si>
  <si>
    <t>2020-08-24 16:15</t>
  </si>
  <si>
    <t>2020-08-24 11:27</t>
  </si>
  <si>
    <t>2020-08-24 04:59</t>
  </si>
  <si>
    <t>2020-08-24 12:36</t>
  </si>
  <si>
    <t>2020-08-24 11:49</t>
  </si>
  <si>
    <t>2020-08-25 21:23</t>
  </si>
  <si>
    <t>2020-08-25 14:49</t>
  </si>
  <si>
    <t>2020-08-25 14:16</t>
  </si>
  <si>
    <t>2020-08-25 05:46</t>
  </si>
  <si>
    <t>2020-08-25 12:45</t>
  </si>
  <si>
    <t>2020-08-25 12:07</t>
  </si>
  <si>
    <t>2020-08-26 22:06</t>
  </si>
  <si>
    <t>2020-08-26 16:40</t>
  </si>
  <si>
    <t>2020-08-26 09:52</t>
  </si>
  <si>
    <t>2020-08-26 05:27</t>
  </si>
  <si>
    <t>2020-08-26 09:48</t>
  </si>
  <si>
    <t>2020-08-26 11:30</t>
  </si>
  <si>
    <t>2020-08-27 20:32</t>
  </si>
  <si>
    <t>2020-08-27 03:23</t>
  </si>
  <si>
    <t>2020-08-27 11:59</t>
  </si>
  <si>
    <t>2020-08-27 05:30</t>
  </si>
  <si>
    <t>2020-08-27 10:08</t>
  </si>
  <si>
    <t>2020-08-27 15:53</t>
  </si>
  <si>
    <t>2020-08-28 23:55</t>
  </si>
  <si>
    <t>2020-08-28 04:15</t>
  </si>
  <si>
    <t>2020-08-28 10:47</t>
  </si>
  <si>
    <t>2020-08-28 04:58</t>
  </si>
  <si>
    <t>2020-08-28 10:45</t>
  </si>
  <si>
    <t>2020-08-28 12:02</t>
  </si>
  <si>
    <t>2020-08-29 20:49</t>
  </si>
  <si>
    <t>2020-08-29 00:23</t>
  </si>
  <si>
    <t>2020-08-29 11:16</t>
  </si>
  <si>
    <t>2020-08-29 05:38</t>
  </si>
  <si>
    <t>2020-08-29 09:58</t>
  </si>
  <si>
    <t>2020-08-29 13:25</t>
  </si>
  <si>
    <t>2020-08-30 08:14</t>
  </si>
  <si>
    <t>2020-08-30 01:33</t>
  </si>
  <si>
    <t>2020-08-30 12:28</t>
  </si>
  <si>
    <t>2020-08-30 05:39</t>
  </si>
  <si>
    <t>2020-08-30 11:14</t>
  </si>
  <si>
    <t>2020-08-30 13:16</t>
  </si>
  <si>
    <t>2020-08-31 00:10</t>
  </si>
  <si>
    <t>2020-08-31 16:02</t>
  </si>
  <si>
    <t>2020-08-31 11:14</t>
  </si>
  <si>
    <t>2020-08-31 05:53</t>
  </si>
  <si>
    <t>2020-08-31 10:04</t>
  </si>
  <si>
    <t>2020-08-31 18:09</t>
  </si>
  <si>
    <t>2020-09-01 23:26</t>
  </si>
  <si>
    <t>2020-09-01 04:13</t>
  </si>
  <si>
    <t>2020-09-01 16:17</t>
  </si>
  <si>
    <t>2020-09-01 05:55</t>
  </si>
  <si>
    <t>2020-09-01 15:21</t>
  </si>
  <si>
    <t>2020-09-01 11:43</t>
  </si>
  <si>
    <t>2020-09-02 22:18</t>
  </si>
  <si>
    <t>2020-09-02 02:21</t>
  </si>
  <si>
    <t>2020-09-02 13:28</t>
  </si>
  <si>
    <t>2020-09-02 04:13</t>
  </si>
  <si>
    <t>2020-09-02 12:33</t>
  </si>
  <si>
    <t>2020-09-02 12:43</t>
  </si>
  <si>
    <t>2020-09-03 20:34</t>
  </si>
  <si>
    <t>2020-09-03 01:28</t>
  </si>
  <si>
    <t>2020-09-03 10:03</t>
  </si>
  <si>
    <t>2020-09-03 05:36</t>
  </si>
  <si>
    <t>2020-09-03 10:54</t>
  </si>
  <si>
    <t>2020-09-04 08:19</t>
  </si>
  <si>
    <t>2020-09-04 15:06</t>
  </si>
  <si>
    <t>2020-09-04 12:30</t>
  </si>
  <si>
    <t>2020-09-04 05:43</t>
  </si>
  <si>
    <t>2020-09-04 12:40</t>
  </si>
  <si>
    <t>2020-09-05 15:03</t>
  </si>
  <si>
    <t>2020-09-05 13:40</t>
  </si>
  <si>
    <t>2020-09-05 05:46</t>
  </si>
  <si>
    <t>2020-09-05 14:02</t>
  </si>
  <si>
    <t>2020-09-06 21:58</t>
  </si>
  <si>
    <t>2020-09-06 02:59</t>
  </si>
  <si>
    <t>2020-09-06 11:42</t>
  </si>
  <si>
    <t>2020-09-06 05:22</t>
  </si>
  <si>
    <t>2020-09-06 10:10</t>
  </si>
  <si>
    <t>2020-09-06 14:04</t>
  </si>
  <si>
    <t>2020-09-07 22:31</t>
  </si>
  <si>
    <t>2020-09-07 02:18</t>
  </si>
  <si>
    <t>2020-09-07 11:37</t>
  </si>
  <si>
    <t>2020-09-07 04:47</t>
  </si>
  <si>
    <t>2020-09-07 09:36</t>
  </si>
  <si>
    <t>2020-09-07 13:15</t>
  </si>
  <si>
    <t>2020-09-08 08:20</t>
  </si>
  <si>
    <t>2020-09-08 15:35</t>
  </si>
  <si>
    <t>2020-09-08 13:16</t>
  </si>
  <si>
    <t>2020-09-08 05:00</t>
  </si>
  <si>
    <t>2020-09-08 10:00</t>
  </si>
  <si>
    <t>2020-09-08 12:43</t>
  </si>
  <si>
    <t>2020-09-09 01:16</t>
  </si>
  <si>
    <t>2020-09-09 20:32</t>
  </si>
  <si>
    <t>2020-09-09 11:37</t>
  </si>
  <si>
    <t>2020-09-09 23:18</t>
  </si>
  <si>
    <t>2020-09-09 10:16</t>
  </si>
  <si>
    <t>2020-09-09 08:36</t>
  </si>
  <si>
    <t>2020-09-10 00:01</t>
  </si>
  <si>
    <t>2020-09-10 13:51</t>
  </si>
  <si>
    <t>2020-09-10 11:50</t>
  </si>
  <si>
    <t>2020-09-10 01:01</t>
  </si>
  <si>
    <t>2020-09-10 12:25</t>
  </si>
  <si>
    <t>2020-09-10 12:40</t>
  </si>
  <si>
    <t>2020-09-11 23:37</t>
  </si>
  <si>
    <t>2020-09-11 13:48</t>
  </si>
  <si>
    <t>2020-09-11 11:58</t>
  </si>
  <si>
    <t>2020-09-11 04:22</t>
  </si>
  <si>
    <t>2020-09-11 11:49</t>
  </si>
  <si>
    <t>2020-09-11 15:24</t>
  </si>
  <si>
    <t>2020-09-12 21:32</t>
  </si>
  <si>
    <t>2020-09-12 01:00</t>
  </si>
  <si>
    <t>2020-09-12 11:44</t>
  </si>
  <si>
    <t>2020-09-12 23:18</t>
  </si>
  <si>
    <t>2020-09-12 11:39</t>
  </si>
  <si>
    <t>2020-09-12 11:57</t>
  </si>
  <si>
    <t>2020-09-13 09:47</t>
  </si>
  <si>
    <t>2020-09-13 14:37</t>
  </si>
  <si>
    <t>2020-09-13 11:14</t>
  </si>
  <si>
    <t>2020-09-13 05:20</t>
  </si>
  <si>
    <t>2020-09-13 11:55</t>
  </si>
  <si>
    <t>2020-09-13 14:56</t>
  </si>
  <si>
    <t>2020-09-14 22:06</t>
  </si>
  <si>
    <t>2020-09-14 14:31</t>
  </si>
  <si>
    <t>2020-09-14 05:50</t>
  </si>
  <si>
    <t>2020-09-14 10:14</t>
  </si>
  <si>
    <t>2020-09-14 11:33</t>
  </si>
  <si>
    <t>2020-09-15 00:01</t>
  </si>
  <si>
    <t>2020-09-15 14:57</t>
  </si>
  <si>
    <t>2020-09-15 12:24</t>
  </si>
  <si>
    <t>2020-09-15 04:51</t>
  </si>
  <si>
    <t>2020-09-15 11:25</t>
  </si>
  <si>
    <t>2020-09-15 12:58</t>
  </si>
  <si>
    <t>2020-09-16 21:48</t>
  </si>
  <si>
    <t>2020-09-16 14:34</t>
  </si>
  <si>
    <t>2020-09-16 12:32</t>
  </si>
  <si>
    <t>2020-09-16 05:34</t>
  </si>
  <si>
    <t>2020-09-16 10:59</t>
  </si>
  <si>
    <t>2020-09-16 13:10</t>
  </si>
  <si>
    <t>2020-09-17 23:20</t>
  </si>
  <si>
    <t>2020-09-17 13:47</t>
  </si>
  <si>
    <t>2020-09-17 11:50</t>
  </si>
  <si>
    <t>2020-09-17 05:21</t>
  </si>
  <si>
    <t>2020-09-17 10:07</t>
  </si>
  <si>
    <t>2020-09-17 14:43</t>
  </si>
  <si>
    <t>2020-09-18 21:30</t>
  </si>
  <si>
    <t>2020-09-18 01:26</t>
  </si>
  <si>
    <t>2020-09-18 11:47</t>
  </si>
  <si>
    <t>2020-09-18 05:37</t>
  </si>
  <si>
    <t>2020-09-18 10:17</t>
  </si>
  <si>
    <t>2020-09-18 12:15</t>
  </si>
  <si>
    <t>2020-09-19 08:34</t>
  </si>
  <si>
    <t>2020-09-19 14:46</t>
  </si>
  <si>
    <t>2020-09-19 11:37</t>
  </si>
  <si>
    <t>2020-09-19 05:51</t>
  </si>
  <si>
    <t>2020-09-19 14:38</t>
  </si>
  <si>
    <t>2020-09-19 12:56</t>
  </si>
  <si>
    <t>2020-09-20 00:01</t>
  </si>
  <si>
    <t>2020-09-20 15:59</t>
  </si>
  <si>
    <t>2020-09-20 10:28</t>
  </si>
  <si>
    <t>2020-09-20 04:43</t>
  </si>
  <si>
    <t>2020-09-20 10:40</t>
  </si>
  <si>
    <t>2020-09-20 11:58</t>
  </si>
  <si>
    <t>2020-09-21 20:40</t>
  </si>
  <si>
    <t>2020-09-21 14:57</t>
  </si>
  <si>
    <t>2020-09-21 11:54</t>
  </si>
  <si>
    <t>2020-09-21 05:31</t>
  </si>
  <si>
    <t>2020-09-21 11:58</t>
  </si>
  <si>
    <t>2020-09-22 08:37</t>
  </si>
  <si>
    <t>2020-09-22 14:35</t>
  </si>
  <si>
    <t>2020-09-22 09:51</t>
  </si>
  <si>
    <t>2020-09-22 05:46</t>
  </si>
  <si>
    <t>2020-09-22 10:48</t>
  </si>
  <si>
    <t>2020-09-22 12:41</t>
  </si>
  <si>
    <t>2020-09-23 20:33</t>
  </si>
  <si>
    <t>2020-09-23 16:11</t>
  </si>
  <si>
    <t>2020-09-23 11:22</t>
  </si>
  <si>
    <t>2020-09-23 05:51</t>
  </si>
  <si>
    <t>2020-09-23 10:48</t>
  </si>
  <si>
    <t>2020-09-24 07:28</t>
  </si>
  <si>
    <t>2020-09-24 19:03</t>
  </si>
  <si>
    <t>2020-09-24 11:31</t>
  </si>
  <si>
    <t>2020-09-24 04:17</t>
  </si>
  <si>
    <t>2020-09-24 11:27</t>
  </si>
  <si>
    <t>2020-09-24 13:40</t>
  </si>
  <si>
    <t>2020-09-25 21:04</t>
  </si>
  <si>
    <t>2020-09-25 02:51</t>
  </si>
  <si>
    <t>2020-09-25 12:26</t>
  </si>
  <si>
    <t>2020-09-25 23:57</t>
  </si>
  <si>
    <t>2020-09-25 10:31</t>
  </si>
  <si>
    <t>2020-09-25 09:47</t>
  </si>
  <si>
    <t>2020-09-26 22:17</t>
  </si>
  <si>
    <t>2020-09-26 03:00</t>
  </si>
  <si>
    <t>2020-09-26 11:56</t>
  </si>
  <si>
    <t>2020-09-26 23:18</t>
  </si>
  <si>
    <t>2020-09-26 12:13</t>
  </si>
  <si>
    <t>2020-09-26 13:39</t>
  </si>
  <si>
    <t>2020-09-27 08:52</t>
  </si>
  <si>
    <t>2020-09-27 14:49</t>
  </si>
  <si>
    <t>2020-09-27 13:37</t>
  </si>
  <si>
    <t>2020-09-27 00:01</t>
  </si>
  <si>
    <t>2020-09-27 13:24</t>
  </si>
  <si>
    <t>2020-09-27 13:53</t>
  </si>
  <si>
    <t>2020-09-28 14:45</t>
  </si>
  <si>
    <t>2020-09-28 13:02</t>
  </si>
  <si>
    <t>2020-09-28 03:24</t>
  </si>
  <si>
    <t>2020-09-28 12:01</t>
  </si>
  <si>
    <t>2020-09-28 14:42</t>
  </si>
  <si>
    <t>2020-09-29 00:01</t>
  </si>
  <si>
    <t>2020-09-29 14:32</t>
  </si>
  <si>
    <t>2020-09-29 13:21</t>
  </si>
  <si>
    <t>2020-09-29 23:57</t>
  </si>
  <si>
    <t>2020-09-29 12:17</t>
  </si>
  <si>
    <t>2020-09-29 12:02</t>
  </si>
  <si>
    <t>2020-09-30 23:05</t>
  </si>
  <si>
    <t>2020-09-30 02:50</t>
  </si>
  <si>
    <t>2020-09-30 12:53</t>
  </si>
  <si>
    <t>2020-09-30 05:21</t>
  </si>
  <si>
    <t>2020-09-30 16:08</t>
  </si>
  <si>
    <t>2020-10-01 20:24</t>
  </si>
  <si>
    <t>2020-10-01 03:16</t>
  </si>
  <si>
    <t>2020-10-01 10:07</t>
  </si>
  <si>
    <t>2020-10-01 05:31</t>
  </si>
  <si>
    <t>2020-10-01 09:38</t>
  </si>
  <si>
    <t>2020-10-02 09:05</t>
  </si>
  <si>
    <t>2020-10-02 11:31</t>
  </si>
  <si>
    <t>2020-10-02 23:58</t>
  </si>
  <si>
    <t>2020-10-02 11:12</t>
  </si>
  <si>
    <t>2020-10-02 12:44</t>
  </si>
  <si>
    <t>2020-10-03 08:32</t>
  </si>
  <si>
    <t>2020-10-03 14:01</t>
  </si>
  <si>
    <t>2020-10-03 11:06</t>
  </si>
  <si>
    <t>2020-10-03 05:46</t>
  </si>
  <si>
    <t>2020-10-03 11:00</t>
  </si>
  <si>
    <t>2020-10-03 11:51</t>
  </si>
  <si>
    <t>2020-10-04 14:13</t>
  </si>
  <si>
    <t>2020-10-04 12:13</t>
  </si>
  <si>
    <t>2020-10-04 05:18</t>
  </si>
  <si>
    <t>2020-10-04 10:39</t>
  </si>
  <si>
    <t>2020-10-04 11:26</t>
  </si>
  <si>
    <t>2020-10-05 22:41</t>
  </si>
  <si>
    <t>2020-10-05 13:12</t>
  </si>
  <si>
    <t>2020-10-05 12:21</t>
  </si>
  <si>
    <t>2020-10-05 06:20</t>
  </si>
  <si>
    <t>2020-10-05 12:22</t>
  </si>
  <si>
    <t>2020-10-05 15:22</t>
  </si>
  <si>
    <t>2020-10-06 21:22</t>
  </si>
  <si>
    <t>2020-10-06 02:53</t>
  </si>
  <si>
    <t>2020-10-06 09:52</t>
  </si>
  <si>
    <t>2020-10-06 23:36</t>
  </si>
  <si>
    <t>2020-10-06 09:54</t>
  </si>
  <si>
    <t>2020-10-06 14:56</t>
  </si>
  <si>
    <t>2020-10-07 08:56</t>
  </si>
  <si>
    <t>2020-10-07 15:47</t>
  </si>
  <si>
    <t>2020-10-07 09:51</t>
  </si>
  <si>
    <t>2020-10-07 23:02</t>
  </si>
  <si>
    <t>2020-10-07 12:16</t>
  </si>
  <si>
    <t>2020-10-08 21:52</t>
  </si>
  <si>
    <t>2020-10-08 02:37</t>
  </si>
  <si>
    <t>2020-10-08 09:43</t>
  </si>
  <si>
    <t>2020-10-08 05:23</t>
  </si>
  <si>
    <t>2020-10-08 09:37</t>
  </si>
  <si>
    <t>2020-10-08 12:45</t>
  </si>
  <si>
    <t>2020-10-09 09:07</t>
  </si>
  <si>
    <t>2020-10-09 14:01</t>
  </si>
  <si>
    <t>2020-10-09 14:22</t>
  </si>
  <si>
    <t>2020-10-09 04:36</t>
  </si>
  <si>
    <t>2020-10-09 13:54</t>
  </si>
  <si>
    <t>2020-10-09 10:45</t>
  </si>
  <si>
    <t>2020-10-10 09:09</t>
  </si>
  <si>
    <t>2020-10-10 14:51</t>
  </si>
  <si>
    <t>2020-10-10 12:01</t>
  </si>
  <si>
    <t>2020-10-10 02:45</t>
  </si>
  <si>
    <t>2020-10-10 10:24</t>
  </si>
  <si>
    <t>2020-10-10 12:12</t>
  </si>
  <si>
    <t>2020-10-11 00:16</t>
  </si>
  <si>
    <t>2020-10-11 14:46</t>
  </si>
  <si>
    <t>2020-10-11 10:29</t>
  </si>
  <si>
    <t>2020-10-11 06:01</t>
  </si>
  <si>
    <t>2020-10-11 10:46</t>
  </si>
  <si>
    <t>2020-10-11 11:22</t>
  </si>
  <si>
    <t>2020-10-12 22:38</t>
  </si>
  <si>
    <t>2020-10-12 14:22</t>
  </si>
  <si>
    <t>2020-10-12 13:11</t>
  </si>
  <si>
    <t>2020-10-12 23:56</t>
  </si>
  <si>
    <t>2020-10-12 13:13</t>
  </si>
  <si>
    <t>2020-10-12 12:43</t>
  </si>
  <si>
    <t>2020-10-13 21:31</t>
  </si>
  <si>
    <t>2020-10-13 03:45</t>
  </si>
  <si>
    <t>2020-10-13 12:21</t>
  </si>
  <si>
    <t>2020-10-13 05:58</t>
  </si>
  <si>
    <t>2020-10-13 12:10</t>
  </si>
  <si>
    <t>2020-10-13 13:22</t>
  </si>
  <si>
    <t>2020-10-14 09:17</t>
  </si>
  <si>
    <t>2020-10-14 01:19</t>
  </si>
  <si>
    <t>2020-10-14 14:53</t>
  </si>
  <si>
    <t>2020-10-14 03:37</t>
  </si>
  <si>
    <t>2020-10-14 11:44</t>
  </si>
  <si>
    <t>2020-10-14 03:04</t>
  </si>
  <si>
    <t>2020-10-15 09:12</t>
  </si>
  <si>
    <t>2020-10-15 14:01</t>
  </si>
  <si>
    <t>2020-10-15 04:36</t>
  </si>
  <si>
    <t>2020-10-15 12:46</t>
  </si>
  <si>
    <t>2020-10-15 15:28</t>
  </si>
  <si>
    <t>2020-10-16 09:04</t>
  </si>
  <si>
    <t>2020-10-16 16:55</t>
  </si>
  <si>
    <t>2020-10-16 13:32</t>
  </si>
  <si>
    <t>2020-10-16 06:27</t>
  </si>
  <si>
    <t>2020-10-16 13:54</t>
  </si>
  <si>
    <t>2020-10-16 10:48</t>
  </si>
  <si>
    <t>2020-10-17 09:40</t>
  </si>
  <si>
    <t>2020-10-17 03:02</t>
  </si>
  <si>
    <t>2020-10-17 15:18</t>
  </si>
  <si>
    <t>2020-10-17 05:49</t>
  </si>
  <si>
    <t>2020-10-17 15:06</t>
  </si>
  <si>
    <t>2020-10-17 04:03</t>
  </si>
  <si>
    <t>2020-10-18 09:00</t>
  </si>
  <si>
    <t>2020-10-18 14:03</t>
  </si>
  <si>
    <t>2020-10-18 13:10</t>
  </si>
  <si>
    <t>2020-10-18 04:47</t>
  </si>
  <si>
    <t>2020-10-18 13:02</t>
  </si>
  <si>
    <t>2020-10-18 15:50</t>
  </si>
  <si>
    <t>2020-10-19 21:06</t>
  </si>
  <si>
    <t>2020-10-19 14:54</t>
  </si>
  <si>
    <t>2020-10-19 12:08</t>
  </si>
  <si>
    <t>2020-10-19 04:21</t>
  </si>
  <si>
    <t>2020-10-19 12:09</t>
  </si>
  <si>
    <t>2020-10-19 17:16</t>
  </si>
  <si>
    <t>2020-10-20 07:37</t>
  </si>
  <si>
    <t>2020-10-20 23:57</t>
  </si>
  <si>
    <t>2020-10-20 11:12</t>
  </si>
  <si>
    <t>2020-10-20 05:30</t>
  </si>
  <si>
    <t>2020-10-20 09:27</t>
  </si>
  <si>
    <t>2020-10-20 19:15</t>
  </si>
  <si>
    <t>2020-10-21 00:01</t>
  </si>
  <si>
    <t>2020-10-21 17:56</t>
  </si>
  <si>
    <t>2020-10-21 16:28</t>
  </si>
  <si>
    <t>2020-10-21 00:39</t>
  </si>
  <si>
    <t>2020-10-21 09:54</t>
  </si>
  <si>
    <t>2020-10-21 09:26</t>
  </si>
  <si>
    <t>2020-10-22 22:56</t>
  </si>
  <si>
    <t>2020-10-22 03:19</t>
  </si>
  <si>
    <t>2020-10-22 10:49</t>
  </si>
  <si>
    <t>2020-10-22 23:20</t>
  </si>
  <si>
    <t>2020-10-22 11:46</t>
  </si>
  <si>
    <t>2020-10-22 12:37</t>
  </si>
  <si>
    <t>2020-10-23 23:55</t>
  </si>
  <si>
    <t>2020-10-23 01:46</t>
  </si>
  <si>
    <t>2020-10-23 10:57</t>
  </si>
  <si>
    <t>2020-10-23 20:46</t>
  </si>
  <si>
    <t>2020-10-23 12:31</t>
  </si>
  <si>
    <t>2020-10-23 12:02</t>
  </si>
  <si>
    <t>2020-10-24 09:37</t>
  </si>
  <si>
    <t>2020-10-24 03:33</t>
  </si>
  <si>
    <t>2020-10-24 13:59</t>
  </si>
  <si>
    <t>2020-10-25 00:00</t>
  </si>
  <si>
    <t>2020-10-24 14:39</t>
  </si>
  <si>
    <t>2020-10-24 10:13</t>
  </si>
  <si>
    <t>2020-10-25 09:03</t>
  </si>
  <si>
    <t>2020-10-25 15:56</t>
  </si>
  <si>
    <t>2020-10-25 12:01</t>
  </si>
  <si>
    <t>2020-10-25 05:36</t>
  </si>
  <si>
    <t>2020-10-25 12:54</t>
  </si>
  <si>
    <t>2020-10-26 08:16</t>
  </si>
  <si>
    <t>2020-10-26 15:08</t>
  </si>
  <si>
    <t>2020-10-26 11:40</t>
  </si>
  <si>
    <t>2020-10-26 05:46</t>
  </si>
  <si>
    <t>2020-10-26 11:37</t>
  </si>
  <si>
    <t>2020-10-26 11:13</t>
  </si>
  <si>
    <t>2020-10-27 22:20</t>
  </si>
  <si>
    <t>2020-10-27 04:14</t>
  </si>
  <si>
    <t>2020-10-27 12:08</t>
  </si>
  <si>
    <t>2020-10-27 04:42</t>
  </si>
  <si>
    <t>2020-10-27 12:23</t>
  </si>
  <si>
    <t>2020-10-27 05:04</t>
  </si>
  <si>
    <t>2020-10-28 20:50</t>
  </si>
  <si>
    <t>2020-10-28 03:50</t>
  </si>
  <si>
    <t>2020-10-28 10:55</t>
  </si>
  <si>
    <t>2020-10-28 03:20</t>
  </si>
  <si>
    <t>2020-10-28 10:56</t>
  </si>
  <si>
    <t>2020-10-28 11:16</t>
  </si>
  <si>
    <t>2020-10-29 07:52</t>
  </si>
  <si>
    <t>2020-10-29 13:45</t>
  </si>
  <si>
    <t>2020-10-29 11:15</t>
  </si>
  <si>
    <t>2020-10-29 03:02</t>
  </si>
  <si>
    <t>2020-10-29 13:51</t>
  </si>
  <si>
    <t>2020-10-30 20:48</t>
  </si>
  <si>
    <t>2020-10-30 03:10</t>
  </si>
  <si>
    <t>2020-10-30 09:54</t>
  </si>
  <si>
    <t>2020-10-30 23:55</t>
  </si>
  <si>
    <t>2020-10-30 15:06</t>
  </si>
  <si>
    <t>2020-10-30 13:32</t>
  </si>
  <si>
    <t>2020-10-31 09:02</t>
  </si>
  <si>
    <t>2020-10-31 18:21</t>
  </si>
  <si>
    <t>2020-10-31 10:34</t>
  </si>
  <si>
    <t>2020-10-31 22:47</t>
  </si>
  <si>
    <t>2020-10-31 10:28</t>
  </si>
  <si>
    <t>2020-10-31 12:31</t>
  </si>
  <si>
    <t>2020-11-01 16:19</t>
  </si>
  <si>
    <t>2020-11-01 10:34</t>
  </si>
  <si>
    <t>2020-11-01 06:07</t>
  </si>
  <si>
    <t>2020-11-01 10:54</t>
  </si>
  <si>
    <t>2020-11-02 08:08</t>
  </si>
  <si>
    <t>2020-11-02 16:19</t>
  </si>
  <si>
    <t>2020-11-02 12:49</t>
  </si>
  <si>
    <t>2020-11-02 06:07</t>
  </si>
  <si>
    <t>2020-11-02 12:53</t>
  </si>
  <si>
    <t>2020-11-02 11:27</t>
  </si>
  <si>
    <t>2020-11-03 20:24</t>
  </si>
  <si>
    <t>2020-11-03 02:47</t>
  </si>
  <si>
    <t>2020-11-03 10:05</t>
  </si>
  <si>
    <t>2020-11-03 06:10</t>
  </si>
  <si>
    <t>2020-11-03 15:36</t>
  </si>
  <si>
    <t>2020-11-03 11:40</t>
  </si>
  <si>
    <t>2020-11-04 09:13</t>
  </si>
  <si>
    <t>2020-11-04 14:44</t>
  </si>
  <si>
    <t>2020-11-04 14:49</t>
  </si>
  <si>
    <t>2020-11-04 23:04</t>
  </si>
  <si>
    <t>2020-11-04 11:28</t>
  </si>
  <si>
    <t>2020-11-04 08:58</t>
  </si>
  <si>
    <t>2020-11-05 08:41</t>
  </si>
  <si>
    <t>2020-11-05 14:28</t>
  </si>
  <si>
    <t>2020-11-05 13:47</t>
  </si>
  <si>
    <t>2020-11-05 06:06</t>
  </si>
  <si>
    <t>2020-11-05 13:56</t>
  </si>
  <si>
    <t>2020-11-05 14:48</t>
  </si>
  <si>
    <t>2020-11-06 14:50</t>
  </si>
  <si>
    <t>2020-11-06 11:42</t>
  </si>
  <si>
    <t>2020-11-06 00:51</t>
  </si>
  <si>
    <t>2020-11-06 11:44</t>
  </si>
  <si>
    <t>2020-11-06 22:24</t>
  </si>
  <si>
    <t>2020-11-07 20:37</t>
  </si>
  <si>
    <t>2020-11-07 12:52</t>
  </si>
  <si>
    <t>2020-11-07 05:18</t>
  </si>
  <si>
    <t>2020-11-07 11:42</t>
  </si>
  <si>
    <t>2020-11-07 12:53</t>
  </si>
  <si>
    <t>2020-11-08 20:11</t>
  </si>
  <si>
    <t>2020-11-08 01:15</t>
  </si>
  <si>
    <t>2020-11-08 11:34</t>
  </si>
  <si>
    <t>2020-11-08 18:41</t>
  </si>
  <si>
    <t>2020-11-08 11:32</t>
  </si>
  <si>
    <t>2020-11-08 09:48</t>
  </si>
  <si>
    <t>2020-11-09 20:50</t>
  </si>
  <si>
    <t>2020-11-09 04:09</t>
  </si>
  <si>
    <t>2020-11-09 02:34</t>
  </si>
  <si>
    <t>2020-11-09 23:06</t>
  </si>
  <si>
    <t>2020-11-09 04:29</t>
  </si>
  <si>
    <t>2020-11-09 03:25</t>
  </si>
  <si>
    <t>2020-11-10 21:17</t>
  </si>
  <si>
    <t>2020-11-10 03:40</t>
  </si>
  <si>
    <t>2020-11-10 12:11</t>
  </si>
  <si>
    <t>2020-11-10 02:54</t>
  </si>
  <si>
    <t>2020-11-10 12:04</t>
  </si>
  <si>
    <t>2020-11-10 11:47</t>
  </si>
  <si>
    <t>2020-11-11 19:45</t>
  </si>
  <si>
    <t>2020-11-11 02:51</t>
  </si>
  <si>
    <t>2020-11-11 12:54</t>
  </si>
  <si>
    <t>2020-11-11 00:51</t>
  </si>
  <si>
    <t>2020-11-11 12:51</t>
  </si>
  <si>
    <t>2020-11-11 12:19</t>
  </si>
  <si>
    <t>2020-11-12 00:01</t>
  </si>
  <si>
    <t>2020-11-12 16:06</t>
  </si>
  <si>
    <t>2020-11-12 08:52</t>
  </si>
  <si>
    <t>2020-11-12 02:15</t>
  </si>
  <si>
    <t>2020-11-12 09:02</t>
  </si>
  <si>
    <t>2020-11-12 15:55</t>
  </si>
  <si>
    <t>2020-11-13 23:13</t>
  </si>
  <si>
    <t>2020-11-13 13:45</t>
  </si>
  <si>
    <t>2020-11-13 11:29</t>
  </si>
  <si>
    <t>2020-11-13 04:24</t>
  </si>
  <si>
    <t>2020-11-13 11:21</t>
  </si>
  <si>
    <t>2020-11-13 20:24</t>
  </si>
  <si>
    <t>2020-11-14 08:45</t>
  </si>
  <si>
    <t>2020-11-14 14:10</t>
  </si>
  <si>
    <t>2020-11-14 13:34</t>
  </si>
  <si>
    <t>2020-11-14 07:05</t>
  </si>
  <si>
    <t>2020-11-14 13:23</t>
  </si>
  <si>
    <t>2020-11-15 08:44</t>
  </si>
  <si>
    <t>2020-11-15 15:46</t>
  </si>
  <si>
    <t>2020-11-15 13:54</t>
  </si>
  <si>
    <t>2020-11-15 06:15</t>
  </si>
  <si>
    <t>2020-11-15 11:00</t>
  </si>
  <si>
    <t>2020-11-15 08:58</t>
  </si>
  <si>
    <t>2020-11-16 08:57</t>
  </si>
  <si>
    <t>2020-11-16 13:33</t>
  </si>
  <si>
    <t>2020-11-16 11:20</t>
  </si>
  <si>
    <t>2020-11-16 03:39</t>
  </si>
  <si>
    <t>2020-11-16 11:31</t>
  </si>
  <si>
    <t>2020-11-16 11:46</t>
  </si>
  <si>
    <t>2020-11-17 14:13</t>
  </si>
  <si>
    <t>2020-11-17 12:36</t>
  </si>
  <si>
    <t>2020-11-17 05:50</t>
  </si>
  <si>
    <t>2020-11-17 12:29</t>
  </si>
  <si>
    <t>2020-11-17 09:19</t>
  </si>
  <si>
    <t>2020-11-18 14:53</t>
  </si>
  <si>
    <t>2020-11-18 12:17</t>
  </si>
  <si>
    <t>2020-11-18 03:39</t>
  </si>
  <si>
    <t>2020-11-18 10:43</t>
  </si>
  <si>
    <t>2020-11-18 12:29</t>
  </si>
  <si>
    <t>2020-11-19 09:02</t>
  </si>
  <si>
    <t>2020-11-19 14:52</t>
  </si>
  <si>
    <t>2020-11-19 12:10</t>
  </si>
  <si>
    <t>2020-11-19 03:26</t>
  </si>
  <si>
    <t>2020-11-19 10:38</t>
  </si>
  <si>
    <t>2020-11-19 14:11</t>
  </si>
  <si>
    <t>2020-11-20 19:49</t>
  </si>
  <si>
    <t>2020-11-20 03:22</t>
  </si>
  <si>
    <t>2020-11-20 11:41</t>
  </si>
  <si>
    <t>2020-11-20 05:02</t>
  </si>
  <si>
    <t>2020-11-20 10:18</t>
  </si>
  <si>
    <t>2020-11-20 14:41</t>
  </si>
  <si>
    <t>2020-11-21 22:09</t>
  </si>
  <si>
    <t>2020-11-21 02:38</t>
  </si>
  <si>
    <t>2020-11-21 10:48</t>
  </si>
  <si>
    <t>2020-11-21 19:51</t>
  </si>
  <si>
    <t>2020-11-21 10:49</t>
  </si>
  <si>
    <t>2020-11-21 13:19</t>
  </si>
  <si>
    <t>2020-11-22 22:22</t>
  </si>
  <si>
    <t>2020-11-22 03:44</t>
  </si>
  <si>
    <t>2020-11-22 11:28</t>
  </si>
  <si>
    <t>2020-11-22 06:42</t>
  </si>
  <si>
    <t>2020-11-22 11:05</t>
  </si>
  <si>
    <t>2020-11-22 22:37</t>
  </si>
  <si>
    <t>2020-11-23 08:51</t>
  </si>
  <si>
    <t>2020-11-23 03:58</t>
  </si>
  <si>
    <t>2020-11-23 09:29</t>
  </si>
  <si>
    <t>2020-11-23 23:12</t>
  </si>
  <si>
    <t>2020-11-23 10:24</t>
  </si>
  <si>
    <t>2020-11-24 08:55</t>
  </si>
  <si>
    <t>2020-11-24 15:33</t>
  </si>
  <si>
    <t>2020-11-24 12:08</t>
  </si>
  <si>
    <t>2020-11-24 19:24</t>
  </si>
  <si>
    <t>2020-11-24 12:10</t>
  </si>
  <si>
    <t>2020-11-24 13:06</t>
  </si>
  <si>
    <t>2020-11-25 08:47</t>
  </si>
  <si>
    <t>2020-11-25 14:33</t>
  </si>
  <si>
    <t>2020-11-25 10:58</t>
  </si>
  <si>
    <t>2020-11-25 01:09</t>
  </si>
  <si>
    <t>2020-11-25 11:17</t>
  </si>
  <si>
    <t>2020-11-25 11:03</t>
  </si>
  <si>
    <t>2020-11-26 21:29</t>
  </si>
  <si>
    <t>2020-11-26 13:52</t>
  </si>
  <si>
    <t>2020-11-26 11:52</t>
  </si>
  <si>
    <t>2020-11-26 06:42</t>
  </si>
  <si>
    <t>2020-11-26 09:51</t>
  </si>
  <si>
    <t>2020-11-26 11:30</t>
  </si>
  <si>
    <t>2020-11-27 21:50</t>
  </si>
  <si>
    <t>2020-11-27 14:42</t>
  </si>
  <si>
    <t>2020-11-27 11:12</t>
  </si>
  <si>
    <t>2020-11-27 05:14</t>
  </si>
  <si>
    <t>2020-11-27 09:59</t>
  </si>
  <si>
    <t>2020-11-27 12:23</t>
  </si>
  <si>
    <t>2020-11-28 09:19</t>
  </si>
  <si>
    <t>2020-11-28 15:51</t>
  </si>
  <si>
    <t>2020-11-28 11:36</t>
  </si>
  <si>
    <t>2020-11-28 19:45</t>
  </si>
  <si>
    <t>2020-11-28 10:38</t>
  </si>
  <si>
    <t>2020-11-28 11:57</t>
  </si>
  <si>
    <t>2020-11-29 21:45</t>
  </si>
  <si>
    <t>2020-11-29 16:46</t>
  </si>
  <si>
    <t>2020-11-29 10:40</t>
  </si>
  <si>
    <t>2020-11-29 23:34</t>
  </si>
  <si>
    <t>2020-11-29 10:42</t>
  </si>
  <si>
    <t>2020-11-29 10:18</t>
  </si>
  <si>
    <t>2020-11-30 09:13</t>
  </si>
  <si>
    <t>2020-11-30 16:22</t>
  </si>
  <si>
    <t>2020-11-30 10:58</t>
  </si>
  <si>
    <t>2020-11-30 13:42</t>
  </si>
  <si>
    <t>2020-11-30 13:17</t>
  </si>
  <si>
    <t>2020-12-01 07:50</t>
  </si>
  <si>
    <t>2020-12-01 14:50</t>
  </si>
  <si>
    <t>2020-12-01 12:36</t>
  </si>
  <si>
    <t>2020-12-01 05:16</t>
  </si>
  <si>
    <t>2020-12-01 12:47</t>
  </si>
  <si>
    <t>2020-12-01 14:38</t>
  </si>
  <si>
    <t>2020-12-02 09:05</t>
  </si>
  <si>
    <t>2020-12-02 16:38</t>
  </si>
  <si>
    <t>2020-12-02 12:04</t>
  </si>
  <si>
    <t>2020-12-02 06:52</t>
  </si>
  <si>
    <t>2020-12-02 11:58</t>
  </si>
  <si>
    <t>2020-12-02 14:23</t>
  </si>
  <si>
    <t>2020-12-03 09:01</t>
  </si>
  <si>
    <t>2020-12-03 16:24</t>
  </si>
  <si>
    <t>2020-12-03 10:39</t>
  </si>
  <si>
    <t>2020-12-03 22:26</t>
  </si>
  <si>
    <t>2020-12-03 12:46</t>
  </si>
  <si>
    <t>2020-12-03 12:32</t>
  </si>
  <si>
    <t>2020-12-04 22:10</t>
  </si>
  <si>
    <t>2020-12-04 13:39</t>
  </si>
  <si>
    <t>2020-12-04 12:58</t>
  </si>
  <si>
    <t>2020-12-04 00:53</t>
  </si>
  <si>
    <t>2020-12-04 11:16</t>
  </si>
  <si>
    <t>2020-12-04 13:28</t>
  </si>
  <si>
    <t>2020-12-05 07:50</t>
  </si>
  <si>
    <t>2020-12-05 14:27</t>
  </si>
  <si>
    <t>2020-12-05 12:09</t>
  </si>
  <si>
    <t>2020-12-05 05:26</t>
  </si>
  <si>
    <t>2020-12-05 10:48</t>
  </si>
  <si>
    <t>2020-12-05 14:53</t>
  </si>
  <si>
    <t>2020-12-06 08:54</t>
  </si>
  <si>
    <t>2020-12-06 14:52</t>
  </si>
  <si>
    <t>2020-12-06 13:08</t>
  </si>
  <si>
    <t>2020-12-06 03:14</t>
  </si>
  <si>
    <t>2020-12-06 13:55</t>
  </si>
  <si>
    <t>2020-12-06 10:57</t>
  </si>
  <si>
    <t>2020-12-07 08:49</t>
  </si>
  <si>
    <t>2020-12-07 14:14</t>
  </si>
  <si>
    <t>2020-12-07 12:33</t>
  </si>
  <si>
    <t>2020-12-07 05:06</t>
  </si>
  <si>
    <t>2020-12-07 15:30</t>
  </si>
  <si>
    <t>2020-12-08 08:46</t>
  </si>
  <si>
    <t>2020-12-08 16:22</t>
  </si>
  <si>
    <t>2020-12-08 12:39</t>
  </si>
  <si>
    <t>2020-12-08 22:38</t>
  </si>
  <si>
    <t>2020-12-08 18:59</t>
  </si>
  <si>
    <t>2020-12-08 16:17</t>
  </si>
  <si>
    <t>2020-12-09 08:22</t>
  </si>
  <si>
    <t>2020-12-09 17:00</t>
  </si>
  <si>
    <t>2020-12-09 12:37</t>
  </si>
  <si>
    <t>2020-12-09 01:54</t>
  </si>
  <si>
    <t>2020-12-09 12:19</t>
  </si>
  <si>
    <t>2020-12-09 05:37</t>
  </si>
  <si>
    <t>2020-12-10 09:04</t>
  </si>
  <si>
    <t>2020-12-10 14:30</t>
  </si>
  <si>
    <t>2020-12-10 12:49</t>
  </si>
  <si>
    <t>2020-12-10 06:09</t>
  </si>
  <si>
    <t>2020-12-10 12:53</t>
  </si>
  <si>
    <t>2020-12-10 14:22</t>
  </si>
  <si>
    <t>2020-12-11 08:45</t>
  </si>
  <si>
    <t>2020-12-11 15:20</t>
  </si>
  <si>
    <t>2020-12-11 11:27</t>
  </si>
  <si>
    <t>2020-12-11 02:43</t>
  </si>
  <si>
    <t>2020-12-11 11:17</t>
  </si>
  <si>
    <t>2020-12-11 11:49</t>
  </si>
  <si>
    <t>2020-12-12 08:45</t>
  </si>
  <si>
    <t>2020-12-12 14:51</t>
  </si>
  <si>
    <t>2020-12-12 11:45</t>
  </si>
  <si>
    <t>2020-12-12 22:32</t>
  </si>
  <si>
    <t>2020-12-12 11:35</t>
  </si>
  <si>
    <t>2020-12-12 05:58</t>
  </si>
  <si>
    <t>2020-12-13 09:01</t>
  </si>
  <si>
    <t>2020-12-13 14:57</t>
  </si>
  <si>
    <t>2020-12-13 12:17</t>
  </si>
  <si>
    <t>2020-12-13 03:18</t>
  </si>
  <si>
    <t>2020-12-13 12:16</t>
  </si>
  <si>
    <t>2020-12-13 01:44</t>
  </si>
  <si>
    <t>2020-12-14 21:43</t>
  </si>
  <si>
    <t>2020-12-14 02:56</t>
  </si>
  <si>
    <t>2020-12-14 11:00</t>
  </si>
  <si>
    <t>2020-12-14 05:50</t>
  </si>
  <si>
    <t>2020-12-14 12:08</t>
  </si>
  <si>
    <t>2020-12-14 11:22</t>
  </si>
  <si>
    <t>2020-12-15 09:33</t>
  </si>
  <si>
    <t>2020-12-15 16:18</t>
  </si>
  <si>
    <t>2020-12-15 11:37</t>
  </si>
  <si>
    <t>2020-12-15 23:44</t>
  </si>
  <si>
    <t>2020-12-15 12:05</t>
  </si>
  <si>
    <t>2020-12-15 12:07</t>
  </si>
  <si>
    <t>2020-12-16 08:48</t>
  </si>
  <si>
    <t>2020-12-16 03:00</t>
  </si>
  <si>
    <t>2020-12-16 11:02</t>
  </si>
  <si>
    <t>2020-12-16 02:08</t>
  </si>
  <si>
    <t>2020-12-16 11:34</t>
  </si>
  <si>
    <t>2020-12-16 15:28</t>
  </si>
  <si>
    <t>2020-12-17 08:15</t>
  </si>
  <si>
    <t>2020-12-17 16:48</t>
  </si>
  <si>
    <t>2020-12-17 12:32</t>
  </si>
  <si>
    <t>2020-12-17 23:58</t>
  </si>
  <si>
    <t>2020-12-17 12:33</t>
  </si>
  <si>
    <t>2020-12-17 11:51</t>
  </si>
  <si>
    <t>2020-12-18 09:22</t>
  </si>
  <si>
    <t>2020-12-18 14:07</t>
  </si>
  <si>
    <t>2020-12-18 14:41</t>
  </si>
  <si>
    <t>2020-12-18 05:55</t>
  </si>
  <si>
    <t>2020-12-18 11:44</t>
  </si>
  <si>
    <t>2020-12-18 14:46</t>
  </si>
  <si>
    <t>2020-12-19 20:58</t>
  </si>
  <si>
    <t>2020-12-19 03:39</t>
  </si>
  <si>
    <t>2020-12-19 10:49</t>
  </si>
  <si>
    <t>2020-12-19 02:46</t>
  </si>
  <si>
    <t>2020-12-19 10:51</t>
  </si>
  <si>
    <t>2020-12-19 13:18</t>
  </si>
  <si>
    <t>2020-12-20 09:09</t>
  </si>
  <si>
    <t>2020-12-20 14:24</t>
  </si>
  <si>
    <t>2020-12-20 10:35</t>
  </si>
  <si>
    <t>2020-12-20 05:50</t>
  </si>
  <si>
    <t>2020-12-20 11:48</t>
  </si>
  <si>
    <t>2020-12-21 08:59</t>
  </si>
  <si>
    <t>2020-12-21 16:09</t>
  </si>
  <si>
    <t>2020-12-21 12:48</t>
  </si>
  <si>
    <t>2020-12-21 13:07</t>
  </si>
  <si>
    <t>2020-12-22 08:28</t>
  </si>
  <si>
    <t>2020-12-22 17:09</t>
  </si>
  <si>
    <t>2020-12-22 12:10</t>
  </si>
  <si>
    <t>2020-12-22 05:21</t>
  </si>
  <si>
    <t>2020-12-22 12:46</t>
  </si>
  <si>
    <t>2020-12-22 12:30</t>
  </si>
  <si>
    <t>2020-12-23 08:33</t>
  </si>
  <si>
    <t>2020-12-23 23:51</t>
  </si>
  <si>
    <t>2020-12-23 13:11</t>
  </si>
  <si>
    <t>2020-12-23 04:34</t>
  </si>
  <si>
    <t>2020-12-23 13:51</t>
  </si>
  <si>
    <t>2020-12-23 10:35</t>
  </si>
  <si>
    <t>2020-12-24 21:44</t>
  </si>
  <si>
    <t>2020-12-24 04:02</t>
  </si>
  <si>
    <t>2020-12-24 10:19</t>
  </si>
  <si>
    <t>2020-12-24 23:52</t>
  </si>
  <si>
    <t>2020-12-24 10:21</t>
  </si>
  <si>
    <t>2020-12-24 11:51</t>
  </si>
  <si>
    <t>2020-12-25 20:18</t>
  </si>
  <si>
    <t>2020-12-25 01:58</t>
  </si>
  <si>
    <t>2020-12-25 11:52</t>
  </si>
  <si>
    <t>2020-12-25 23:04</t>
  </si>
  <si>
    <t>2020-12-25 14:36</t>
  </si>
  <si>
    <t>2020-12-25 15:00</t>
  </si>
  <si>
    <t>2020-12-26 08:26</t>
  </si>
  <si>
    <t>2020-12-26 17:10</t>
  </si>
  <si>
    <t>2020-12-26 12:20</t>
  </si>
  <si>
    <t>2020-12-26 06:35</t>
  </si>
  <si>
    <t>2020-12-26 12:13</t>
  </si>
  <si>
    <t>2020-12-26 08:31</t>
  </si>
  <si>
    <t>2020-12-27 21:17</t>
  </si>
  <si>
    <t>2020-12-27 15:30</t>
  </si>
  <si>
    <t>2020-12-27 10:44</t>
  </si>
  <si>
    <t>2020-12-27 06:52</t>
  </si>
  <si>
    <t>2020-12-27 11:51</t>
  </si>
  <si>
    <t>2020-12-27 13:40</t>
  </si>
  <si>
    <t>2020-12-28 09:10</t>
  </si>
  <si>
    <t>2020-12-28 23:50</t>
  </si>
  <si>
    <t>2020-12-28 03:25</t>
  </si>
  <si>
    <t>2020-12-28 14:11</t>
  </si>
  <si>
    <t>2020-12-28 10:33</t>
  </si>
  <si>
    <t>2020-12-29 08:02</t>
  </si>
  <si>
    <t>2020-12-29 14:33</t>
  </si>
  <si>
    <t>2020-12-29 11:53</t>
  </si>
  <si>
    <t>2020-12-29 06:29</t>
  </si>
  <si>
    <t>2020-12-29 11:38</t>
  </si>
  <si>
    <t>2020-12-29 13:01</t>
  </si>
  <si>
    <t>LANYU</t>
    <phoneticPr fontId="3" type="noConversion"/>
  </si>
  <si>
    <t>蘭嶼</t>
    <phoneticPr fontId="3" type="noConversion"/>
  </si>
  <si>
    <t>1940/01/01~</t>
    <phoneticPr fontId="3" type="noConversion"/>
  </si>
  <si>
    <t>臺東縣蘭嶼鄉紅頭村2號</t>
    <phoneticPr fontId="3" type="noConversion"/>
  </si>
  <si>
    <t>Dawu</t>
    <phoneticPr fontId="3" type="noConversion"/>
  </si>
  <si>
    <t>大武</t>
    <phoneticPr fontId="3" type="noConversion"/>
  </si>
  <si>
    <t>1939/01/01~</t>
    <phoneticPr fontId="3" type="noConversion"/>
  </si>
  <si>
    <t>臺東縣大武鄉大武街115號</t>
    <phoneticPr fontId="3" type="noConversion"/>
  </si>
  <si>
    <t>臺東縣臺東市大同路106號</t>
    <phoneticPr fontId="3" type="noConversion"/>
  </si>
  <si>
    <t>1901/01/01~</t>
    <phoneticPr fontId="3" type="noConversion"/>
  </si>
  <si>
    <t>Taitung</t>
    <phoneticPr fontId="3" type="noConversion"/>
  </si>
  <si>
    <t>台東</t>
    <phoneticPr fontId="3" type="noConversion"/>
  </si>
  <si>
    <t>臺東縣成功鎮公民路84號</t>
    <phoneticPr fontId="3" type="noConversion"/>
  </si>
  <si>
    <t>成功</t>
    <phoneticPr fontId="3" type="noConversion"/>
  </si>
  <si>
    <t>Chenggong</t>
    <phoneticPr fontId="3" type="noConversion"/>
  </si>
  <si>
    <t>2021-08-01 00:01</t>
  </si>
  <si>
    <t>2021-08-01 13:54</t>
  </si>
  <si>
    <t>2021-08-01 08:57</t>
  </si>
  <si>
    <t>2021-08-01 02:49</t>
  </si>
  <si>
    <t>2021-08-01 08:58</t>
  </si>
  <si>
    <t>2021-08-01 05:52</t>
  </si>
  <si>
    <t>2021-08-01 12:22</t>
  </si>
  <si>
    <t>2021-08-01 11:00</t>
  </si>
  <si>
    <t>2021-08-02 08:29</t>
  </si>
  <si>
    <t>2021-08-02 14:29</t>
  </si>
  <si>
    <t>2021-08-02 13:10</t>
  </si>
  <si>
    <t>2021-08-02 05:14</t>
  </si>
  <si>
    <t>2021-08-02 12:47</t>
  </si>
  <si>
    <t>2021-08-02 07:45</t>
  </si>
  <si>
    <t>2021-08-02 08:26</t>
  </si>
  <si>
    <t>2021-08-02 14:00</t>
  </si>
  <si>
    <t>2021-08-03 22:12</t>
  </si>
  <si>
    <t>2021-08-03 03:31</t>
  </si>
  <si>
    <t>2021-08-03 10:37</t>
  </si>
  <si>
    <t>2021-08-03 05:15</t>
  </si>
  <si>
    <t>2021-08-03 08:37</t>
  </si>
  <si>
    <t>2021-08-03 17:14</t>
  </si>
  <si>
    <t>2021-08-03 11:00</t>
  </si>
  <si>
    <t>2021-08-04 09:35</t>
  </si>
  <si>
    <t>2021-08-04 02:25</t>
  </si>
  <si>
    <t>2021-08-04 12:44</t>
  </si>
  <si>
    <t>2021-08-04 04:57</t>
  </si>
  <si>
    <t>2021-08-04 11:21</t>
  </si>
  <si>
    <t>2021-08-04 22:43</t>
  </si>
  <si>
    <t>2021-08-04 15:26</t>
  </si>
  <si>
    <t>2021-08-04 16:06</t>
  </si>
  <si>
    <t>2021-08-04 13:00</t>
  </si>
  <si>
    <t>2021-08-05 21:44</t>
  </si>
  <si>
    <t>2021-08-05 14:58</t>
  </si>
  <si>
    <t>2021-08-05 11:52</t>
  </si>
  <si>
    <t>2021-08-05 05:11</t>
  </si>
  <si>
    <t>2021-08-05 14:38</t>
  </si>
  <si>
    <t>2021-08-05 00:29</t>
  </si>
  <si>
    <t>2021-08-05 09:20</t>
  </si>
  <si>
    <t>2021-08-05 12:00</t>
  </si>
  <si>
    <t>2021-08-06 00:01</t>
  </si>
  <si>
    <t>2021-08-06 16:57</t>
  </si>
  <si>
    <t>2021-08-06 13:27</t>
  </si>
  <si>
    <t>2021-08-06 23:49</t>
  </si>
  <si>
    <t>2021-08-06 13:17</t>
  </si>
  <si>
    <t>2021-08-06 23:23</t>
  </si>
  <si>
    <t>2021-08-06 23:35</t>
  </si>
  <si>
    <t>2021-08-06 14:15</t>
  </si>
  <si>
    <t>2021-08-06 13:00</t>
  </si>
  <si>
    <t>2021-08-07 23:28</t>
  </si>
  <si>
    <t>2021-08-07 03:19</t>
  </si>
  <si>
    <t>2021-08-07 16:17</t>
  </si>
  <si>
    <t>2021-08-07 04:49</t>
  </si>
  <si>
    <t>2021-08-07 12:32</t>
  </si>
  <si>
    <t>2021-08-07 13:45</t>
  </si>
  <si>
    <t>2021-08-07 01:42</t>
  </si>
  <si>
    <t>2021-08-07 04:44</t>
  </si>
  <si>
    <t>2021-08-07 13:00</t>
  </si>
  <si>
    <t>2021-08-08 23:32</t>
  </si>
  <si>
    <t>2021-08-08 02:03</t>
  </si>
  <si>
    <t>2021-08-08 12:05</t>
  </si>
  <si>
    <t>2021-08-08 01:07</t>
  </si>
  <si>
    <t>2021-08-08 12:06</t>
  </si>
  <si>
    <t>2021-08-08 02:43</t>
  </si>
  <si>
    <t>2021-08-08 02:25</t>
  </si>
  <si>
    <t>2021-08-08 13:00</t>
  </si>
  <si>
    <t>2021-08-09 22:45</t>
  </si>
  <si>
    <t>2021-08-09 15:18</t>
  </si>
  <si>
    <t>2021-08-09 12:26</t>
  </si>
  <si>
    <t>2021-08-09 05:18</t>
  </si>
  <si>
    <t>2021-08-09 08:14</t>
  </si>
  <si>
    <t>2021-08-09 00:52</t>
  </si>
  <si>
    <t>2021-08-09 13:00</t>
  </si>
  <si>
    <t>2021-08-10 22:15</t>
  </si>
  <si>
    <t>2021-08-10 14:43</t>
  </si>
  <si>
    <t>2021-08-10 14:20</t>
  </si>
  <si>
    <t>2021-08-10 05:22</t>
  </si>
  <si>
    <t>2021-08-10 16:19</t>
  </si>
  <si>
    <t>2021-08-10 12:07</t>
  </si>
  <si>
    <t>2021-08-10 13:00</t>
  </si>
  <si>
    <t>2021-08-11 21:38</t>
  </si>
  <si>
    <t>2021-08-11 15:37</t>
  </si>
  <si>
    <t>2021-08-11 14:44</t>
  </si>
  <si>
    <t>2021-08-11 05:12</t>
  </si>
  <si>
    <t>2021-08-11 14:48</t>
  </si>
  <si>
    <t>2021-08-11 04:40</t>
  </si>
  <si>
    <t>2021-08-11 13:00</t>
  </si>
  <si>
    <t>2021-08-12 08:19</t>
  </si>
  <si>
    <t>2021-08-12 15:10</t>
  </si>
  <si>
    <t>2021-08-12 10:32</t>
  </si>
  <si>
    <t>2021-08-12 05:54</t>
  </si>
  <si>
    <t>2021-08-12 09:40</t>
  </si>
  <si>
    <t>2021-08-12 12:07</t>
  </si>
  <si>
    <t>2021-08-12 11:00</t>
  </si>
  <si>
    <t>2021-08-13 00:01</t>
  </si>
  <si>
    <t>2021-08-13 16:04</t>
  </si>
  <si>
    <t>2021-08-13 12:41</t>
  </si>
  <si>
    <t>2021-08-13 05:42</t>
  </si>
  <si>
    <t>2021-08-13 09:19</t>
  </si>
  <si>
    <t>2021-08-13 12:57</t>
  </si>
  <si>
    <t>2021-08-13 12:00</t>
  </si>
  <si>
    <t>2021-08-14 21:12</t>
  </si>
  <si>
    <t>2021-08-14 03:56</t>
  </si>
  <si>
    <t>2021-08-14 14:53</t>
  </si>
  <si>
    <t>2021-08-14 05:03</t>
  </si>
  <si>
    <t>2021-08-14 11:06</t>
  </si>
  <si>
    <t>2021-08-14 11:47</t>
  </si>
  <si>
    <t>2021-08-14 13:00</t>
  </si>
  <si>
    <t>2021-08-15 23:20</t>
  </si>
  <si>
    <t>2021-08-15 01:16</t>
  </si>
  <si>
    <t>2021-08-15 11:18</t>
  </si>
  <si>
    <t>2021-08-15 02:12</t>
  </si>
  <si>
    <t>2021-08-15 10:53</t>
  </si>
  <si>
    <t>2021-08-15 14:02</t>
  </si>
  <si>
    <t>2021-08-15 12:00</t>
  </si>
  <si>
    <t>2021-08-16 09:02</t>
  </si>
  <si>
    <t>2021-08-16 16:59</t>
  </si>
  <si>
    <t>2021-08-16 12:33</t>
  </si>
  <si>
    <t>2021-08-16 05:07</t>
  </si>
  <si>
    <t>2021-08-16 07:19</t>
  </si>
  <si>
    <t>2021-08-16 13:10</t>
  </si>
  <si>
    <t>2021-08-16 12:00</t>
  </si>
  <si>
    <t>2021-08-17 00:13</t>
  </si>
  <si>
    <t>2021-08-17 14:48</t>
  </si>
  <si>
    <t>2021-08-17 13:05</t>
  </si>
  <si>
    <t>2021-08-17 05:25</t>
  </si>
  <si>
    <t>2021-08-17 08:44</t>
  </si>
  <si>
    <t>2021-08-17 12:17</t>
  </si>
  <si>
    <t>2021-08-17 12:00</t>
  </si>
  <si>
    <t>2021-08-18 08:43</t>
  </si>
  <si>
    <t>2021-08-18 14:49</t>
  </si>
  <si>
    <t>2021-08-18 13:31</t>
  </si>
  <si>
    <t>2021-08-18 04:38</t>
  </si>
  <si>
    <t>2021-08-18 12:55</t>
  </si>
  <si>
    <t>2021-08-18 15:13</t>
  </si>
  <si>
    <t>2021-08-18 16:05</t>
  </si>
  <si>
    <t>2021-08-18 13:00</t>
  </si>
  <si>
    <t>2021-08-19 21:44</t>
  </si>
  <si>
    <t>2021-08-19 02:49</t>
  </si>
  <si>
    <t>2021-08-19 11:30</t>
  </si>
  <si>
    <t>2021-08-19 19:35</t>
  </si>
  <si>
    <t>2021-08-19 17:28</t>
  </si>
  <si>
    <t>2021-08-19 17:32</t>
  </si>
  <si>
    <t>2021-08-19 17:23</t>
  </si>
  <si>
    <t>2021-08-19 12:00</t>
  </si>
  <si>
    <t>2021-08-20 22:04</t>
  </si>
  <si>
    <t>2021-08-20 04:07</t>
  </si>
  <si>
    <t>2021-08-20 13:17</t>
  </si>
  <si>
    <t>2021-08-20 05:22</t>
  </si>
  <si>
    <t>2021-08-20 09:37</t>
  </si>
  <si>
    <t>2021-08-20 00:34</t>
  </si>
  <si>
    <t>2021-08-20 12:00</t>
  </si>
  <si>
    <t>2021-08-21 00:01</t>
  </si>
  <si>
    <t>2021-08-21 16:29</t>
  </si>
  <si>
    <t>2021-08-21 14:09</t>
  </si>
  <si>
    <t>2021-08-21 05:46</t>
  </si>
  <si>
    <t>2021-08-21 09:22</t>
  </si>
  <si>
    <t>2021-08-21 02:13</t>
  </si>
  <si>
    <t>2021-08-21 13:00</t>
  </si>
  <si>
    <t>2021-08-22 00:01</t>
  </si>
  <si>
    <t>2021-08-22 15:20</t>
  </si>
  <si>
    <t>2021-08-22 11:57</t>
  </si>
  <si>
    <t>2021-08-22 03:36</t>
  </si>
  <si>
    <t>2021-08-22 09:30</t>
  </si>
  <si>
    <t>2021-08-22 07:33</t>
  </si>
  <si>
    <t>2021-08-22 12:00</t>
  </si>
  <si>
    <t>2021-08-23 08:40</t>
  </si>
  <si>
    <t>2021-08-23 02:39</t>
  </si>
  <si>
    <t>2021-08-23 11:59</t>
  </si>
  <si>
    <t>2021-08-23 05:27</t>
  </si>
  <si>
    <t>2021-08-23 09:13</t>
  </si>
  <si>
    <t>2021-08-23 14:38</t>
  </si>
  <si>
    <t>2021-08-23 13:00</t>
  </si>
  <si>
    <t>2021-08-24 22:11</t>
  </si>
  <si>
    <t>2021-08-24 16:40</t>
  </si>
  <si>
    <t>2021-08-24 13:05</t>
  </si>
  <si>
    <t>2021-08-24 05:44</t>
  </si>
  <si>
    <t>2021-08-24 08:29</t>
  </si>
  <si>
    <t>2021-08-24 14:41</t>
  </si>
  <si>
    <t>2021-08-24 13:00</t>
  </si>
  <si>
    <t>2021-08-25 22:13</t>
  </si>
  <si>
    <t>2021-08-25 03:51</t>
  </si>
  <si>
    <t>2021-08-25 12:49</t>
  </si>
  <si>
    <t>2021-08-25 05:20</t>
  </si>
  <si>
    <t>2021-08-25 08:50</t>
  </si>
  <si>
    <t>2021-08-25 11:29</t>
  </si>
  <si>
    <t>2021-08-25 12:00</t>
  </si>
  <si>
    <t>2021-08-26 21:20</t>
  </si>
  <si>
    <t>2021-08-26 16:57</t>
  </si>
  <si>
    <t>2021-08-26 13:16</t>
  </si>
  <si>
    <t>2021-08-26 05:45</t>
  </si>
  <si>
    <t>2021-08-26 08:50</t>
  </si>
  <si>
    <t>2021-08-26 12:59</t>
  </si>
  <si>
    <t>2021-08-26 12:00</t>
  </si>
  <si>
    <t>2021-08-27 06:53</t>
  </si>
  <si>
    <t>2021-08-27 15:41</t>
  </si>
  <si>
    <t>2021-08-27 13:40</t>
  </si>
  <si>
    <t>2021-08-27 06:10</t>
  </si>
  <si>
    <t>2021-08-27 12:57</t>
  </si>
  <si>
    <t>2021-08-27 12:32</t>
  </si>
  <si>
    <t>2021-08-27 12:00</t>
  </si>
  <si>
    <t>2021-08-28 09:03</t>
  </si>
  <si>
    <t>2021-08-28 16:23</t>
  </si>
  <si>
    <t>2021-08-28 14:10</t>
  </si>
  <si>
    <t>2021-08-28 04:27</t>
  </si>
  <si>
    <t>2021-08-28 09:22</t>
  </si>
  <si>
    <t>2021-08-28 06:50</t>
  </si>
  <si>
    <t>2021-08-28 12:00</t>
  </si>
  <si>
    <t>2021-08-29 23:01</t>
  </si>
  <si>
    <t>2021-08-29 14:37</t>
  </si>
  <si>
    <t>2021-08-29 13:32</t>
  </si>
  <si>
    <t>2021-08-29 03:42</t>
  </si>
  <si>
    <t>2021-08-29 09:15</t>
  </si>
  <si>
    <t>2021-08-29 12:15</t>
  </si>
  <si>
    <t>2021-08-29 17:24</t>
  </si>
  <si>
    <t>2021-08-29 12:00</t>
  </si>
  <si>
    <t>2021-08-30 10:00</t>
  </si>
  <si>
    <t>2021-08-30 15:04</t>
  </si>
  <si>
    <t>2021-08-30 09:51</t>
  </si>
  <si>
    <t>2021-08-30 23:45</t>
  </si>
  <si>
    <t>2021-08-30 09:40</t>
  </si>
  <si>
    <t>2021-08-30 22:43</t>
  </si>
  <si>
    <t>2021-08-30 23:32</t>
  </si>
  <si>
    <t>2021-08-30 23:15</t>
  </si>
  <si>
    <t>2021-08-30 13:00</t>
  </si>
  <si>
    <t>2021-08-31 08:59</t>
  </si>
  <si>
    <t>2021-08-31 13:21</t>
  </si>
  <si>
    <t>2021-08-31 14:21</t>
  </si>
  <si>
    <t>2021-08-31 02:39</t>
  </si>
  <si>
    <t>2021-08-31 14:25</t>
  </si>
  <si>
    <t>2021-08-31 10:31</t>
  </si>
  <si>
    <t>2021-08-31 00:09</t>
  </si>
  <si>
    <t>2021-08-31 00:01</t>
  </si>
  <si>
    <t>2021-08-31 12:00</t>
  </si>
  <si>
    <t>2021-07-01 23:03</t>
  </si>
  <si>
    <t>2021-07-01 13:22</t>
  </si>
  <si>
    <t>2021-07-01 12:14</t>
  </si>
  <si>
    <t>2021-07-01 04:42</t>
  </si>
  <si>
    <t>2021-07-01 08:51</t>
  </si>
  <si>
    <t>2021-07-01 14:20</t>
  </si>
  <si>
    <t>2021-07-02 21:21</t>
  </si>
  <si>
    <t>2021-07-02 03:05</t>
  </si>
  <si>
    <t>2021-07-02 10:41</t>
  </si>
  <si>
    <t>2021-07-02 05:14</t>
  </si>
  <si>
    <t>2021-07-02 11:44</t>
  </si>
  <si>
    <t>2021-07-02 14:01</t>
  </si>
  <si>
    <t>2021-07-03 22:56</t>
  </si>
  <si>
    <t>2021-07-03 11:08</t>
  </si>
  <si>
    <t>2021-07-03 05:03</t>
  </si>
  <si>
    <t>2021-07-03 09:58</t>
  </si>
  <si>
    <t>2021-07-03 13:22</t>
  </si>
  <si>
    <t>2021-07-04 21:50</t>
  </si>
  <si>
    <t>2021-07-04 00:17</t>
  </si>
  <si>
    <t>2021-07-04 14:18</t>
  </si>
  <si>
    <t>2021-07-04 05:20</t>
  </si>
  <si>
    <t>2021-07-04 15:40</t>
  </si>
  <si>
    <t>2021-07-04 12:10</t>
  </si>
  <si>
    <t>2021-07-05 00:05</t>
  </si>
  <si>
    <t>2021-07-05 16:10</t>
  </si>
  <si>
    <t>2021-07-05 11:26</t>
  </si>
  <si>
    <t>2021-07-05 04:58</t>
  </si>
  <si>
    <t>2021-07-05 11:43</t>
  </si>
  <si>
    <t>2021-07-05 12:50</t>
  </si>
  <si>
    <t>2021-07-06 23:55</t>
  </si>
  <si>
    <t>2021-07-06 13:20</t>
  </si>
  <si>
    <t>2021-07-06 12:20</t>
  </si>
  <si>
    <t>2021-07-06 05:09</t>
  </si>
  <si>
    <t>2021-07-06 11:21</t>
  </si>
  <si>
    <t>2021-07-06 13:18</t>
  </si>
  <si>
    <t>2021-07-07 22:35</t>
  </si>
  <si>
    <t>2021-07-07 15:44</t>
  </si>
  <si>
    <t>2021-07-07 12:19</t>
  </si>
  <si>
    <t>2021-07-07 05:12</t>
  </si>
  <si>
    <t>2021-07-07 09:49</t>
  </si>
  <si>
    <t>2021-07-07 14:41</t>
  </si>
  <si>
    <t>2021-07-08 06:49</t>
  </si>
  <si>
    <t>2021-07-08 16:48</t>
  </si>
  <si>
    <t>2021-07-08 12:17</t>
  </si>
  <si>
    <t>2021-07-08 05:27</t>
  </si>
  <si>
    <t>2021-07-08 12:10</t>
  </si>
  <si>
    <t>2021-07-08 15:53</t>
  </si>
  <si>
    <t>2021-07-09 00:24</t>
  </si>
  <si>
    <t>2021-07-09 14:42</t>
  </si>
  <si>
    <t>2021-07-09 10:59</t>
  </si>
  <si>
    <t>2021-07-09 04:13</t>
  </si>
  <si>
    <t>2021-07-09 11:15</t>
  </si>
  <si>
    <t>2021-07-09 12:48</t>
  </si>
  <si>
    <t>2021-07-10 22:49</t>
  </si>
  <si>
    <t>2021-07-10 13:36</t>
  </si>
  <si>
    <t>2021-07-10 05:24</t>
  </si>
  <si>
    <t>2021-07-10 13:37</t>
  </si>
  <si>
    <t>2021-07-10 09:53</t>
  </si>
  <si>
    <t>2021-07-11 00:06</t>
  </si>
  <si>
    <t>2021-07-11 16:02</t>
  </si>
  <si>
    <t>2021-07-11 13:52</t>
  </si>
  <si>
    <t>2021-07-11 05:24</t>
  </si>
  <si>
    <t>2021-07-11 10:34</t>
  </si>
  <si>
    <t>2021-07-11 14:22</t>
  </si>
  <si>
    <t>2021-07-12 00:51</t>
  </si>
  <si>
    <t>2021-07-12 16:11</t>
  </si>
  <si>
    <t>2021-07-12 13:23</t>
  </si>
  <si>
    <t>2021-07-12 04:11</t>
  </si>
  <si>
    <t>2021-07-12 12:26</t>
  </si>
  <si>
    <t>2021-07-12 12:54</t>
  </si>
  <si>
    <t>2021-07-13 00:23</t>
  </si>
  <si>
    <t>2021-07-13 15:44</t>
  </si>
  <si>
    <t>2021-07-13 10:37</t>
  </si>
  <si>
    <t>2021-07-13 04:21</t>
  </si>
  <si>
    <t>2021-07-13 11:19</t>
  </si>
  <si>
    <t>2021-07-13 12:04</t>
  </si>
  <si>
    <t>2021-07-14 23:10</t>
  </si>
  <si>
    <t>2021-07-14 13:25</t>
  </si>
  <si>
    <t>2021-07-14 11:46</t>
  </si>
  <si>
    <t>2021-07-14 05:21</t>
  </si>
  <si>
    <t>2021-07-14 12:58</t>
  </si>
  <si>
    <t>2021-07-14 14:57</t>
  </si>
  <si>
    <t>2021-07-15 22:53</t>
  </si>
  <si>
    <t>2021-07-15 15:11</t>
  </si>
  <si>
    <t>2021-07-15 10:46</t>
  </si>
  <si>
    <t>2021-07-15 04:29</t>
  </si>
  <si>
    <t>2021-07-15 11:34</t>
  </si>
  <si>
    <t>2021-07-15 13:09</t>
  </si>
  <si>
    <t>2021-07-16 00:01</t>
  </si>
  <si>
    <t>2021-07-16 15:43</t>
  </si>
  <si>
    <t>2021-07-16 12:25</t>
  </si>
  <si>
    <t>2021-07-16 02:40</t>
  </si>
  <si>
    <t>2021-07-16 12:13</t>
  </si>
  <si>
    <t>2021-07-16 13:44</t>
  </si>
  <si>
    <t>2021-07-17 16:02</t>
  </si>
  <si>
    <t>2021-07-17 14:21</t>
  </si>
  <si>
    <t>2021-07-17 05:13</t>
  </si>
  <si>
    <t>2021-07-17 10:26</t>
  </si>
  <si>
    <t>2021-07-17 12:09</t>
  </si>
  <si>
    <t>2021-07-18 13:07</t>
  </si>
  <si>
    <t>2021-07-18 02:30</t>
  </si>
  <si>
    <t>2021-07-18 11:41</t>
  </si>
  <si>
    <t>2021-07-18 12:59</t>
  </si>
  <si>
    <t>2021-07-19 22:38</t>
  </si>
  <si>
    <t>2021-07-19 15:56</t>
  </si>
  <si>
    <t>2021-07-19 13:21</t>
  </si>
  <si>
    <t>2021-07-19 05:00</t>
  </si>
  <si>
    <t>2021-07-19 10:22</t>
  </si>
  <si>
    <t>2021-07-20 08:52</t>
  </si>
  <si>
    <t>2021-07-20 16:25</t>
  </si>
  <si>
    <t>2021-07-20 12:47</t>
  </si>
  <si>
    <t>2021-07-20 05:22</t>
  </si>
  <si>
    <t>2021-07-20 13:06</t>
  </si>
  <si>
    <t>2021-07-20 14:25</t>
  </si>
  <si>
    <t>2021-07-21 16:18</t>
  </si>
  <si>
    <t>2021-07-21 12:55</t>
  </si>
  <si>
    <t>2021-07-21 05:35</t>
  </si>
  <si>
    <t>2021-07-21 11:13</t>
  </si>
  <si>
    <t>2021-07-21 13:53</t>
  </si>
  <si>
    <t>2021-07-22 00:13</t>
  </si>
  <si>
    <t>2021-07-22 16:14</t>
  </si>
  <si>
    <t>2021-07-22 11:42</t>
  </si>
  <si>
    <t>2021-07-22 05:19</t>
  </si>
  <si>
    <t>2021-07-22 11:43</t>
  </si>
  <si>
    <t>2021-07-22 10:51</t>
  </si>
  <si>
    <t>2021-07-23 08:00</t>
  </si>
  <si>
    <t>2021-07-23 23:57</t>
  </si>
  <si>
    <t>2021-07-23 11:59</t>
  </si>
  <si>
    <t>2021-07-23 02:29</t>
  </si>
  <si>
    <t>2021-07-23 12:10</t>
  </si>
  <si>
    <t>2021-07-23 14:30</t>
  </si>
  <si>
    <t>2021-07-24 20:02</t>
  </si>
  <si>
    <t>2021-07-24 04:13</t>
  </si>
  <si>
    <t>2021-07-24 13:34</t>
  </si>
  <si>
    <t>2021-07-24 04:45</t>
  </si>
  <si>
    <t>2021-07-24 13:33</t>
  </si>
  <si>
    <t>2021-07-24 14:20</t>
  </si>
  <si>
    <t>2021-07-25 22:53</t>
  </si>
  <si>
    <t>2021-07-25 00:54</t>
  </si>
  <si>
    <t>2021-07-25 12:25</t>
  </si>
  <si>
    <t>2021-07-25 05:31</t>
  </si>
  <si>
    <t>2021-07-25 12:16</t>
  </si>
  <si>
    <t>2021-07-25 13:43</t>
  </si>
  <si>
    <t>2021-07-26 21:36</t>
  </si>
  <si>
    <t>2021-07-26 00:53</t>
  </si>
  <si>
    <t>2021-07-26 10:04</t>
  </si>
  <si>
    <t>2021-07-26 05:06</t>
  </si>
  <si>
    <t>2021-07-26 09:48</t>
  </si>
  <si>
    <t>2021-07-26 11:49</t>
  </si>
  <si>
    <t>2021-07-27 09:17</t>
  </si>
  <si>
    <t>2021-07-27 00:41</t>
  </si>
  <si>
    <t>2021-07-27 12:55</t>
  </si>
  <si>
    <t>2021-07-27 05:31</t>
  </si>
  <si>
    <t>2021-07-27 12:32</t>
  </si>
  <si>
    <t>2021-07-28 22:43</t>
  </si>
  <si>
    <t>2021-07-28 01:24</t>
  </si>
  <si>
    <t>2021-07-28 11:53</t>
  </si>
  <si>
    <t>2021-07-28 05:13</t>
  </si>
  <si>
    <t>2021-07-28 12:03</t>
  </si>
  <si>
    <t>2021-07-28 10:54</t>
  </si>
  <si>
    <t>2021-07-29 22:32</t>
  </si>
  <si>
    <t>2021-07-29 00:22</t>
  </si>
  <si>
    <t>2021-07-29 12:22</t>
  </si>
  <si>
    <t>2021-07-29 05:25</t>
  </si>
  <si>
    <t>2021-07-29 11:02</t>
  </si>
  <si>
    <t>2021-07-29 12:18</t>
  </si>
  <si>
    <t>2021-07-30 09:59</t>
  </si>
  <si>
    <t>2021-07-30 00:52</t>
  </si>
  <si>
    <t>2021-07-30 10:36</t>
  </si>
  <si>
    <t>2021-07-30 05:17</t>
  </si>
  <si>
    <t>2021-07-30 10:37</t>
  </si>
  <si>
    <t>2021-07-30 11:28</t>
  </si>
  <si>
    <t>2021-07-31 07:25</t>
  </si>
  <si>
    <t>2021-07-31 20:03</t>
  </si>
  <si>
    <t>2021-07-31 11:35</t>
  </si>
  <si>
    <t>2021-07-31 02:11</t>
  </si>
  <si>
    <t>2021-07-31 11:37</t>
  </si>
  <si>
    <t>2021-07-31 15:54</t>
  </si>
  <si>
    <t>2021-08-01 13:58</t>
  </si>
  <si>
    <t>2021-08-01 09:48</t>
  </si>
  <si>
    <t>2021-08-01 05:41</t>
  </si>
  <si>
    <t>2021-08-01 09:54</t>
  </si>
  <si>
    <t>2021-08-01 07:34</t>
  </si>
  <si>
    <t>2021-08-02 08:28</t>
  </si>
  <si>
    <t>2021-08-02 14:38</t>
  </si>
  <si>
    <t>2021-08-02 05:19</t>
  </si>
  <si>
    <t>2021-08-02 13:04</t>
  </si>
  <si>
    <t>2021-08-02 07:05</t>
  </si>
  <si>
    <t>2021-08-03 22:09</t>
  </si>
  <si>
    <t>2021-08-03 03:05</t>
  </si>
  <si>
    <t>2021-08-03 11:12</t>
  </si>
  <si>
    <t>2021-08-03 05:14</t>
  </si>
  <si>
    <t>2021-08-03 10:51</t>
  </si>
  <si>
    <t>2021-08-03 13:50</t>
  </si>
  <si>
    <t>2021-08-04 09:39</t>
  </si>
  <si>
    <t>2021-08-04 02:41</t>
  </si>
  <si>
    <t>2021-08-04 11:19</t>
  </si>
  <si>
    <t>2021-08-04 04:21</t>
  </si>
  <si>
    <t>2021-08-04 11:11</t>
  </si>
  <si>
    <t>2021-08-04 13:33</t>
  </si>
  <si>
    <t>2021-08-05 21:36</t>
  </si>
  <si>
    <t>2021-08-05 12:15</t>
  </si>
  <si>
    <t>2021-08-05 04:49</t>
  </si>
  <si>
    <t>2021-08-05 12:22</t>
  </si>
  <si>
    <t>2021-08-05 13:52</t>
  </si>
  <si>
    <t>2021-08-06 16:52</t>
  </si>
  <si>
    <t>2021-08-06 13:16</t>
  </si>
  <si>
    <t>2021-08-06 05:10</t>
  </si>
  <si>
    <t>2021-08-06 04:48</t>
  </si>
  <si>
    <t>2021-08-07 23:42</t>
  </si>
  <si>
    <t>2021-08-07 04:28</t>
  </si>
  <si>
    <t>2021-08-07 14:04</t>
  </si>
  <si>
    <t>2021-08-07 05:49</t>
  </si>
  <si>
    <t>2021-08-07 14:11</t>
  </si>
  <si>
    <t>2021-08-07 14:34</t>
  </si>
  <si>
    <t>2021-08-08 23:38</t>
  </si>
  <si>
    <t>2021-08-08 11:08</t>
  </si>
  <si>
    <t>2021-08-08 04:42</t>
  </si>
  <si>
    <t>2021-08-08 12:04</t>
  </si>
  <si>
    <t>2021-08-08 13:04</t>
  </si>
  <si>
    <t>2021-08-09 07:19</t>
  </si>
  <si>
    <t>2021-08-09 15:47</t>
  </si>
  <si>
    <t>2021-08-09 11:21</t>
  </si>
  <si>
    <t>2021-08-09 00:05</t>
  </si>
  <si>
    <t>2021-08-09 11:22</t>
  </si>
  <si>
    <t>2021-08-09 12:29</t>
  </si>
  <si>
    <t>2021-08-10 23:43</t>
  </si>
  <si>
    <t>2021-08-10 14:44</t>
  </si>
  <si>
    <t>2021-08-10 13:58</t>
  </si>
  <si>
    <t>2021-08-10 05:31</t>
  </si>
  <si>
    <t>2021-08-10 10:13</t>
  </si>
  <si>
    <t>2021-08-10 17:27</t>
  </si>
  <si>
    <t>2021-08-11 23:12</t>
  </si>
  <si>
    <t>2021-08-11 15:50</t>
  </si>
  <si>
    <t>2021-08-11 11:56</t>
  </si>
  <si>
    <t>2021-08-11 05:13</t>
  </si>
  <si>
    <t>2021-08-11 11:34</t>
  </si>
  <si>
    <t>2021-08-11 12:38</t>
  </si>
  <si>
    <t>2021-08-12 08:31</t>
  </si>
  <si>
    <t>2021-08-12 15:16</t>
  </si>
  <si>
    <t>2021-08-12 11:09</t>
  </si>
  <si>
    <t>2021-08-12 02:43</t>
  </si>
  <si>
    <t>2021-08-12 12:00</t>
  </si>
  <si>
    <t>2021-08-12 08:20</t>
  </si>
  <si>
    <t>2021-08-13 15:34</t>
  </si>
  <si>
    <t>2021-08-13 12:16</t>
  </si>
  <si>
    <t>2021-08-13 03:41</t>
  </si>
  <si>
    <t>2021-08-13 11:27</t>
  </si>
  <si>
    <t>2021-08-13 12:23</t>
  </si>
  <si>
    <t>2021-08-14 21:32</t>
  </si>
  <si>
    <t>2021-08-14 03:59</t>
  </si>
  <si>
    <t>2021-08-14 13:26</t>
  </si>
  <si>
    <t>2021-08-14 05:26</t>
  </si>
  <si>
    <t>2021-08-14 13:09</t>
  </si>
  <si>
    <t>2021-08-14 11:55</t>
  </si>
  <si>
    <t>2021-08-15 23:09</t>
  </si>
  <si>
    <t>2021-08-15 00:48</t>
  </si>
  <si>
    <t>2021-08-15 13:52</t>
  </si>
  <si>
    <t>2021-08-15 05:38</t>
  </si>
  <si>
    <t>2021-08-15 15:32</t>
  </si>
  <si>
    <t>2021-08-15 12:19</t>
  </si>
  <si>
    <t>2021-08-16 08:34</t>
  </si>
  <si>
    <t>2021-08-16 14:31</t>
  </si>
  <si>
    <t>2021-08-16 04:35</t>
  </si>
  <si>
    <t>2021-08-16 13:03</t>
  </si>
  <si>
    <t>2021-08-16 13:13</t>
  </si>
  <si>
    <t>2021-08-17 00:14</t>
  </si>
  <si>
    <t>2021-08-17 15:39</t>
  </si>
  <si>
    <t>2021-08-17 12:15</t>
  </si>
  <si>
    <t>2021-08-17 05:24</t>
  </si>
  <si>
    <t>2021-08-17 10:51</t>
  </si>
  <si>
    <t>2021-08-17 11:29</t>
  </si>
  <si>
    <t>2021-08-18 08:38</t>
  </si>
  <si>
    <t>2021-08-18 13:55</t>
  </si>
  <si>
    <t>2021-08-18 11:56</t>
  </si>
  <si>
    <t>2021-08-18 04:16</t>
  </si>
  <si>
    <t>2021-08-18 12:17</t>
  </si>
  <si>
    <t>2021-08-19 21:58</t>
  </si>
  <si>
    <t>2021-08-19 02:57</t>
  </si>
  <si>
    <t>2021-08-19 18:28</t>
  </si>
  <si>
    <t>2021-08-19 10:26</t>
  </si>
  <si>
    <t>2021-08-19 13:50</t>
  </si>
  <si>
    <t>2021-08-20 22:12</t>
  </si>
  <si>
    <t>2021-08-20 14:44</t>
  </si>
  <si>
    <t>2021-08-20 13:49</t>
  </si>
  <si>
    <t>2021-08-20 04:47</t>
  </si>
  <si>
    <t>2021-08-20 10:46</t>
  </si>
  <si>
    <t>2021-08-20 12:45</t>
  </si>
  <si>
    <t>2021-08-21 16:23</t>
  </si>
  <si>
    <t>2021-08-21 14:00</t>
  </si>
  <si>
    <t>2021-08-21 05:23</t>
  </si>
  <si>
    <t>2021-08-21 14:30</t>
  </si>
  <si>
    <t>2021-08-21 11:31</t>
  </si>
  <si>
    <t>2021-08-22 16:06</t>
  </si>
  <si>
    <t>2021-08-22 12:32</t>
  </si>
  <si>
    <t>2021-08-22 03:47</t>
  </si>
  <si>
    <t>2021-08-22 10:31</t>
  </si>
  <si>
    <t>2021-08-23 08:55</t>
  </si>
  <si>
    <t>2021-08-23 02:58</t>
  </si>
  <si>
    <t>2021-08-23 12:18</t>
  </si>
  <si>
    <t>2021-08-23 04:20</t>
  </si>
  <si>
    <t>2021-08-23 12:17</t>
  </si>
  <si>
    <t>2021-08-23 13:37</t>
  </si>
  <si>
    <t>2021-08-24 22:19</t>
  </si>
  <si>
    <t>2021-08-24 16:04</t>
  </si>
  <si>
    <t>2021-08-24 13:29</t>
  </si>
  <si>
    <t>2021-08-24 05:20</t>
  </si>
  <si>
    <t>2021-08-24 10:40</t>
  </si>
  <si>
    <t>2021-08-24 12:29</t>
  </si>
  <si>
    <t>2021-08-25 23:08</t>
  </si>
  <si>
    <t>2021-08-25 14:24</t>
  </si>
  <si>
    <t>2021-08-25 12:02</t>
  </si>
  <si>
    <t>2021-08-25 04:25</t>
  </si>
  <si>
    <t>2021-08-25 11:56</t>
  </si>
  <si>
    <t>2021-08-25 12:41</t>
  </si>
  <si>
    <t>2021-08-26 23:07</t>
  </si>
  <si>
    <t>2021-08-26 17:22</t>
  </si>
  <si>
    <t>2021-08-26 12:13</t>
  </si>
  <si>
    <t>2021-08-26 04:57</t>
  </si>
  <si>
    <t>2021-08-26 14:01</t>
  </si>
  <si>
    <t>2021-08-26 13:18</t>
  </si>
  <si>
    <t>2021-08-27 06:51</t>
  </si>
  <si>
    <t>2021-08-27 15:51</t>
  </si>
  <si>
    <t>2021-08-27 12:52</t>
  </si>
  <si>
    <t>2021-08-27 04:49</t>
  </si>
  <si>
    <t>2021-08-27 12:55</t>
  </si>
  <si>
    <t>2021-08-27 16:59</t>
  </si>
  <si>
    <t>2021-08-28 09:08</t>
  </si>
  <si>
    <t>2021-08-28 16:39</t>
  </si>
  <si>
    <t>2021-08-28 14:00</t>
  </si>
  <si>
    <t>2021-08-28 04:31</t>
  </si>
  <si>
    <t>2021-08-28 12:03</t>
  </si>
  <si>
    <t>2021-08-28 11:39</t>
  </si>
  <si>
    <t>2021-08-29 22:32</t>
  </si>
  <si>
    <t>2021-08-29 14:50</t>
  </si>
  <si>
    <t>2021-08-29 12:44</t>
  </si>
  <si>
    <t>2021-08-29 04:12</t>
  </si>
  <si>
    <t>2021-08-29 11:33</t>
  </si>
  <si>
    <t>2021-08-29 10:34</t>
  </si>
  <si>
    <t>2021-08-30 10:02</t>
  </si>
  <si>
    <t>2021-08-30 14:54</t>
  </si>
  <si>
    <t>2021-08-30 13:47</t>
  </si>
  <si>
    <t>2021-08-30 05:34</t>
  </si>
  <si>
    <t>2021-08-30 13:36</t>
  </si>
  <si>
    <t>2021-08-30 21:56</t>
  </si>
  <si>
    <t>2021-08-31 08:54</t>
  </si>
  <si>
    <t>2021-08-31 13:20</t>
  </si>
  <si>
    <t>2021-08-31 13:24</t>
  </si>
  <si>
    <t>2021-08-31 00:37</t>
  </si>
  <si>
    <t>2021-08-31 13:26</t>
  </si>
  <si>
    <t>2021-08-31 15:02</t>
  </si>
  <si>
    <t>2021-09-01 00:01</t>
  </si>
  <si>
    <t>2021-09-01 15:21</t>
  </si>
  <si>
    <t>2021-09-01 12:35</t>
  </si>
  <si>
    <t>2021-09-01 06:05</t>
  </si>
  <si>
    <t>2021-09-01 08:22</t>
  </si>
  <si>
    <t>2021-09-01 04:47</t>
  </si>
  <si>
    <t>2021-09-01 12:00</t>
  </si>
  <si>
    <t>2021-09-02 00:01</t>
  </si>
  <si>
    <t>2021-09-02 14:57</t>
  </si>
  <si>
    <t>2021-09-02 11:59</t>
  </si>
  <si>
    <t>2021-09-02 05:01</t>
  </si>
  <si>
    <t>2021-09-02 12:48</t>
  </si>
  <si>
    <t>2021-09-02 15:02</t>
  </si>
  <si>
    <t>2021-09-02 12:00</t>
  </si>
  <si>
    <t>2021-09-03 21:31</t>
  </si>
  <si>
    <t>2021-09-03 04:41</t>
  </si>
  <si>
    <t>2021-09-03 13:19</t>
  </si>
  <si>
    <t>2021-09-03 05:19</t>
  </si>
  <si>
    <t>2021-09-03 09:53</t>
  </si>
  <si>
    <t>2021-09-03 23:38</t>
  </si>
  <si>
    <t>2021-09-03 12:00</t>
  </si>
  <si>
    <t>2021-09-04 20:47</t>
  </si>
  <si>
    <t>2021-09-04 03:34</t>
  </si>
  <si>
    <t>2021-09-04 13:24</t>
  </si>
  <si>
    <t>2021-09-04 05:35</t>
  </si>
  <si>
    <t>2021-09-04 09:10</t>
  </si>
  <si>
    <t>2021-09-04 03:10</t>
  </si>
  <si>
    <t>2021-09-04 12:00</t>
  </si>
  <si>
    <t>2021-09-05 23:03</t>
  </si>
  <si>
    <t>2021-09-05 14:14</t>
  </si>
  <si>
    <t>2021-09-05 11:00</t>
  </si>
  <si>
    <t>2021-09-05 04:53</t>
  </si>
  <si>
    <t>2021-09-05 09:24</t>
  </si>
  <si>
    <t>2021-09-05 14:24</t>
  </si>
  <si>
    <t>2021-09-05 20:13</t>
  </si>
  <si>
    <t>2021-09-05 19:26</t>
  </si>
  <si>
    <t>2021-09-05 13:00</t>
  </si>
  <si>
    <t>2021-09-06 22:33</t>
  </si>
  <si>
    <t>2021-09-06 14:59</t>
  </si>
  <si>
    <t>2021-09-06 13:18</t>
  </si>
  <si>
    <t>2021-09-06 05:20</t>
  </si>
  <si>
    <t>2021-09-06 13:20</t>
  </si>
  <si>
    <t>2021-09-06 06:00</t>
  </si>
  <si>
    <t>2021-09-06 13:00</t>
  </si>
  <si>
    <t>2021-09-07 00:01</t>
  </si>
  <si>
    <t>2021-09-07 17:02</t>
  </si>
  <si>
    <t>2021-09-07 12:24</t>
  </si>
  <si>
    <t>2021-09-07 05:32</t>
  </si>
  <si>
    <t>2021-09-07 08:29</t>
  </si>
  <si>
    <t>2021-09-07 01:13</t>
  </si>
  <si>
    <t>2021-09-07 12:00</t>
  </si>
  <si>
    <t>2021-09-08 22:57</t>
  </si>
  <si>
    <t>2021-09-08 14:30</t>
  </si>
  <si>
    <t>2021-09-08 13:37</t>
  </si>
  <si>
    <t>2021-09-08 05:27</t>
  </si>
  <si>
    <t>2021-09-08 13:38</t>
  </si>
  <si>
    <t>2021-09-08 02:56</t>
  </si>
  <si>
    <t>2021-09-08 12:00</t>
  </si>
  <si>
    <t>2021-09-09 21:23</t>
  </si>
  <si>
    <t>2021-09-09 13:55</t>
  </si>
  <si>
    <t>2021-09-09 13:22</t>
  </si>
  <si>
    <t>2021-09-09 05:21</t>
  </si>
  <si>
    <t>2021-09-09 08:46</t>
  </si>
  <si>
    <t>2021-09-09 18:52</t>
  </si>
  <si>
    <t>2021-09-09 12:00</t>
  </si>
  <si>
    <t>2021-09-10 00:01</t>
  </si>
  <si>
    <t>2021-09-10 23:45</t>
  </si>
  <si>
    <t>2021-09-10 12:57</t>
  </si>
  <si>
    <t>2021-09-10 05:41</t>
  </si>
  <si>
    <t>2021-09-10 09:06</t>
  </si>
  <si>
    <t>2021-09-10 04:35</t>
  </si>
  <si>
    <t>2021-09-10 12:00</t>
  </si>
  <si>
    <t>2021-09-11 08:29</t>
  </si>
  <si>
    <t>2021-09-11 23:59</t>
  </si>
  <si>
    <t>2021-09-11 12:34</t>
  </si>
  <si>
    <t>2021-09-11 23:28</t>
  </si>
  <si>
    <t>2021-09-11 02:43</t>
  </si>
  <si>
    <t>2021-09-11 13:36</t>
  </si>
  <si>
    <t>2021-09-11 04:21</t>
  </si>
  <si>
    <t>2021-09-11 04:20</t>
  </si>
  <si>
    <t>2021-09-11 13:00</t>
  </si>
  <si>
    <t>2021-09-12 23:58</t>
  </si>
  <si>
    <t>2021-09-12 08:25</t>
  </si>
  <si>
    <t>2021-09-12 20:40</t>
  </si>
  <si>
    <t>2021-09-12 01:07</t>
  </si>
  <si>
    <t>2021-09-12 20:28</t>
  </si>
  <si>
    <t>2021-09-12 06:40</t>
  </si>
  <si>
    <t>2021-09-12 02:00</t>
  </si>
  <si>
    <t>2021-09-12 01:22</t>
  </si>
  <si>
    <t>2021-09-12 13:00</t>
  </si>
  <si>
    <t>2021-09-13 23:17</t>
  </si>
  <si>
    <t>2021-09-13 00:09</t>
  </si>
  <si>
    <t>2021-09-13 12:22</t>
  </si>
  <si>
    <t>2021-09-13 05:36</t>
  </si>
  <si>
    <t>2021-09-13 08:59</t>
  </si>
  <si>
    <t>2021-09-13 23:18</t>
  </si>
  <si>
    <t>2021-09-13 13:00</t>
  </si>
  <si>
    <t>2021-09-14 21:43</t>
  </si>
  <si>
    <t>2021-09-14 02:42</t>
  </si>
  <si>
    <t>2021-09-14 10:37</t>
  </si>
  <si>
    <t>2021-09-14 05:27</t>
  </si>
  <si>
    <t>2021-09-14 09:40</t>
  </si>
  <si>
    <t>2021-09-14 11:09</t>
  </si>
  <si>
    <t>2021-09-14 12:00</t>
  </si>
  <si>
    <t>2021-09-15 20:50</t>
  </si>
  <si>
    <t>2021-09-15 15:16</t>
  </si>
  <si>
    <t>2021-09-15 11:26</t>
  </si>
  <si>
    <t>2021-09-15 19:10</t>
  </si>
  <si>
    <t>2021-09-15 08:54</t>
  </si>
  <si>
    <t>2021-09-15 18:47</t>
  </si>
  <si>
    <t>2021-09-15 13:46</t>
  </si>
  <si>
    <t>2021-09-15 12:00</t>
  </si>
  <si>
    <t>2021-09-16 20:39</t>
  </si>
  <si>
    <t>2021-09-16 14:25</t>
  </si>
  <si>
    <t>2021-09-16 13:50</t>
  </si>
  <si>
    <t>2021-09-16 05:32</t>
  </si>
  <si>
    <t>2021-09-16 09:53</t>
  </si>
  <si>
    <t>2021-09-16 18:09</t>
  </si>
  <si>
    <t>2021-09-16 16:25</t>
  </si>
  <si>
    <t>2021-09-16 12:00</t>
  </si>
  <si>
    <t>2021-09-17 22:35</t>
  </si>
  <si>
    <t>2021-09-17 03:49</t>
  </si>
  <si>
    <t>2021-09-17 12:28</t>
  </si>
  <si>
    <t>2021-09-17 04:08</t>
  </si>
  <si>
    <t>2021-09-17 12:18</t>
  </si>
  <si>
    <t>2021-09-17 13:28</t>
  </si>
  <si>
    <t>2021-09-17 18:35</t>
  </si>
  <si>
    <t>2021-09-17 12:00</t>
  </si>
  <si>
    <t>2021-09-18 22:42</t>
  </si>
  <si>
    <t>2021-09-18 04:37</t>
  </si>
  <si>
    <t>2021-09-18 11:58</t>
  </si>
  <si>
    <t>2021-09-18 17:15</t>
  </si>
  <si>
    <t>2021-09-18 11:53</t>
  </si>
  <si>
    <t>2021-09-18 16:23</t>
  </si>
  <si>
    <t>2021-09-18 16:56</t>
  </si>
  <si>
    <t>2021-09-18 12:00</t>
  </si>
  <si>
    <t>2021-09-19 00:01</t>
  </si>
  <si>
    <t>2021-09-19 13:56</t>
  </si>
  <si>
    <t>2021-09-19 11:45</t>
  </si>
  <si>
    <t>2021-09-19 05:00</t>
  </si>
  <si>
    <t>2021-09-19 09:39</t>
  </si>
  <si>
    <t>2021-09-19 12:10</t>
  </si>
  <si>
    <t>2021-09-19 12:00</t>
  </si>
  <si>
    <t>2021-09-20 00:01</t>
  </si>
  <si>
    <t>2021-09-20 15:37</t>
  </si>
  <si>
    <t>2021-09-20 11:57</t>
  </si>
  <si>
    <t>2021-09-20 05:06</t>
  </si>
  <si>
    <t>2021-09-20 08:59</t>
  </si>
  <si>
    <t>2021-09-20 18:04</t>
  </si>
  <si>
    <t>2021-09-20 12:00</t>
  </si>
  <si>
    <t>2021-09-21 21:52</t>
  </si>
  <si>
    <t>2021-09-21 14:45</t>
  </si>
  <si>
    <t>2021-09-21 12:49</t>
  </si>
  <si>
    <t>2021-09-21 05:39</t>
  </si>
  <si>
    <t>2021-09-21 23:53</t>
  </si>
  <si>
    <t>2021-09-21 23:50</t>
  </si>
  <si>
    <t>2021-09-21 17:55</t>
  </si>
  <si>
    <t>2021-09-21 12:00</t>
  </si>
  <si>
    <t>2021-09-22 21:15</t>
  </si>
  <si>
    <t>2021-09-22 04:04</t>
  </si>
  <si>
    <t>2021-09-22 12:15</t>
  </si>
  <si>
    <t>2021-09-22 04:36</t>
  </si>
  <si>
    <t>2021-09-22 09:30</t>
  </si>
  <si>
    <t>2021-09-22 00:12</t>
  </si>
  <si>
    <t>2021-09-22 16:07</t>
  </si>
  <si>
    <t>2021-09-22 15:45</t>
  </si>
  <si>
    <t>2021-09-22 12:00</t>
  </si>
  <si>
    <t>2021-09-23 20:39</t>
  </si>
  <si>
    <t>2021-09-23 03:16</t>
  </si>
  <si>
    <t>2021-09-23 12:17</t>
  </si>
  <si>
    <t>2021-09-23 05:37</t>
  </si>
  <si>
    <t>2021-09-23 09:28</t>
  </si>
  <si>
    <t>2021-09-23 00:01</t>
  </si>
  <si>
    <t>2021-09-23 17:39</t>
  </si>
  <si>
    <t>2021-09-23 17:15</t>
  </si>
  <si>
    <t>2021-09-23 12:00</t>
  </si>
  <si>
    <t>2021-09-24 08:05</t>
  </si>
  <si>
    <t>2021-09-24 14:46</t>
  </si>
  <si>
    <t>2021-09-24 12:12</t>
  </si>
  <si>
    <t>2021-09-24 05:27</t>
  </si>
  <si>
    <t>2021-09-24 10:25</t>
  </si>
  <si>
    <t>2021-09-24 15:59</t>
  </si>
  <si>
    <t>2021-09-24 12:00</t>
  </si>
  <si>
    <t>2021-09-25 10:42</t>
  </si>
  <si>
    <t>2021-09-25 14:31</t>
  </si>
  <si>
    <t>2021-09-25 14:02</t>
  </si>
  <si>
    <t>2021-09-25 05:40</t>
  </si>
  <si>
    <t>2021-09-25 20:13</t>
  </si>
  <si>
    <t>2021-09-25 14:51</t>
  </si>
  <si>
    <t>2021-09-25 09:05</t>
  </si>
  <si>
    <t>2021-09-25 13:00</t>
  </si>
  <si>
    <t>2021-09-26 00:01</t>
  </si>
  <si>
    <t>2021-09-26 14:52</t>
  </si>
  <si>
    <t>2021-09-26 14:12</t>
  </si>
  <si>
    <t>2021-09-26 05:42</t>
  </si>
  <si>
    <t>2021-09-26 10:22</t>
  </si>
  <si>
    <t>2021-09-26 13:37</t>
  </si>
  <si>
    <t>2021-09-26 12:00</t>
  </si>
  <si>
    <t>2021-09-27 00:01</t>
  </si>
  <si>
    <t>2021-09-27 14:22</t>
  </si>
  <si>
    <t>2021-09-27 11:25</t>
  </si>
  <si>
    <t>2021-09-27 05:44</t>
  </si>
  <si>
    <t>2021-09-27 08:37</t>
  </si>
  <si>
    <t>2021-09-27 15:30</t>
  </si>
  <si>
    <t>2021-09-27 12:00</t>
  </si>
  <si>
    <t>2021-09-28 00:01</t>
  </si>
  <si>
    <t>2021-09-28 14:09</t>
  </si>
  <si>
    <t>2021-09-28 12:24</t>
  </si>
  <si>
    <t>2021-09-28 05:56</t>
  </si>
  <si>
    <t>2021-09-28 10:06</t>
  </si>
  <si>
    <t>2021-09-28 13:58</t>
  </si>
  <si>
    <t>2021-09-28 12:00</t>
  </si>
  <si>
    <t>2021-09-29 20:45</t>
  </si>
  <si>
    <t>2021-09-29 14:43</t>
  </si>
  <si>
    <t>2021-09-29 12:45</t>
  </si>
  <si>
    <t>2021-09-29 05:40</t>
  </si>
  <si>
    <t>2021-09-29 11:10</t>
  </si>
  <si>
    <t>2021-09-29 12:55</t>
  </si>
  <si>
    <t>2021-09-29 12:00</t>
  </si>
  <si>
    <t>2021-09-30 21:03</t>
  </si>
  <si>
    <t>2021-09-30 02:46</t>
  </si>
  <si>
    <t>2021-09-30 12:16</t>
  </si>
  <si>
    <t>2021-09-30 05:26</t>
  </si>
  <si>
    <t>2021-09-30 10:41</t>
  </si>
  <si>
    <t>2021-09-30 14:52</t>
  </si>
  <si>
    <t>2021-09-30 12:00</t>
  </si>
  <si>
    <t>British_Indian_Ocean_Territory_BIOT</t>
    <phoneticPr fontId="3" type="noConversion"/>
  </si>
  <si>
    <t>Burkina_Faso</t>
    <phoneticPr fontId="3" type="noConversion"/>
  </si>
  <si>
    <t>Cape_Verde</t>
    <phoneticPr fontId="3" type="noConversion"/>
  </si>
  <si>
    <t>Central_African_Republic</t>
    <phoneticPr fontId="3" type="noConversion"/>
  </si>
  <si>
    <t>Congo_Republic</t>
    <phoneticPr fontId="3" type="noConversion"/>
  </si>
  <si>
    <t>Ivory_Coast</t>
    <phoneticPr fontId="3" type="noConversion"/>
  </si>
  <si>
    <t>Equatorial_Guinea</t>
    <phoneticPr fontId="3" type="noConversion"/>
  </si>
  <si>
    <t>Guinea_Bissau</t>
    <phoneticPr fontId="3" type="noConversion"/>
  </si>
  <si>
    <t>São_Tomé_and_Príncipe</t>
    <phoneticPr fontId="3" type="noConversion"/>
  </si>
  <si>
    <t>Sierra_Leone</t>
    <phoneticPr fontId="3" type="noConversion"/>
  </si>
  <si>
    <t>South_Africa</t>
    <phoneticPr fontId="3" type="noConversion"/>
  </si>
  <si>
    <t>República_Árabe_Saharaui_Democrática</t>
    <phoneticPr fontId="3" type="noConversion"/>
  </si>
  <si>
    <t>South_Sudan</t>
    <phoneticPr fontId="3" type="noConversion"/>
  </si>
  <si>
    <t>Christmas_Island</t>
    <phoneticPr fontId="3" type="noConversion"/>
  </si>
  <si>
    <t>Cocos_Keeling_Islands</t>
    <phoneticPr fontId="3" type="noConversion"/>
  </si>
  <si>
    <t>Hong_Kong</t>
    <phoneticPr fontId="3" type="noConversion"/>
  </si>
  <si>
    <t>Korea_North</t>
    <phoneticPr fontId="3" type="noConversion"/>
  </si>
  <si>
    <t>Korea_South</t>
    <phoneticPr fontId="3" type="noConversion"/>
  </si>
  <si>
    <t>Saudi_Arabia</t>
    <phoneticPr fontId="3" type="noConversion"/>
  </si>
  <si>
    <t>Sri_Lanka</t>
    <phoneticPr fontId="3" type="noConversion"/>
  </si>
  <si>
    <t>East_Timor</t>
    <phoneticPr fontId="3" type="noConversion"/>
  </si>
  <si>
    <t>United_Arab_Emirates</t>
    <phoneticPr fontId="3" type="noConversion"/>
  </si>
  <si>
    <t>Northern_Cyprus</t>
    <phoneticPr fontId="3" type="noConversion"/>
  </si>
  <si>
    <t>South_Ossetia</t>
    <phoneticPr fontId="3" type="noConversion"/>
  </si>
  <si>
    <t>Akrotiti_and_Dhekelia</t>
    <phoneticPr fontId="3" type="noConversion"/>
  </si>
  <si>
    <t>Bosnia_and_Herzegovina</t>
    <phoneticPr fontId="3" type="noConversion"/>
  </si>
  <si>
    <t>Faroe_Islands</t>
    <phoneticPr fontId="3" type="noConversion"/>
  </si>
  <si>
    <t>Isle_of_Man</t>
    <phoneticPr fontId="3" type="noConversion"/>
  </si>
  <si>
    <t>North_Macedonia</t>
    <phoneticPr fontId="3" type="noConversion"/>
  </si>
  <si>
    <t>San_Marino</t>
    <phoneticPr fontId="3" type="noConversion"/>
  </si>
  <si>
    <t>Donetskaya_narodnaya_respublika</t>
    <phoneticPr fontId="3" type="noConversion"/>
  </si>
  <si>
    <t>Lugansk_narodnaya_respublika</t>
    <phoneticPr fontId="3" type="noConversion"/>
  </si>
  <si>
    <t>Antigua_and_Barbuda</t>
    <phoneticPr fontId="3" type="noConversion"/>
  </si>
  <si>
    <t>British_Virgin_Islands</t>
    <phoneticPr fontId="3" type="noConversion"/>
  </si>
  <si>
    <t>Cayman_Islands</t>
    <phoneticPr fontId="3" type="noConversion"/>
  </si>
  <si>
    <t>Clipperton_Island</t>
    <phoneticPr fontId="3" type="noConversion"/>
  </si>
  <si>
    <t>Costa_Rica</t>
    <phoneticPr fontId="3" type="noConversion"/>
  </si>
  <si>
    <t>EI_Salvador</t>
    <phoneticPr fontId="3" type="noConversion"/>
  </si>
  <si>
    <t>Navassa_Island</t>
    <phoneticPr fontId="3" type="noConversion"/>
  </si>
  <si>
    <t>Puerto_Rico</t>
    <phoneticPr fontId="3" type="noConversion"/>
  </si>
  <si>
    <t>Saint_Barthélemy</t>
    <phoneticPr fontId="3" type="noConversion"/>
  </si>
  <si>
    <t>Saint_Kitts and_Nevis</t>
    <phoneticPr fontId="3" type="noConversion"/>
  </si>
  <si>
    <t>Saint_Lucia</t>
    <phoneticPr fontId="3" type="noConversion"/>
  </si>
  <si>
    <t>Saint_Martin</t>
    <phoneticPr fontId="3" type="noConversion"/>
  </si>
  <si>
    <t>Saint_Pierre_and_Miquelon</t>
    <phoneticPr fontId="3" type="noConversion"/>
  </si>
  <si>
    <t>Saint_Vincent_and_the_Grenadines</t>
    <phoneticPr fontId="3" type="noConversion"/>
  </si>
  <si>
    <t>Trinidad_and_Tobago</t>
    <phoneticPr fontId="3" type="noConversion"/>
  </si>
  <si>
    <t>Turks_and_Caicos_Islands</t>
    <phoneticPr fontId="3" type="noConversion"/>
  </si>
  <si>
    <t>United_States_Virgin_Islands</t>
    <phoneticPr fontId="3" type="noConversion"/>
  </si>
  <si>
    <t>Sint_Maarten</t>
    <phoneticPr fontId="3" type="noConversion"/>
  </si>
  <si>
    <t>Sint_Eustatius</t>
    <phoneticPr fontId="3" type="noConversion"/>
  </si>
  <si>
    <t>French_Guiana</t>
    <phoneticPr fontId="3" type="noConversion"/>
  </si>
  <si>
    <t>American_Samoa</t>
    <phoneticPr fontId="3" type="noConversion"/>
  </si>
  <si>
    <t>Baker_Island</t>
    <phoneticPr fontId="3" type="noConversion"/>
  </si>
  <si>
    <t>Cook_Islands</t>
    <phoneticPr fontId="3" type="noConversion"/>
  </si>
  <si>
    <t>French_Polynesia</t>
    <phoneticPr fontId="3" type="noConversion"/>
  </si>
  <si>
    <t>Howland_Island</t>
    <phoneticPr fontId="3" type="noConversion"/>
  </si>
  <si>
    <t>Jarvis_Island</t>
    <phoneticPr fontId="3" type="noConversion"/>
  </si>
  <si>
    <t>Johnston_Atoll</t>
    <phoneticPr fontId="3" type="noConversion"/>
  </si>
  <si>
    <t>Kingman_Reef</t>
    <phoneticPr fontId="3" type="noConversion"/>
  </si>
  <si>
    <t>Marshall_Islands</t>
    <phoneticPr fontId="3" type="noConversion"/>
  </si>
  <si>
    <t>Midway_Atoll</t>
    <phoneticPr fontId="3" type="noConversion"/>
  </si>
  <si>
    <t>New_Caledonia</t>
    <phoneticPr fontId="3" type="noConversion"/>
  </si>
  <si>
    <t>New_Zealand</t>
    <phoneticPr fontId="3" type="noConversion"/>
  </si>
  <si>
    <t>Norfolk_Island</t>
    <phoneticPr fontId="3" type="noConversion"/>
  </si>
  <si>
    <t>Northern_Mariana_Islands</t>
    <phoneticPr fontId="3" type="noConversion"/>
  </si>
  <si>
    <t>Palmyra_Atoll</t>
    <phoneticPr fontId="3" type="noConversion"/>
  </si>
  <si>
    <t>Papua_New_Guinea</t>
    <phoneticPr fontId="3" type="noConversion"/>
  </si>
  <si>
    <t>Pitcairn_Islands</t>
    <phoneticPr fontId="3" type="noConversion"/>
  </si>
  <si>
    <t>Solomon_Islands</t>
    <phoneticPr fontId="3" type="noConversion"/>
  </si>
  <si>
    <t>Wake_Island</t>
    <phoneticPr fontId="3" type="noConversion"/>
  </si>
  <si>
    <t>Wallis_and_Futuna</t>
    <phoneticPr fontId="3" type="noConversion"/>
  </si>
  <si>
    <t>Bouvet_Island</t>
    <phoneticPr fontId="3" type="noConversion"/>
  </si>
  <si>
    <t>French_Southern_and_Antarctic_Lands</t>
    <phoneticPr fontId="3" type="noConversion"/>
  </si>
  <si>
    <t>Heard_Island_and_McDonald_Islands</t>
    <phoneticPr fontId="3" type="noConversion"/>
  </si>
  <si>
    <t>South_Georgia_and_the_South_Sandwich_Islands</t>
    <phoneticPr fontId="3" type="noConversion"/>
  </si>
  <si>
    <t xml:space="preserve"> UVR</t>
    <phoneticPr fontId="3" type="noConversion"/>
  </si>
  <si>
    <t>J/m²</t>
  </si>
  <si>
    <t>J/m²</t>
    <phoneticPr fontId="3" type="noConversion"/>
  </si>
  <si>
    <t>kLy</t>
    <phoneticPr fontId="3" type="noConversion"/>
  </si>
  <si>
    <t>AverageSolarRadiation</t>
    <phoneticPr fontId="3" type="noConversion"/>
  </si>
  <si>
    <t>Avg.</t>
    <phoneticPr fontId="3" type="noConversion"/>
  </si>
  <si>
    <t>Actual Annual Solar Radiation</t>
    <phoneticPr fontId="3" type="noConversion"/>
  </si>
  <si>
    <t>coming soon</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</si>
</sst>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76" formatCode=";;;"/>
    <numFmt numFmtId="177" formatCode="mm"/>
    <numFmt numFmtId="178" formatCode="dd"/>
    <numFmt numFmtId="179" formatCode="mmm"/>
    <numFmt numFmtId="180" formatCode="0.0"/>
  </numFmts>
  <fonts count="72" x14ac:knownFonts="1">
    <font>
      <sz val="12"/>
      <color theme="1"/>
      <name val="微軟正黑體"/>
      <family val="2"/>
      <charset val="136"/>
    </font>
    <font>
      <sz val="12"/>
      <color theme="1"/>
      <name val="微軟正黑體"/>
      <family val="2"/>
      <charset val="136"/>
    </font>
    <font>
      <sz val="12"/>
      <color theme="1"/>
      <name val="微軟正黑體"/>
      <family val="2"/>
      <charset val="136"/>
      <scheme val="minor"/>
    </font>
    <font>
      <sz val="9"/>
      <name val="微軟正黑體"/>
      <family val="2"/>
      <charset val="136"/>
    </font>
    <font>
      <sz val="9"/>
      <name val="微軟正黑體"/>
      <family val="2"/>
      <charset val="136"/>
      <scheme val="minor"/>
    </font>
    <font>
      <b/>
      <sz val="10"/>
      <color rgb="FF309598"/>
      <name val="微軟正黑體"/>
      <family val="2"/>
      <charset val="136"/>
    </font>
    <font>
      <sz val="10"/>
      <color theme="1" tint="0.249977111117893"/>
      <name val="微軟正黑體"/>
      <family val="2"/>
      <charset val="136"/>
      <scheme val="minor"/>
    </font>
    <font>
      <sz val="12"/>
      <color theme="1" tint="0.249977111117893"/>
      <name val="微軟正黑體"/>
      <family val="2"/>
      <charset val="136"/>
      <scheme val="minor"/>
    </font>
    <font>
      <sz val="12"/>
      <color theme="8" tint="0.79998168889431442"/>
      <name val="微軟正黑體"/>
      <family val="2"/>
      <charset val="136"/>
      <scheme val="minor"/>
    </font>
    <font>
      <sz val="11"/>
      <color theme="1" tint="0.249977111117893"/>
      <name val="微軟正黑體"/>
      <family val="2"/>
      <charset val="136"/>
      <scheme val="minor"/>
    </font>
    <font>
      <b/>
      <sz val="12"/>
      <color theme="1" tint="0.249977111117893"/>
      <name val="微軟正黑體"/>
      <family val="2"/>
      <charset val="136"/>
    </font>
    <font>
      <sz val="12"/>
      <color theme="1" tint="0.249977111117893"/>
      <name val="微軟正黑體"/>
      <family val="2"/>
      <charset val="136"/>
    </font>
    <font>
      <b/>
      <sz val="11"/>
      <color rgb="FFC00000"/>
      <name val="微軟正黑體"/>
      <family val="2"/>
      <charset val="136"/>
    </font>
    <font>
      <b/>
      <sz val="11"/>
      <color theme="1" tint="0.249977111117893"/>
      <name val="微軟正黑體"/>
      <family val="2"/>
      <charset val="136"/>
    </font>
    <font>
      <sz val="10"/>
      <color theme="1" tint="0.249977111117893"/>
      <name val="微軟正黑體"/>
      <family val="2"/>
      <charset val="136"/>
    </font>
    <font>
      <i/>
      <sz val="10"/>
      <color theme="1" tint="0.249977111117893"/>
      <name val="微軟正黑體"/>
      <family val="2"/>
      <charset val="136"/>
    </font>
    <font>
      <sz val="12"/>
      <color rgb="FFC00000"/>
      <name val="微軟正黑體"/>
      <family val="2"/>
      <charset val="136"/>
    </font>
    <font>
      <sz val="12"/>
      <color theme="1" tint="0.34998626667073579"/>
      <name val="微軟正黑體"/>
      <family val="2"/>
      <charset val="136"/>
    </font>
    <font>
      <b/>
      <sz val="12"/>
      <color theme="1" tint="0.34998626667073579"/>
      <name val="微軟正黑體"/>
      <family val="2"/>
      <charset val="136"/>
    </font>
    <font>
      <b/>
      <sz val="10"/>
      <color rgb="FFE4EDEB"/>
      <name val="微軟正黑體"/>
      <family val="2"/>
      <charset val="136"/>
    </font>
    <font>
      <b/>
      <sz val="9"/>
      <color indexed="81"/>
      <name val="細明體"/>
      <family val="3"/>
      <charset val="136"/>
    </font>
    <font>
      <b/>
      <sz val="9"/>
      <color indexed="81"/>
      <name val="Tahoma"/>
      <family val="2"/>
    </font>
    <font>
      <sz val="9"/>
      <color indexed="81"/>
      <name val="Tahoma"/>
      <family val="2"/>
    </font>
    <font>
      <sz val="14"/>
      <color theme="1" tint="0.249977111117893"/>
      <name val="微軟正黑體"/>
      <family val="2"/>
      <charset val="136"/>
    </font>
    <font>
      <sz val="11"/>
      <color theme="1" tint="0.249977111117893"/>
      <name val="微軟正黑體"/>
      <family val="2"/>
      <charset val="136"/>
    </font>
    <font>
      <sz val="12"/>
      <color theme="0" tint="-0.249977111117893"/>
      <name val="微軟正黑體"/>
      <family val="2"/>
      <charset val="136"/>
    </font>
    <font>
      <sz val="10"/>
      <color theme="0" tint="-0.249977111117893"/>
      <name val="微軟正黑體"/>
      <family val="2"/>
      <charset val="136"/>
    </font>
    <font>
      <b/>
      <sz val="10"/>
      <color rgb="FF578278"/>
      <name val="微軟正黑體"/>
      <family val="2"/>
      <charset val="136"/>
    </font>
    <font>
      <sz val="14"/>
      <color theme="0" tint="-0.249977111117893"/>
      <name val="微軟正黑體"/>
      <family val="2"/>
      <charset val="136"/>
    </font>
    <font>
      <b/>
      <sz val="16"/>
      <color theme="3"/>
      <name val="微軟正黑體"/>
      <family val="2"/>
      <charset val="136"/>
    </font>
    <font>
      <b/>
      <sz val="14"/>
      <color theme="3" tint="-0.249977111117893"/>
      <name val="微軟正黑體"/>
      <family val="2"/>
      <charset val="136"/>
    </font>
    <font>
      <sz val="14"/>
      <color theme="3" tint="-0.249977111117893"/>
      <name val="微軟正黑體"/>
      <family val="2"/>
      <charset val="136"/>
    </font>
    <font>
      <b/>
      <sz val="15"/>
      <color rgb="FF63C384"/>
      <name val="微軟正黑體"/>
      <family val="2"/>
      <charset val="136"/>
    </font>
    <font>
      <b/>
      <sz val="15"/>
      <color theme="4"/>
      <name val="微軟正黑體"/>
      <family val="2"/>
      <charset val="136"/>
    </font>
    <font>
      <b/>
      <sz val="15"/>
      <color theme="8"/>
      <name val="微軟正黑體"/>
      <family val="2"/>
      <charset val="136"/>
    </font>
    <font>
      <b/>
      <sz val="15"/>
      <color theme="5"/>
      <name val="微軟正黑體"/>
      <family val="2"/>
      <charset val="136"/>
    </font>
    <font>
      <b/>
      <sz val="15"/>
      <color rgb="FFC04E4E"/>
      <name val="微軟正黑體"/>
      <family val="2"/>
      <charset val="136"/>
    </font>
    <font>
      <sz val="12"/>
      <color rgb="FFFF0000"/>
      <name val="微軟正黑體"/>
      <family val="2"/>
      <charset val="136"/>
    </font>
    <font>
      <sz val="12"/>
      <color theme="3"/>
      <name val="微軟正黑體"/>
      <family val="2"/>
      <charset val="136"/>
    </font>
    <font>
      <sz val="11"/>
      <color theme="3"/>
      <name val="微軟正黑體"/>
      <family val="2"/>
      <charset val="136"/>
    </font>
    <font>
      <sz val="11"/>
      <color theme="0" tint="-4.9989318521683403E-2"/>
      <name val="微軟正黑體"/>
      <family val="2"/>
      <charset val="136"/>
    </font>
    <font>
      <b/>
      <sz val="13"/>
      <color theme="1" tint="0.249977111117893"/>
      <name val="微軟正黑體"/>
      <family val="2"/>
      <charset val="136"/>
    </font>
    <font>
      <sz val="12"/>
      <color theme="1" tint="0.14999847407452621"/>
      <name val="微軟正黑體"/>
      <family val="2"/>
      <charset val="136"/>
    </font>
    <font>
      <sz val="11"/>
      <color rgb="FF0645AD"/>
      <name val="Arial"/>
      <family val="2"/>
    </font>
    <font>
      <sz val="10"/>
      <color indexed="81"/>
      <name val="微軟正黑體"/>
      <family val="2"/>
      <charset val="136"/>
    </font>
    <font>
      <b/>
      <sz val="11"/>
      <color indexed="81"/>
      <name val="微軟正黑體"/>
      <family val="2"/>
      <charset val="136"/>
    </font>
    <font>
      <sz val="11"/>
      <color indexed="81"/>
      <name val="微軟正黑體"/>
      <family val="2"/>
      <charset val="136"/>
    </font>
    <font>
      <u/>
      <sz val="12"/>
      <color theme="10"/>
      <name val="微軟正黑體"/>
      <family val="2"/>
      <charset val="136"/>
    </font>
    <font>
      <sz val="10"/>
      <color theme="1"/>
      <name val="微軟正黑體"/>
      <family val="2"/>
      <charset val="136"/>
    </font>
    <font>
      <b/>
      <sz val="10"/>
      <color rgb="FF202122"/>
      <name val="微軟正黑體"/>
      <family val="2"/>
      <charset val="136"/>
    </font>
    <font>
      <sz val="10"/>
      <color rgb="FF0645AD"/>
      <name val="微軟正黑體"/>
      <family val="2"/>
      <charset val="136"/>
    </font>
    <font>
      <u/>
      <sz val="10"/>
      <color theme="10"/>
      <name val="微軟正黑體"/>
      <family val="2"/>
      <charset val="136"/>
    </font>
    <font>
      <sz val="10"/>
      <color rgb="FF202122"/>
      <name val="微軟正黑體"/>
      <family val="2"/>
      <charset val="136"/>
    </font>
    <font>
      <b/>
      <sz val="10"/>
      <color rgb="FF0645AD"/>
      <name val="微軟正黑體"/>
      <family val="2"/>
      <charset val="136"/>
    </font>
    <font>
      <sz val="10"/>
      <color rgb="FF202122"/>
      <name val="Arial"/>
      <family val="2"/>
    </font>
    <font>
      <sz val="10"/>
      <color rgb="FF0645AD"/>
      <name val="Arial"/>
      <family val="2"/>
    </font>
    <font>
      <sz val="12"/>
      <color indexed="81"/>
      <name val="細明體"/>
      <family val="3"/>
      <charset val="136"/>
    </font>
    <font>
      <sz val="12"/>
      <color indexed="81"/>
      <name val="Tahoma"/>
      <family val="2"/>
    </font>
    <font>
      <b/>
      <sz val="12"/>
      <color indexed="81"/>
      <name val="微軟正黑體"/>
      <family val="2"/>
      <charset val="136"/>
    </font>
    <font>
      <sz val="12"/>
      <color indexed="81"/>
      <name val="微軟正黑體"/>
      <family val="2"/>
      <charset val="136"/>
    </font>
    <font>
      <sz val="12"/>
      <color rgb="FF5A8AC6"/>
      <name val="微軟正黑體"/>
      <family val="2"/>
      <charset val="136"/>
    </font>
    <font>
      <b/>
      <sz val="14"/>
      <color rgb="FF63C384"/>
      <name val="微軟正黑體"/>
      <family val="2"/>
      <charset val="136"/>
    </font>
    <font>
      <b/>
      <sz val="14"/>
      <color theme="4"/>
      <name val="微軟正黑體"/>
      <family val="2"/>
      <charset val="136"/>
    </font>
    <font>
      <b/>
      <sz val="14"/>
      <color theme="8"/>
      <name val="微軟正黑體"/>
      <family val="2"/>
      <charset val="136"/>
    </font>
    <font>
      <b/>
      <sz val="14"/>
      <color rgb="FFC04E4E"/>
      <name val="微軟正黑體"/>
      <family val="2"/>
      <charset val="136"/>
    </font>
    <font>
      <b/>
      <sz val="14"/>
      <color theme="5"/>
      <name val="微軟正黑體"/>
      <family val="2"/>
      <charset val="136"/>
    </font>
    <font>
      <b/>
      <sz val="16"/>
      <color theme="1" tint="0.249977111117893"/>
      <name val="微軟正黑體"/>
      <family val="2"/>
      <charset val="136"/>
    </font>
    <font>
      <b/>
      <sz val="16"/>
      <color rgb="FF953535"/>
      <name val="微軟正黑體"/>
      <family val="2"/>
      <charset val="136"/>
    </font>
    <font>
      <sz val="20"/>
      <color rgb="FF953535"/>
      <name val="微軟正黑體"/>
      <family val="2"/>
      <charset val="136"/>
    </font>
    <font>
      <b/>
      <sz val="20"/>
      <color rgb="FF953535"/>
      <name val="微軟正黑體"/>
      <family val="2"/>
      <charset val="136"/>
    </font>
    <font>
      <sz val="12"/>
      <color rgb="FF953535"/>
      <name val="微軟正黑體"/>
      <family val="2"/>
      <charset val="136"/>
    </font>
    <font>
      <b/>
      <sz val="16"/>
      <color rgb="FF5A8AC6"/>
      <name val="微軟正黑體"/>
      <family val="2"/>
      <charset val="136"/>
    </font>
  </fonts>
  <fills count="7">
    <fill>
      <patternFill patternType="none"/>
    </fill>
    <fill>
      <patternFill patternType="gray125"/>
    </fill>
    <fill>
      <patternFill patternType="solid">
        <fgColor theme="8" tint="-0.499984740745262"/>
        <bgColor indexed="64"/>
      </patternFill>
    </fill>
    <fill>
      <patternFill patternType="solid">
        <fgColor theme="3" tint="0.79998168889431442"/>
        <bgColor indexed="64"/>
      </patternFill>
    </fill>
    <fill>
      <patternFill patternType="solid">
        <fgColor rgb="FF578278"/>
        <bgColor indexed="64"/>
      </patternFill>
    </fill>
    <fill>
      <patternFill patternType="solid">
        <fgColor rgb="FFEAECF0"/>
        <bgColor indexed="64"/>
      </patternFill>
    </fill>
    <fill>
      <patternFill patternType="solid">
        <fgColor theme="3" tint="0.59999389629810485"/>
        <bgColor indexed="64"/>
      </patternFill>
    </fill>
  </fills>
  <borders count="34">
    <border>
      <left/>
      <right/>
      <top/>
      <bottom/>
      <diagonal/>
    </border>
    <border>
      <left/>
      <right/>
      <top/>
      <bottom style="thin">
        <color indexed="64"/>
      </bottom>
      <diagonal/>
    </border>
    <border>
      <left/>
      <right style="thin">
        <color theme="8" tint="0.79998168889431442"/>
      </right>
      <top/>
      <bottom/>
      <diagonal/>
    </border>
    <border>
      <left style="thin">
        <color theme="8" tint="0.79998168889431442"/>
      </left>
      <right style="thin">
        <color theme="8" tint="0.79998168889431442"/>
      </right>
      <top/>
      <bottom/>
      <diagonal/>
    </border>
    <border>
      <left style="thin">
        <color theme="8" tint="0.79998168889431442"/>
      </left>
      <right/>
      <top/>
      <bottom/>
      <diagonal/>
    </border>
    <border>
      <left/>
      <right/>
      <top/>
      <bottom style="medium">
        <color theme="0" tint="-0.24994659260841701"/>
      </bottom>
      <diagonal/>
    </border>
    <border>
      <left/>
      <right/>
      <top style="thin">
        <color theme="0" tint="-0.24994659260841701"/>
      </top>
      <bottom style="thin">
        <color theme="0" tint="-0.24994659260841701"/>
      </bottom>
      <diagonal/>
    </border>
    <border>
      <left style="thin">
        <color rgb="FF7BA79D"/>
      </left>
      <right style="thin">
        <color rgb="FF7BA79D"/>
      </right>
      <top style="thin">
        <color rgb="FF7BA79D"/>
      </top>
      <bottom style="thin">
        <color rgb="FF7BA79D"/>
      </bottom>
      <diagonal/>
    </border>
    <border>
      <left style="thin">
        <color rgb="FFE4EDEB"/>
      </left>
      <right/>
      <top/>
      <bottom/>
      <diagonal/>
    </border>
    <border>
      <left/>
      <right style="thin">
        <color rgb="FFE4EDEB"/>
      </right>
      <top/>
      <bottom/>
      <diagonal/>
    </border>
    <border>
      <left style="thin">
        <color rgb="FFE4EDEB"/>
      </left>
      <right/>
      <top/>
      <bottom style="thin">
        <color rgb="FFE4EDEB"/>
      </bottom>
      <diagonal/>
    </border>
    <border>
      <left/>
      <right/>
      <top/>
      <bottom style="thin">
        <color rgb="FFE4EDEB"/>
      </bottom>
      <diagonal/>
    </border>
    <border>
      <left/>
      <right style="thin">
        <color rgb="FFE4EDEB"/>
      </right>
      <top/>
      <bottom style="thin">
        <color rgb="FFE4EDEB"/>
      </bottom>
      <diagonal/>
    </border>
    <border>
      <left style="thin">
        <color rgb="FF7BA79D"/>
      </left>
      <right style="thin">
        <color rgb="FF7BA79D"/>
      </right>
      <top/>
      <bottom style="thin">
        <color rgb="FF7BA79D"/>
      </bottom>
      <diagonal/>
    </border>
    <border>
      <left/>
      <right/>
      <top/>
      <bottom style="medium">
        <color rgb="FFE4EDEB"/>
      </bottom>
      <diagonal/>
    </border>
    <border>
      <left/>
      <right/>
      <top/>
      <bottom style="medium">
        <color rgb="FF578278"/>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medium">
        <color rgb="FFA2A9B1"/>
      </left>
      <right style="medium">
        <color rgb="FFA2A9B1"/>
      </right>
      <top style="medium">
        <color rgb="FFA2A9B1"/>
      </top>
      <bottom style="medium">
        <color rgb="FFA2A9B1"/>
      </bottom>
      <diagonal/>
    </border>
    <border>
      <left style="medium">
        <color rgb="FFA2A9B1"/>
      </left>
      <right style="medium">
        <color rgb="FFA2A9B1"/>
      </right>
      <top style="medium">
        <color rgb="FFA2A9B1"/>
      </top>
      <bottom/>
      <diagonal/>
    </border>
    <border>
      <left style="medium">
        <color rgb="FFA2A9B1"/>
      </left>
      <right style="medium">
        <color rgb="FFA2A9B1"/>
      </right>
      <top/>
      <bottom style="medium">
        <color rgb="FFA2A9B1"/>
      </bottom>
      <diagonal/>
    </border>
    <border>
      <left/>
      <right style="medium">
        <color rgb="FFA2A9B1"/>
      </right>
      <top/>
      <bottom style="medium">
        <color rgb="FFA2A9B1"/>
      </bottom>
      <diagonal/>
    </border>
    <border>
      <left/>
      <right/>
      <top/>
      <bottom style="medium">
        <color theme="3" tint="0.59996337778862885"/>
      </bottom>
      <diagonal/>
    </border>
    <border>
      <left/>
      <right/>
      <top style="medium">
        <color theme="3" tint="0.59996337778862885"/>
      </top>
      <bottom style="thin">
        <color theme="3" tint="0.59996337778862885"/>
      </bottom>
      <diagonal/>
    </border>
    <border>
      <left/>
      <right/>
      <top style="thin">
        <color theme="3" tint="0.59996337778862885"/>
      </top>
      <bottom style="thin">
        <color theme="3" tint="0.59996337778862885"/>
      </bottom>
      <diagonal/>
    </border>
    <border>
      <left/>
      <right/>
      <top style="thin">
        <color theme="3" tint="0.59996337778862885"/>
      </top>
      <bottom/>
      <diagonal/>
    </border>
    <border>
      <left style="medium">
        <color rgb="FFA2A9B1"/>
      </left>
      <right/>
      <top style="medium">
        <color rgb="FFA2A9B1"/>
      </top>
      <bottom style="medium">
        <color rgb="FFA2A9B1"/>
      </bottom>
      <diagonal/>
    </border>
    <border>
      <left/>
      <right/>
      <top style="medium">
        <color rgb="FFA2A9B1"/>
      </top>
      <bottom style="medium">
        <color rgb="FFA2A9B1"/>
      </bottom>
      <diagonal/>
    </border>
    <border>
      <left/>
      <right style="medium">
        <color rgb="FFA2A9B1"/>
      </right>
      <top style="medium">
        <color rgb="FFA2A9B1"/>
      </top>
      <bottom style="medium">
        <color rgb="FFA2A9B1"/>
      </bottom>
      <diagonal/>
    </border>
    <border>
      <left style="medium">
        <color rgb="FFA2A9B1"/>
      </left>
      <right/>
      <top style="medium">
        <color rgb="FFA2A9B1"/>
      </top>
      <bottom/>
      <diagonal/>
    </border>
    <border>
      <left/>
      <right/>
      <top style="medium">
        <color rgb="FFA2A9B1"/>
      </top>
      <bottom/>
      <diagonal/>
    </border>
    <border>
      <left/>
      <right style="medium">
        <color rgb="FFA2A9B1"/>
      </right>
      <top style="medium">
        <color rgb="FFA2A9B1"/>
      </top>
      <bottom/>
      <diagonal/>
    </border>
    <border>
      <left/>
      <right/>
      <top/>
      <bottom style="medium">
        <color rgb="FFA2A9B1"/>
      </bottom>
      <diagonal/>
    </border>
    <border>
      <left/>
      <right/>
      <top/>
      <bottom style="thin">
        <color theme="3" tint="0.59996337778862885"/>
      </bottom>
      <diagonal/>
    </border>
  </borders>
  <cellStyleXfs count="3">
    <xf numFmtId="0" fontId="0" fillId="0" borderId="0">
      <alignment vertical="center"/>
    </xf>
    <xf numFmtId="0" fontId="2" fillId="0" borderId="0">
      <alignment vertical="center"/>
    </xf>
    <xf numFmtId="0" fontId="47" fillId="0" borderId="0" applyNumberFormat="0" applyFill="0" applyBorder="0" applyAlignment="0" applyProtection="0">
      <alignment vertical="center"/>
    </xf>
  </cellStyleXfs>
  <cellXfs count="188">
    <xf numFmtId="0" fontId="0" fillId="0" borderId="0" xfId="0">
      <alignment vertical="center"/>
    </xf>
    <xf numFmtId="0" fontId="5" fillId="0" borderId="0" xfId="1" applyFont="1">
      <alignment vertical="center"/>
    </xf>
    <xf numFmtId="0" fontId="6" fillId="0" borderId="0" xfId="1" applyFont="1">
      <alignment vertical="center"/>
    </xf>
    <xf numFmtId="0" fontId="7" fillId="0" borderId="0" xfId="1" applyFont="1">
      <alignment vertical="center"/>
    </xf>
    <xf numFmtId="0" fontId="6" fillId="0" borderId="0" xfId="1" applyFont="1" applyFill="1" applyBorder="1">
      <alignment vertical="center"/>
    </xf>
    <xf numFmtId="0" fontId="7" fillId="0" borderId="0" xfId="1" applyFont="1" applyAlignment="1">
      <alignment vertical="center" wrapText="1"/>
    </xf>
    <xf numFmtId="0" fontId="8" fillId="2" borderId="3" xfId="1" applyFont="1" applyFill="1" applyBorder="1" applyAlignment="1">
      <alignment vertical="center" shrinkToFit="1"/>
    </xf>
    <xf numFmtId="0" fontId="8" fillId="2" borderId="3" xfId="1" applyFont="1" applyFill="1" applyBorder="1" applyAlignment="1">
      <alignment horizontal="center" vertical="center" shrinkToFit="1"/>
    </xf>
    <xf numFmtId="0" fontId="8" fillId="2" borderId="4" xfId="1" applyFont="1" applyFill="1" applyBorder="1" applyAlignment="1">
      <alignment vertical="center" shrinkToFit="1"/>
    </xf>
    <xf numFmtId="0" fontId="9" fillId="0" borderId="0" xfId="1" applyFont="1" applyAlignment="1">
      <alignment vertical="center" wrapText="1" shrinkToFit="1"/>
    </xf>
    <xf numFmtId="0" fontId="6" fillId="0" borderId="0" xfId="1" applyFont="1" applyAlignment="1">
      <alignment vertical="center" wrapText="1" shrinkToFit="1"/>
    </xf>
    <xf numFmtId="0" fontId="9" fillId="0" borderId="0" xfId="1" applyFont="1" applyAlignment="1">
      <alignment horizontal="left" vertical="center" wrapText="1" shrinkToFit="1"/>
    </xf>
    <xf numFmtId="14" fontId="6" fillId="0" borderId="0" xfId="1" applyNumberFormat="1" applyFont="1" applyFill="1" applyBorder="1" applyAlignment="1">
      <alignment horizontal="left" vertical="center"/>
    </xf>
    <xf numFmtId="0" fontId="7" fillId="0" borderId="0" xfId="1" applyFont="1" applyAlignment="1">
      <alignment horizontal="left" vertical="center"/>
    </xf>
    <xf numFmtId="0" fontId="6" fillId="0" borderId="0" xfId="1" applyFont="1" applyAlignment="1">
      <alignment horizontal="left" vertical="center" shrinkToFit="1"/>
    </xf>
    <xf numFmtId="0" fontId="6" fillId="0" borderId="0" xfId="1" applyFont="1" applyAlignment="1">
      <alignment vertical="center" shrinkToFit="1"/>
    </xf>
    <xf numFmtId="0" fontId="6" fillId="0" borderId="0" xfId="1" applyFont="1" applyFill="1" applyAlignment="1">
      <alignment horizontal="left" vertical="center"/>
    </xf>
    <xf numFmtId="0" fontId="7" fillId="0" borderId="0" xfId="1" applyFont="1" applyAlignment="1">
      <alignment horizontal="left" vertical="center" wrapText="1"/>
    </xf>
    <xf numFmtId="0" fontId="6" fillId="0" borderId="0" xfId="1" applyFont="1" applyAlignment="1">
      <alignment horizontal="left" vertical="center"/>
    </xf>
    <xf numFmtId="0" fontId="9" fillId="0" borderId="0" xfId="1" applyFont="1" applyFill="1" applyAlignment="1">
      <alignment horizontal="left" vertical="center" wrapText="1" shrinkToFit="1"/>
    </xf>
    <xf numFmtId="0" fontId="10" fillId="0" borderId="0" xfId="0" applyFont="1">
      <alignment vertical="center"/>
    </xf>
    <xf numFmtId="0" fontId="11" fillId="0" borderId="0" xfId="0" applyFont="1">
      <alignment vertical="center"/>
    </xf>
    <xf numFmtId="0" fontId="1" fillId="0" borderId="0" xfId="0" applyFont="1">
      <alignment vertical="center"/>
    </xf>
    <xf numFmtId="14" fontId="16" fillId="0" borderId="0" xfId="0" applyNumberFormat="1" applyFont="1" applyAlignment="1">
      <alignment vertical="center" shrinkToFit="1"/>
    </xf>
    <xf numFmtId="0" fontId="17" fillId="0" borderId="0" xfId="0" applyFont="1">
      <alignment vertical="center"/>
    </xf>
    <xf numFmtId="0" fontId="19" fillId="4" borderId="0" xfId="0" applyFont="1" applyFill="1" applyAlignment="1">
      <alignment horizontal="center" vertical="center"/>
    </xf>
    <xf numFmtId="178" fontId="14" fillId="0" borderId="7" xfId="0" applyNumberFormat="1" applyFont="1" applyBorder="1" applyAlignment="1">
      <alignment horizontal="center" vertical="center" shrinkToFit="1"/>
    </xf>
    <xf numFmtId="0" fontId="14" fillId="0" borderId="0" xfId="1" applyFont="1" applyAlignment="1">
      <alignment horizontal="left" vertical="center"/>
    </xf>
    <xf numFmtId="0" fontId="14" fillId="0" borderId="0" xfId="1" applyFont="1">
      <alignment vertical="center"/>
    </xf>
    <xf numFmtId="0" fontId="11" fillId="0" borderId="0" xfId="1" applyFont="1">
      <alignment vertical="center"/>
    </xf>
    <xf numFmtId="0" fontId="11" fillId="0" borderId="1" xfId="1" applyFont="1" applyBorder="1">
      <alignment vertical="center"/>
    </xf>
    <xf numFmtId="0" fontId="14" fillId="0" borderId="0" xfId="1" applyFont="1" applyFill="1">
      <alignment vertical="center"/>
    </xf>
    <xf numFmtId="0" fontId="14" fillId="0" borderId="0" xfId="1" applyFont="1" applyFill="1" applyAlignment="1">
      <alignment horizontal="left" vertical="center"/>
    </xf>
    <xf numFmtId="176" fontId="11" fillId="0" borderId="8" xfId="0" applyNumberFormat="1" applyFont="1" applyBorder="1">
      <alignment vertical="center"/>
    </xf>
    <xf numFmtId="176" fontId="11" fillId="0" borderId="0" xfId="0" applyNumberFormat="1" applyFont="1" applyBorder="1">
      <alignment vertical="center"/>
    </xf>
    <xf numFmtId="176" fontId="11" fillId="0" borderId="9" xfId="0" applyNumberFormat="1" applyFont="1" applyBorder="1">
      <alignment vertical="center"/>
    </xf>
    <xf numFmtId="176" fontId="11" fillId="0" borderId="10" xfId="0" applyNumberFormat="1" applyFont="1" applyBorder="1">
      <alignment vertical="center"/>
    </xf>
    <xf numFmtId="176" fontId="11" fillId="0" borderId="11" xfId="0" applyNumberFormat="1" applyFont="1" applyBorder="1">
      <alignment vertical="center"/>
    </xf>
    <xf numFmtId="176" fontId="11" fillId="0" borderId="12" xfId="0" applyNumberFormat="1" applyFont="1" applyBorder="1">
      <alignment vertical="center"/>
    </xf>
    <xf numFmtId="178" fontId="14" fillId="0" borderId="0" xfId="0" applyNumberFormat="1" applyFont="1" applyAlignment="1">
      <alignment horizontal="center" vertical="center" shrinkToFit="1"/>
    </xf>
    <xf numFmtId="0" fontId="11" fillId="0" borderId="0" xfId="0" applyFont="1" applyAlignment="1">
      <alignment horizontal="right" vertical="center"/>
    </xf>
    <xf numFmtId="180" fontId="11" fillId="0" borderId="0" xfId="0" applyNumberFormat="1" applyFont="1" applyAlignment="1">
      <alignment horizontal="left" vertical="center"/>
    </xf>
    <xf numFmtId="0" fontId="11" fillId="0" borderId="0" xfId="0" applyFont="1" applyAlignment="1">
      <alignment horizontal="left" vertical="center"/>
    </xf>
    <xf numFmtId="9" fontId="11" fillId="0" borderId="0" xfId="0" applyNumberFormat="1" applyFont="1" applyAlignment="1">
      <alignment horizontal="right" vertical="center"/>
    </xf>
    <xf numFmtId="0" fontId="14" fillId="0" borderId="0" xfId="0" applyFont="1" applyAlignment="1">
      <alignment horizontal="left" vertical="center" shrinkToFit="1"/>
    </xf>
    <xf numFmtId="176" fontId="11" fillId="0" borderId="0" xfId="0" applyNumberFormat="1" applyFont="1">
      <alignment vertical="center"/>
    </xf>
    <xf numFmtId="180" fontId="11" fillId="0" borderId="0" xfId="0" applyNumberFormat="1" applyFont="1" applyAlignment="1">
      <alignment horizontal="left" vertical="center" shrinkToFit="1"/>
    </xf>
    <xf numFmtId="14" fontId="11" fillId="0" borderId="0" xfId="0" applyNumberFormat="1" applyFont="1" applyAlignment="1">
      <alignment horizontal="left" vertical="center"/>
    </xf>
    <xf numFmtId="0" fontId="23" fillId="0" borderId="0" xfId="0" applyFont="1" applyAlignment="1">
      <alignment horizontal="left" vertical="center"/>
    </xf>
    <xf numFmtId="0" fontId="23" fillId="0" borderId="0" xfId="0" applyFont="1">
      <alignment vertical="center"/>
    </xf>
    <xf numFmtId="180" fontId="24" fillId="0" borderId="0" xfId="0" applyNumberFormat="1" applyFont="1" applyAlignment="1">
      <alignment horizontal="left" vertical="center"/>
    </xf>
    <xf numFmtId="0" fontId="25" fillId="0" borderId="0" xfId="0" applyFont="1" applyAlignment="1">
      <alignment horizontal="left" vertical="center"/>
    </xf>
    <xf numFmtId="0" fontId="26" fillId="0" borderId="0" xfId="0" applyFont="1" applyAlignment="1">
      <alignment horizontal="left" vertical="center" shrinkToFit="1"/>
    </xf>
    <xf numFmtId="0" fontId="11" fillId="0" borderId="0" xfId="0" applyFont="1" applyAlignment="1">
      <alignment horizontal="right" vertical="center" shrinkToFit="1"/>
    </xf>
    <xf numFmtId="179" fontId="11" fillId="0" borderId="0" xfId="0" applyNumberFormat="1" applyFont="1" applyAlignment="1">
      <alignment horizontal="right" vertical="center"/>
    </xf>
    <xf numFmtId="178" fontId="14" fillId="0" borderId="13" xfId="0" applyNumberFormat="1" applyFont="1" applyBorder="1" applyAlignment="1">
      <alignment horizontal="center" vertical="center" shrinkToFit="1"/>
    </xf>
    <xf numFmtId="0" fontId="28" fillId="0" borderId="0" xfId="0" applyFont="1" applyAlignment="1">
      <alignment horizontal="left" vertical="center"/>
    </xf>
    <xf numFmtId="0" fontId="27" fillId="0" borderId="11" xfId="0" applyFont="1" applyFill="1" applyBorder="1" applyAlignment="1">
      <alignment horizontal="center" vertical="center"/>
    </xf>
    <xf numFmtId="0" fontId="23" fillId="0" borderId="14" xfId="0" applyFont="1" applyBorder="1" applyAlignment="1">
      <alignment horizontal="left" vertical="center"/>
    </xf>
    <xf numFmtId="0" fontId="23" fillId="0" borderId="14" xfId="0" applyFont="1" applyBorder="1">
      <alignment vertical="center"/>
    </xf>
    <xf numFmtId="0" fontId="31" fillId="0" borderId="0" xfId="0" applyFont="1">
      <alignment vertical="center"/>
    </xf>
    <xf numFmtId="0" fontId="32" fillId="0" borderId="11" xfId="0" applyFont="1" applyBorder="1">
      <alignment vertical="center"/>
    </xf>
    <xf numFmtId="0" fontId="33" fillId="0" borderId="11" xfId="0" applyFont="1" applyBorder="1">
      <alignment vertical="center"/>
    </xf>
    <xf numFmtId="0" fontId="34" fillId="0" borderId="11" xfId="0" applyFont="1" applyBorder="1">
      <alignment vertical="center"/>
    </xf>
    <xf numFmtId="0" fontId="35" fillId="0" borderId="11" xfId="0" applyFont="1" applyBorder="1">
      <alignment vertical="center"/>
    </xf>
    <xf numFmtId="0" fontId="36" fillId="0" borderId="11" xfId="0" applyFont="1" applyBorder="1">
      <alignment vertical="center"/>
    </xf>
    <xf numFmtId="180" fontId="11" fillId="0" borderId="0" xfId="0" applyNumberFormat="1" applyFont="1" applyAlignment="1">
      <alignment horizontal="right" vertical="center"/>
    </xf>
    <xf numFmtId="0" fontId="14" fillId="0" borderId="0" xfId="0" applyFont="1" applyAlignment="1">
      <alignment horizontal="right" vertical="center"/>
    </xf>
    <xf numFmtId="180" fontId="24" fillId="0" borderId="0" xfId="0" applyNumberFormat="1" applyFont="1" applyAlignment="1">
      <alignment horizontal="right" vertical="center" shrinkToFit="1"/>
    </xf>
    <xf numFmtId="0" fontId="24" fillId="0" borderId="0" xfId="0" applyFont="1" applyAlignment="1">
      <alignment horizontal="right" vertical="center" shrinkToFit="1"/>
    </xf>
    <xf numFmtId="0" fontId="24" fillId="0" borderId="0" xfId="0" applyFont="1" applyAlignment="1">
      <alignment vertical="center" shrinkToFit="1"/>
    </xf>
    <xf numFmtId="0" fontId="11" fillId="0" borderId="0" xfId="0" applyFont="1" applyAlignment="1"/>
    <xf numFmtId="0" fontId="11" fillId="0" borderId="0" xfId="0" applyFont="1" applyAlignment="1">
      <alignment horizontal="right"/>
    </xf>
    <xf numFmtId="0" fontId="24" fillId="0" borderId="0" xfId="0" applyFont="1" applyAlignment="1"/>
    <xf numFmtId="0" fontId="38" fillId="0" borderId="0" xfId="0" applyFont="1">
      <alignment vertical="center"/>
    </xf>
    <xf numFmtId="180" fontId="39" fillId="0" borderId="0" xfId="0" applyNumberFormat="1" applyFont="1">
      <alignment vertical="center"/>
    </xf>
    <xf numFmtId="180" fontId="39" fillId="0" borderId="0" xfId="0" applyNumberFormat="1" applyFont="1" applyAlignment="1">
      <alignment vertical="center" shrinkToFit="1"/>
    </xf>
    <xf numFmtId="180" fontId="40" fillId="0" borderId="0" xfId="0" applyNumberFormat="1" applyFont="1" applyAlignment="1">
      <alignment vertical="center" shrinkToFit="1"/>
    </xf>
    <xf numFmtId="1" fontId="39" fillId="0" borderId="0" xfId="0" applyNumberFormat="1" applyFont="1" applyAlignment="1">
      <alignment vertical="center" shrinkToFit="1"/>
    </xf>
    <xf numFmtId="0" fontId="39" fillId="0" borderId="5" xfId="0" applyFont="1" applyBorder="1" applyAlignment="1">
      <alignment horizontal="right"/>
    </xf>
    <xf numFmtId="0" fontId="10" fillId="0" borderId="5" xfId="0" applyFont="1" applyBorder="1" applyAlignment="1">
      <alignment horizontal="right"/>
    </xf>
    <xf numFmtId="0" fontId="24" fillId="0" borderId="6" xfId="0" applyFont="1" applyBorder="1" applyAlignment="1">
      <alignment horizontal="right"/>
    </xf>
    <xf numFmtId="0" fontId="24" fillId="0" borderId="6" xfId="0" applyFont="1" applyBorder="1" applyAlignment="1"/>
    <xf numFmtId="0" fontId="38" fillId="0" borderId="6" xfId="0" applyFont="1" applyBorder="1" applyAlignment="1"/>
    <xf numFmtId="0" fontId="38" fillId="0" borderId="17" xfId="0" applyFont="1" applyBorder="1" applyAlignment="1"/>
    <xf numFmtId="0" fontId="11" fillId="0" borderId="6" xfId="0" applyFont="1" applyBorder="1" applyAlignment="1">
      <alignment horizontal="right"/>
    </xf>
    <xf numFmtId="0" fontId="11" fillId="0" borderId="6" xfId="0" applyFont="1" applyBorder="1" applyAlignment="1"/>
    <xf numFmtId="0" fontId="41" fillId="0" borderId="16" xfId="0" applyFont="1" applyBorder="1" applyAlignment="1">
      <alignment horizontal="left" indent="1"/>
    </xf>
    <xf numFmtId="0" fontId="11" fillId="0" borderId="0" xfId="0" applyFont="1" applyAlignment="1">
      <alignment vertical="top"/>
    </xf>
    <xf numFmtId="0" fontId="11" fillId="0" borderId="0" xfId="0" applyFont="1" applyAlignment="1">
      <alignment horizontal="right" vertical="top"/>
    </xf>
    <xf numFmtId="0" fontId="24" fillId="0" borderId="0" xfId="0" applyFont="1" applyAlignment="1">
      <alignment horizontal="right" vertical="top"/>
    </xf>
    <xf numFmtId="0" fontId="24" fillId="0" borderId="0" xfId="0" applyFont="1" applyAlignment="1">
      <alignment vertical="top"/>
    </xf>
    <xf numFmtId="0" fontId="38" fillId="0" borderId="0" xfId="0" applyFont="1" applyAlignment="1">
      <alignment vertical="top"/>
    </xf>
    <xf numFmtId="0" fontId="41" fillId="0" borderId="0" xfId="0" applyFont="1" applyBorder="1" applyAlignment="1">
      <alignment horizontal="left" indent="1"/>
    </xf>
    <xf numFmtId="0" fontId="24" fillId="0" borderId="0" xfId="0" applyFont="1" applyBorder="1" applyAlignment="1">
      <alignment horizontal="right"/>
    </xf>
    <xf numFmtId="0" fontId="24" fillId="0" borderId="0" xfId="0" applyFont="1" applyBorder="1" applyAlignment="1"/>
    <xf numFmtId="0" fontId="38" fillId="0" borderId="0" xfId="0" applyFont="1" applyBorder="1" applyAlignment="1"/>
    <xf numFmtId="0" fontId="11" fillId="0" borderId="0" xfId="0" applyFont="1" applyBorder="1" applyAlignment="1">
      <alignment horizontal="right"/>
    </xf>
    <xf numFmtId="0" fontId="11" fillId="0" borderId="0" xfId="0" applyFont="1" applyBorder="1" applyAlignment="1"/>
    <xf numFmtId="0" fontId="42" fillId="0" borderId="5" xfId="0" applyFont="1" applyBorder="1">
      <alignment vertical="center"/>
    </xf>
    <xf numFmtId="0" fontId="47" fillId="0" borderId="0" xfId="2">
      <alignment vertical="center"/>
    </xf>
    <xf numFmtId="0" fontId="37" fillId="0" borderId="0" xfId="0" applyFont="1">
      <alignment vertical="center"/>
    </xf>
    <xf numFmtId="0" fontId="48" fillId="0" borderId="0" xfId="0" applyFont="1">
      <alignment vertical="center"/>
    </xf>
    <xf numFmtId="0" fontId="49" fillId="5" borderId="18" xfId="0" applyFont="1" applyFill="1" applyBorder="1" applyAlignment="1">
      <alignment horizontal="center" vertical="center" wrapText="1"/>
    </xf>
    <xf numFmtId="0" fontId="49" fillId="5" borderId="18" xfId="0" applyFont="1" applyFill="1" applyBorder="1" applyAlignment="1">
      <alignment horizontal="center" vertical="center" shrinkToFit="1"/>
    </xf>
    <xf numFmtId="14" fontId="6" fillId="0" borderId="0" xfId="1" applyNumberFormat="1" applyFont="1" applyFill="1" applyAlignment="1">
      <alignment horizontal="left" vertical="center"/>
    </xf>
    <xf numFmtId="0" fontId="6" fillId="0" borderId="0" xfId="1" applyFont="1" applyFill="1">
      <alignment vertical="center"/>
    </xf>
    <xf numFmtId="0" fontId="6" fillId="0" borderId="0" xfId="1" applyNumberFormat="1" applyFont="1" applyFill="1">
      <alignment vertical="center"/>
    </xf>
    <xf numFmtId="0" fontId="6" fillId="0" borderId="0" xfId="1" applyFont="1" applyFill="1" applyAlignment="1">
      <alignment horizontal="right" vertical="center"/>
    </xf>
    <xf numFmtId="14" fontId="14" fillId="0" borderId="0" xfId="1" applyNumberFormat="1" applyFont="1">
      <alignment vertical="center"/>
    </xf>
    <xf numFmtId="0" fontId="6" fillId="0" borderId="0" xfId="1" applyNumberFormat="1" applyFont="1" applyFill="1" applyAlignment="1">
      <alignment horizontal="right" vertical="center"/>
    </xf>
    <xf numFmtId="0" fontId="14" fillId="0" borderId="0" xfId="1" applyFont="1" applyAlignment="1">
      <alignment horizontal="left" vertical="center" indent="1"/>
    </xf>
    <xf numFmtId="0" fontId="12" fillId="0" borderId="22" xfId="0" applyFont="1" applyBorder="1" applyAlignment="1">
      <alignment horizontal="center" vertical="center"/>
    </xf>
    <xf numFmtId="0" fontId="13" fillId="0" borderId="22" xfId="0" applyFont="1" applyBorder="1" applyAlignment="1">
      <alignment horizontal="left" vertical="center"/>
    </xf>
    <xf numFmtId="0" fontId="18" fillId="0" borderId="22" xfId="0" applyFont="1" applyBorder="1">
      <alignment vertical="center"/>
    </xf>
    <xf numFmtId="0" fontId="18" fillId="0" borderId="22" xfId="0" applyFont="1" applyBorder="1" applyAlignment="1">
      <alignment horizontal="center" vertical="center"/>
    </xf>
    <xf numFmtId="14" fontId="14" fillId="0" borderId="23" xfId="0" applyNumberFormat="1" applyFont="1" applyBorder="1" applyAlignment="1">
      <alignment horizontal="center" vertical="center"/>
    </xf>
    <xf numFmtId="0" fontId="15" fillId="0" borderId="23" xfId="0" applyFont="1" applyBorder="1" applyAlignment="1">
      <alignment vertical="center" shrinkToFit="1"/>
    </xf>
    <xf numFmtId="14" fontId="14" fillId="0" borderId="24" xfId="0" applyNumberFormat="1" applyFont="1" applyBorder="1" applyAlignment="1">
      <alignment horizontal="center" vertical="center"/>
    </xf>
    <xf numFmtId="0" fontId="15" fillId="0" borderId="24" xfId="0" applyFont="1" applyBorder="1" applyAlignment="1">
      <alignment vertical="center" shrinkToFit="1"/>
    </xf>
    <xf numFmtId="0" fontId="15" fillId="0" borderId="24" xfId="0" applyFont="1" applyBorder="1" applyAlignment="1">
      <alignment horizontal="left" vertical="center" shrinkToFit="1"/>
    </xf>
    <xf numFmtId="0" fontId="11" fillId="3" borderId="25" xfId="0" applyFont="1" applyFill="1" applyBorder="1" applyAlignment="1">
      <alignment horizontal="left" vertical="center" indent="2"/>
    </xf>
    <xf numFmtId="0" fontId="11" fillId="3" borderId="25" xfId="0" applyFont="1" applyFill="1" applyBorder="1" applyAlignment="1">
      <alignment horizontal="right" vertical="center"/>
    </xf>
    <xf numFmtId="0" fontId="11" fillId="0" borderId="23" xfId="0" applyFont="1" applyBorder="1">
      <alignment vertical="center"/>
    </xf>
    <xf numFmtId="177" fontId="14" fillId="0" borderId="23" xfId="0" applyNumberFormat="1" applyFont="1" applyBorder="1" applyAlignment="1">
      <alignment horizontal="center" vertical="center"/>
    </xf>
    <xf numFmtId="0" fontId="11" fillId="0" borderId="24" xfId="0" applyFont="1" applyBorder="1">
      <alignment vertical="center"/>
    </xf>
    <xf numFmtId="177" fontId="14" fillId="0" borderId="24" xfId="0" applyNumberFormat="1" applyFont="1" applyBorder="1" applyAlignment="1">
      <alignment horizontal="center" vertical="center"/>
    </xf>
    <xf numFmtId="0" fontId="50" fillId="0" borderId="18" xfId="0" applyFont="1" applyFill="1" applyBorder="1" applyAlignment="1">
      <alignment vertical="center" wrapText="1"/>
    </xf>
    <xf numFmtId="0" fontId="51" fillId="0" borderId="18" xfId="2" applyFont="1" applyFill="1" applyBorder="1" applyAlignment="1">
      <alignment vertical="center" wrapText="1"/>
    </xf>
    <xf numFmtId="0" fontId="52" fillId="0" borderId="18" xfId="0" applyFont="1" applyFill="1" applyBorder="1" applyAlignment="1">
      <alignment vertical="center" wrapText="1"/>
    </xf>
    <xf numFmtId="0" fontId="53" fillId="0" borderId="18" xfId="0" applyFont="1" applyFill="1" applyBorder="1" applyAlignment="1">
      <alignment vertical="center" wrapText="1"/>
    </xf>
    <xf numFmtId="0" fontId="50" fillId="0" borderId="19" xfId="0" applyFont="1" applyFill="1" applyBorder="1" applyAlignment="1">
      <alignment vertical="center" wrapText="1"/>
    </xf>
    <xf numFmtId="0" fontId="51" fillId="0" borderId="19" xfId="2" applyFont="1" applyFill="1" applyBorder="1" applyAlignment="1">
      <alignment vertical="center" wrapText="1"/>
    </xf>
    <xf numFmtId="0" fontId="50" fillId="0" borderId="20" xfId="0" applyFont="1" applyFill="1" applyBorder="1" applyAlignment="1">
      <alignment vertical="center" wrapText="1"/>
    </xf>
    <xf numFmtId="0" fontId="52" fillId="0" borderId="19" xfId="0" applyFont="1" applyFill="1" applyBorder="1" applyAlignment="1">
      <alignment vertical="center" wrapText="1"/>
    </xf>
    <xf numFmtId="0" fontId="43" fillId="0" borderId="18" xfId="0" applyFont="1" applyFill="1" applyBorder="1" applyAlignment="1">
      <alignment vertical="center" wrapText="1"/>
    </xf>
    <xf numFmtId="0" fontId="54" fillId="0" borderId="18" xfId="0" applyFont="1" applyFill="1" applyBorder="1" applyAlignment="1">
      <alignment vertical="center" wrapText="1"/>
    </xf>
    <xf numFmtId="0" fontId="55" fillId="0" borderId="18" xfId="0" applyFont="1" applyFill="1" applyBorder="1" applyAlignment="1">
      <alignment vertical="center" wrapText="1"/>
    </xf>
    <xf numFmtId="0" fontId="48" fillId="0" borderId="21" xfId="0" applyFont="1" applyFill="1" applyBorder="1">
      <alignment vertical="center"/>
    </xf>
    <xf numFmtId="0" fontId="51" fillId="0" borderId="21" xfId="2" applyFont="1" applyFill="1" applyBorder="1" applyAlignment="1">
      <alignment vertical="center" wrapText="1"/>
    </xf>
    <xf numFmtId="0" fontId="51" fillId="0" borderId="26" xfId="2" applyFont="1" applyFill="1" applyBorder="1" applyAlignment="1">
      <alignment vertical="center" wrapText="1"/>
    </xf>
    <xf numFmtId="0" fontId="51" fillId="0" borderId="27" xfId="2" applyFont="1" applyFill="1" applyBorder="1" applyAlignment="1">
      <alignment vertical="center" wrapText="1"/>
    </xf>
    <xf numFmtId="0" fontId="51" fillId="0" borderId="28" xfId="2" applyFont="1" applyFill="1" applyBorder="1" applyAlignment="1">
      <alignment vertical="center" wrapText="1"/>
    </xf>
    <xf numFmtId="0" fontId="51" fillId="0" borderId="29" xfId="2" applyFont="1" applyFill="1" applyBorder="1" applyAlignment="1">
      <alignment vertical="center" wrapText="1"/>
    </xf>
    <xf numFmtId="0" fontId="51" fillId="0" borderId="0" xfId="2" applyFont="1" applyFill="1" applyBorder="1" applyAlignment="1">
      <alignment vertical="center" wrapText="1"/>
    </xf>
    <xf numFmtId="0" fontId="51" fillId="0" borderId="30" xfId="2" applyFont="1" applyFill="1" applyBorder="1" applyAlignment="1">
      <alignment vertical="center" wrapText="1"/>
    </xf>
    <xf numFmtId="0" fontId="51" fillId="0" borderId="31" xfId="2" applyFont="1" applyFill="1" applyBorder="1" applyAlignment="1">
      <alignment vertical="center" wrapText="1"/>
    </xf>
    <xf numFmtId="0" fontId="51" fillId="0" borderId="32" xfId="2" applyFont="1" applyFill="1" applyBorder="1" applyAlignment="1">
      <alignment vertical="center" wrapText="1"/>
    </xf>
    <xf numFmtId="0" fontId="54" fillId="0" borderId="26" xfId="0" applyFont="1" applyFill="1" applyBorder="1" applyAlignment="1">
      <alignment vertical="center" wrapText="1"/>
    </xf>
    <xf numFmtId="0" fontId="54" fillId="0" borderId="27" xfId="0" applyFont="1" applyFill="1" applyBorder="1" applyAlignment="1">
      <alignment vertical="center" wrapText="1"/>
    </xf>
    <xf numFmtId="0" fontId="54" fillId="0" borderId="28" xfId="0" applyFont="1" applyFill="1" applyBorder="1" applyAlignment="1">
      <alignment vertical="center" wrapText="1"/>
    </xf>
    <xf numFmtId="0" fontId="11" fillId="0" borderId="0" xfId="0" applyFont="1" applyAlignment="1">
      <alignment horizontal="left"/>
    </xf>
    <xf numFmtId="0" fontId="11" fillId="0" borderId="0" xfId="0" applyFont="1" applyAlignment="1">
      <alignment horizontal="left" indent="1"/>
    </xf>
    <xf numFmtId="0" fontId="9" fillId="0" borderId="0" xfId="1" applyFont="1" applyFill="1" applyAlignment="1">
      <alignment vertical="center" wrapText="1" shrinkToFit="1"/>
    </xf>
    <xf numFmtId="0" fontId="8" fillId="2" borderId="0" xfId="1" applyFont="1" applyFill="1">
      <alignment vertical="center"/>
    </xf>
    <xf numFmtId="0" fontId="70" fillId="0" borderId="0" xfId="0" applyFont="1" applyAlignment="1">
      <alignment horizontal="center" vertical="center"/>
    </xf>
    <xf numFmtId="0" fontId="69" fillId="0" borderId="33" xfId="0" applyFont="1" applyBorder="1" applyAlignment="1">
      <alignment horizontal="center" vertical="center"/>
    </xf>
    <xf numFmtId="0" fontId="11" fillId="0" borderId="0" xfId="0" applyFont="1" applyAlignment="1">
      <alignment horizontal="right" indent="1"/>
    </xf>
    <xf numFmtId="0" fontId="70" fillId="0" borderId="0" xfId="0" applyFont="1" applyAlignment="1"/>
    <xf numFmtId="0" fontId="10" fillId="0" borderId="0" xfId="0" applyFont="1" applyAlignment="1">
      <alignment vertical="center" shrinkToFit="1"/>
    </xf>
    <xf numFmtId="0" fontId="69" fillId="0" borderId="0" xfId="0" applyFont="1" applyBorder="1" applyAlignment="1">
      <alignment horizontal="left" vertical="center"/>
    </xf>
    <xf numFmtId="0" fontId="67" fillId="0" borderId="0" xfId="0" applyFont="1" applyAlignment="1"/>
    <xf numFmtId="0" fontId="11" fillId="6" borderId="0" xfId="0" applyFont="1" applyFill="1" applyAlignment="1" applyProtection="1">
      <alignment horizontal="left" vertical="top"/>
      <protection locked="0"/>
    </xf>
    <xf numFmtId="0" fontId="24" fillId="6" borderId="0" xfId="0" applyFont="1" applyFill="1" applyAlignment="1">
      <alignment horizontal="right" vertical="top"/>
    </xf>
    <xf numFmtId="0" fontId="66" fillId="6" borderId="0" xfId="0" applyFont="1" applyFill="1" applyAlignment="1" applyProtection="1">
      <alignment horizontal="left" vertical="center" indent="1"/>
      <protection locked="0"/>
    </xf>
    <xf numFmtId="0" fontId="11" fillId="6" borderId="0" xfId="0" applyFont="1" applyFill="1">
      <alignment vertical="center"/>
    </xf>
    <xf numFmtId="0" fontId="8" fillId="2" borderId="4" xfId="1" applyFont="1" applyFill="1" applyBorder="1" applyAlignment="1">
      <alignment horizontal="center" vertical="center" shrinkToFit="1"/>
    </xf>
    <xf numFmtId="0" fontId="8" fillId="2" borderId="2" xfId="1" applyFont="1" applyFill="1" applyBorder="1" applyAlignment="1">
      <alignment horizontal="center" vertical="center" shrinkToFit="1"/>
    </xf>
    <xf numFmtId="0" fontId="8" fillId="2" borderId="3" xfId="1" applyFont="1" applyFill="1" applyBorder="1" applyAlignment="1">
      <alignment horizontal="center" vertical="center" shrinkToFit="1"/>
    </xf>
    <xf numFmtId="0" fontId="71" fillId="0" borderId="0" xfId="0" applyFont="1" applyAlignment="1" applyProtection="1">
      <alignment horizontal="center" vertical="center" wrapText="1" shrinkToFit="1"/>
      <protection locked="0"/>
    </xf>
    <xf numFmtId="0" fontId="68" fillId="0" borderId="0" xfId="0" applyFont="1" applyAlignment="1">
      <alignment horizontal="center" vertical="center"/>
    </xf>
    <xf numFmtId="0" fontId="70" fillId="0" borderId="0" xfId="0" applyFont="1" applyAlignment="1">
      <alignment horizontal="center" vertical="center"/>
    </xf>
    <xf numFmtId="180" fontId="11" fillId="0" borderId="0" xfId="0" applyNumberFormat="1" applyFont="1" applyAlignment="1">
      <alignment horizontal="center" vertical="center"/>
    </xf>
    <xf numFmtId="14" fontId="60" fillId="0" borderId="11" xfId="0" applyNumberFormat="1" applyFont="1" applyBorder="1" applyAlignment="1" applyProtection="1">
      <alignment horizontal="center" vertical="center"/>
      <protection locked="0"/>
    </xf>
    <xf numFmtId="0" fontId="60" fillId="0" borderId="11" xfId="0" applyFont="1" applyBorder="1" applyAlignment="1" applyProtection="1">
      <alignment horizontal="center" vertical="center"/>
      <protection locked="0"/>
    </xf>
    <xf numFmtId="0" fontId="29" fillId="0" borderId="14" xfId="0" applyFont="1" applyBorder="1" applyAlignment="1">
      <alignment horizontal="center" vertical="center"/>
    </xf>
    <xf numFmtId="0" fontId="30" fillId="0" borderId="15" xfId="0" applyFont="1" applyBorder="1" applyAlignment="1">
      <alignment horizontal="center" vertical="center"/>
    </xf>
    <xf numFmtId="0" fontId="31" fillId="0" borderId="15" xfId="0" applyFont="1" applyBorder="1" applyAlignment="1">
      <alignment horizontal="center" vertical="center"/>
    </xf>
    <xf numFmtId="0" fontId="60" fillId="0" borderId="0" xfId="0" applyFont="1" applyAlignment="1" applyProtection="1">
      <alignment horizontal="left" vertical="center"/>
      <protection locked="0"/>
    </xf>
    <xf numFmtId="14" fontId="60" fillId="0" borderId="0" xfId="0" applyNumberFormat="1" applyFont="1" applyAlignment="1" applyProtection="1">
      <alignment horizontal="left" vertical="center"/>
      <protection locked="0"/>
    </xf>
    <xf numFmtId="0" fontId="24" fillId="0" borderId="0" xfId="0" applyFont="1" applyAlignment="1">
      <alignment horizontal="left" vertical="center"/>
    </xf>
    <xf numFmtId="0" fontId="30" fillId="0" borderId="15" xfId="0" applyFont="1" applyBorder="1" applyAlignment="1">
      <alignment horizontal="center" vertical="center" shrinkToFit="1"/>
    </xf>
    <xf numFmtId="180" fontId="64" fillId="0" borderId="15" xfId="0" applyNumberFormat="1" applyFont="1" applyBorder="1" applyAlignment="1">
      <alignment horizontal="center" vertical="center" shrinkToFit="1"/>
    </xf>
    <xf numFmtId="180" fontId="61" fillId="0" borderId="15" xfId="0" applyNumberFormat="1" applyFont="1" applyBorder="1" applyAlignment="1">
      <alignment horizontal="center" vertical="center" shrinkToFit="1"/>
    </xf>
    <xf numFmtId="180" fontId="62" fillId="0" borderId="15" xfId="0" applyNumberFormat="1" applyFont="1" applyBorder="1" applyAlignment="1">
      <alignment horizontal="center" vertical="center" shrinkToFit="1"/>
    </xf>
    <xf numFmtId="180" fontId="63" fillId="0" borderId="15" xfId="0" applyNumberFormat="1" applyFont="1" applyBorder="1" applyAlignment="1">
      <alignment horizontal="center" vertical="center" shrinkToFit="1"/>
    </xf>
    <xf numFmtId="180" fontId="65" fillId="0" borderId="15" xfId="0" applyNumberFormat="1" applyFont="1" applyBorder="1" applyAlignment="1">
      <alignment horizontal="center" vertical="center" shrinkToFit="1"/>
    </xf>
    <xf numFmtId="0" fontId="48" fillId="0" borderId="0" xfId="0" applyFont="1" applyAlignment="1">
      <alignment horizontal="center" vertical="center"/>
    </xf>
  </cellXfs>
  <cellStyles count="3">
    <cellStyle name="一般" xfId="0" builtinId="0"/>
    <cellStyle name="一般 2" xfId="1" xr:uid="{67D8AB4E-92F2-4EFC-B37E-B422E9E9DA5C}"/>
    <cellStyle name="超連結" xfId="2" builtinId="8"/>
  </cellStyles>
  <dxfs count="74">
    <dxf>
      <font>
        <color rgb="FF9C0006"/>
      </font>
      <fill>
        <patternFill>
          <bgColor rgb="FFFFC7CE"/>
        </patternFill>
      </fill>
    </dxf>
    <dxf>
      <numFmt numFmtId="176" formatCode=";;;"/>
    </dxf>
    <dxf>
      <font>
        <color rgb="FFC00000"/>
      </font>
    </dxf>
    <dxf>
      <font>
        <color theme="3" tint="0.79998168889431442"/>
      </font>
      <fill>
        <patternFill>
          <bgColor rgb="FF395751"/>
        </patternFill>
      </fill>
    </dxf>
    <dxf>
      <fill>
        <patternFill>
          <bgColor theme="0" tint="-0.14996795556505021"/>
        </patternFill>
      </fill>
    </dxf>
    <dxf>
      <font>
        <color theme="0" tint="-0.14996795556505021"/>
      </font>
    </dxf>
    <dxf>
      <font>
        <color theme="0" tint="-0.14996795556505021"/>
      </font>
    </dxf>
    <dxf>
      <numFmt numFmtId="176" formatCode=";;;"/>
    </dxf>
    <dxf>
      <font>
        <color rgb="FFC00000"/>
      </font>
    </dxf>
    <dxf>
      <font>
        <color rgb="FFCADBD7"/>
      </font>
      <fill>
        <patternFill>
          <bgColor rgb="FF395751"/>
        </patternFill>
      </fill>
    </dxf>
    <dxf>
      <fill>
        <patternFill>
          <bgColor theme="0" tint="-0.14996795556505021"/>
        </patternFill>
      </fill>
    </dxf>
    <dxf>
      <font>
        <b/>
        <i val="0"/>
        <color rgb="FFC04E4E"/>
      </font>
    </dxf>
    <dxf>
      <font>
        <b/>
        <i val="0"/>
        <color rgb="FF5A8AC6"/>
      </font>
    </dxf>
    <dxf>
      <font>
        <b/>
        <i val="0"/>
        <color rgb="FFC04E4E"/>
      </font>
    </dxf>
    <dxf>
      <font>
        <b/>
        <i val="0"/>
        <color rgb="FF5A8AC6"/>
      </font>
    </dxf>
    <dxf>
      <font>
        <b/>
        <i val="0"/>
        <color rgb="FFC04E4E"/>
      </font>
    </dxf>
    <dxf>
      <font>
        <b/>
        <i val="0"/>
        <color rgb="FF5A8AC6"/>
      </font>
    </dxf>
    <dxf>
      <font>
        <b/>
        <i val="0"/>
        <color rgb="FFC04E4E"/>
      </font>
    </dxf>
    <dxf>
      <font>
        <b/>
        <i val="0"/>
        <color rgb="FF5A8AC6"/>
      </font>
    </dxf>
    <dxf>
      <font>
        <b/>
        <i val="0"/>
        <color rgb="FFC04E4E"/>
      </font>
    </dxf>
    <dxf>
      <font>
        <b/>
        <i val="0"/>
        <color rgb="FF5A8AC6"/>
      </font>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numFmt numFmtId="19" formatCode="yyyy/m/d"/>
      <fill>
        <patternFill patternType="none">
          <fgColor indexed="64"/>
          <bgColor indexed="65"/>
        </patternFill>
      </fill>
      <alignment horizontal="left" vertical="center" textRotation="0" indent="0" justifyLastLine="0" readingOrder="0"/>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alignment horizontal="left" vertical="center" textRotation="0" indent="0" justifyLastLine="0" readingOrder="0"/>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alignment horizontal="left" vertical="center" textRotation="0" indent="0" justifyLastLine="0" readingOrder="0"/>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1"/>
        <color theme="1" tint="0.249977111117893"/>
        <name val="微軟正黑體"/>
        <family val="2"/>
        <charset val="136"/>
        <scheme val="minor"/>
      </font>
      <alignment horizontal="general" vertical="center" textRotation="0" wrapText="1" indent="0" justifyLastLine="0" shrinkToFit="1" readingOrder="0"/>
    </dxf>
    <dxf>
      <font>
        <b val="0"/>
        <i val="0"/>
        <strike val="0"/>
        <condense val="0"/>
        <extend val="0"/>
        <outline val="0"/>
        <shadow val="0"/>
        <u val="none"/>
        <vertAlign val="baseline"/>
        <sz val="10"/>
        <color theme="1" tint="0.249977111117893"/>
        <name val="微軟正黑體"/>
        <family val="2"/>
        <charset val="136"/>
        <scheme val="none"/>
      </font>
    </dxf>
    <dxf>
      <font>
        <b val="0"/>
        <i val="0"/>
        <strike val="0"/>
        <condense val="0"/>
        <extend val="0"/>
        <outline val="0"/>
        <shadow val="0"/>
        <u val="none"/>
        <vertAlign val="baseline"/>
        <sz val="10"/>
        <color theme="1" tint="0.249977111117893"/>
        <name val="微軟正黑體"/>
        <family val="2"/>
        <charset val="136"/>
        <scheme val="none"/>
      </font>
    </dxf>
    <dxf>
      <font>
        <b val="0"/>
        <i val="0"/>
        <strike val="0"/>
        <condense val="0"/>
        <extend val="0"/>
        <outline val="0"/>
        <shadow val="0"/>
        <u val="none"/>
        <vertAlign val="baseline"/>
        <sz val="10"/>
        <color theme="1" tint="0.249977111117893"/>
        <name val="微軟正黑體"/>
        <family val="2"/>
        <charset val="136"/>
        <scheme val="none"/>
      </font>
    </dxf>
    <dxf>
      <font>
        <b val="0"/>
        <i val="0"/>
        <strike val="0"/>
        <condense val="0"/>
        <extend val="0"/>
        <outline val="0"/>
        <shadow val="0"/>
        <u val="none"/>
        <vertAlign val="baseline"/>
        <sz val="10"/>
        <color theme="1" tint="0.249977111117893"/>
        <name val="微軟正黑體"/>
        <family val="2"/>
        <charset val="136"/>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tint="0.249977111117893"/>
        <name val="微軟正黑體"/>
        <family val="2"/>
        <charset val="136"/>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tint="0.249977111117893"/>
        <name val="微軟正黑體"/>
        <family val="2"/>
        <charset val="136"/>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tint="0.249977111117893"/>
        <name val="微軟正黑體"/>
        <family val="2"/>
        <charset val="136"/>
        <scheme val="none"/>
      </font>
    </dxf>
    <dxf>
      <font>
        <b val="0"/>
        <i val="0"/>
        <strike val="0"/>
        <condense val="0"/>
        <extend val="0"/>
        <outline val="0"/>
        <shadow val="0"/>
        <u val="none"/>
        <vertAlign val="baseline"/>
        <sz val="10"/>
        <color theme="1" tint="0.249977111117893"/>
        <name val="微軟正黑體"/>
        <family val="2"/>
        <charset val="136"/>
        <scheme val="none"/>
      </font>
    </dxf>
    <dxf>
      <font>
        <b val="0"/>
        <i val="0"/>
        <strike val="0"/>
        <condense val="0"/>
        <extend val="0"/>
        <outline val="0"/>
        <shadow val="0"/>
        <u val="none"/>
        <vertAlign val="baseline"/>
        <sz val="10"/>
        <color theme="1" tint="0.249977111117893"/>
        <name val="微軟正黑體"/>
        <family val="2"/>
        <charset val="136"/>
        <scheme val="none"/>
      </font>
    </dxf>
    <dxf>
      <font>
        <b val="0"/>
        <i val="0"/>
        <strike val="0"/>
        <condense val="0"/>
        <extend val="0"/>
        <outline val="0"/>
        <shadow val="0"/>
        <u val="none"/>
        <vertAlign val="baseline"/>
        <sz val="10"/>
        <color theme="1" tint="0.249977111117893"/>
        <name val="微軟正黑體"/>
        <family val="2"/>
        <charset val="136"/>
        <scheme val="none"/>
      </font>
    </dxf>
    <dxf>
      <border outline="0">
        <bottom style="thin">
          <color indexed="64"/>
        </bottom>
      </border>
    </dxf>
    <dxf>
      <font>
        <b val="0"/>
        <i val="0"/>
        <strike val="0"/>
        <condense val="0"/>
        <extend val="0"/>
        <outline val="0"/>
        <shadow val="0"/>
        <u val="none"/>
        <vertAlign val="baseline"/>
        <sz val="12"/>
        <color theme="1" tint="0.249977111117893"/>
        <name val="微軟正黑體"/>
        <family val="2"/>
        <charset val="136"/>
        <scheme val="none"/>
      </font>
    </dxf>
  </dxfs>
  <tableStyles count="1" defaultTableStyle="TableStyleMedium2" defaultPivotStyle="PivotStyleLight16">
    <tableStyle name="Invisible" pivot="0" table="0" count="0" xr9:uid="{2F7323CC-9169-481B-906E-A3ECC482DC15}"/>
  </tableStyles>
  <colors>
    <mruColors>
      <color rgb="FF5A8AC6"/>
      <color rgb="FF953535"/>
      <color rgb="FFC04E4E"/>
      <color rgb="FF63C384"/>
      <color rgb="FFF2DBDB"/>
      <color rgb="FFFF7128"/>
      <color rgb="FFFFEF9C"/>
      <color rgb="FFE4EDEB"/>
      <color rgb="FF578278"/>
      <color rgb="FFEB272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Daily!$BX$2</c:f>
              <c:strCache>
                <c:ptCount val="1"/>
                <c:pt idx="0">
                  <c:v>Temp</c:v>
                </c:pt>
              </c:strCache>
            </c:strRef>
          </c:tx>
          <c:spPr>
            <a:noFill/>
            <a:ln w="9525" cap="flat" cmpd="sng" algn="ctr">
              <a:solidFill>
                <a:srgbClr val="63BE7B"/>
              </a:solidFill>
              <a:miter lim="800000"/>
            </a:ln>
            <a:effectLst>
              <a:glow rad="63500">
                <a:srgbClr val="68D321">
                  <a:alpha val="24706"/>
                </a:srgbClr>
              </a:glow>
            </a:effectLst>
          </c:spPr>
          <c:invertIfNegative val="0"/>
          <c:trendline>
            <c:spPr>
              <a:ln w="25400" cap="rnd">
                <a:solidFill>
                  <a:srgbClr val="E4EDEB">
                    <a:alpha val="50000"/>
                  </a:srgbClr>
                </a:solidFill>
              </a:ln>
              <a:effectLst/>
            </c:spPr>
            <c:trendlineType val="movingAvg"/>
            <c:period val="7"/>
            <c:dispRSqr val="0"/>
            <c:dispEq val="0"/>
          </c:trendline>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Daily!$BX$4:$BX$580</c:f>
              <c:numCache>
                <c:formatCode>General</c:formatCode>
                <c:ptCount val="577"/>
                <c:pt idx="0">
                  <c:v>14</c:v>
                </c:pt>
                <c:pt idx="1">
                  <c:v>16</c:v>
                </c:pt>
                <c:pt idx="2">
                  <c:v>17.399999999999999</c:v>
                </c:pt>
                <c:pt idx="3">
                  <c:v>18.600000000000001</c:v>
                </c:pt>
                <c:pt idx="4">
                  <c:v>19</c:v>
                </c:pt>
                <c:pt idx="5">
                  <c:v>18.399999999999999</c:v>
                </c:pt>
                <c:pt idx="6">
                  <c:v>16.3</c:v>
                </c:pt>
                <c:pt idx="7">
                  <c:v>11</c:v>
                </c:pt>
                <c:pt idx="8">
                  <c:v>10.7</c:v>
                </c:pt>
                <c:pt idx="9">
                  <c:v>11.8</c:v>
                </c:pt>
                <c:pt idx="10">
                  <c:v>12.8</c:v>
                </c:pt>
                <c:pt idx="11">
                  <c:v>12.1</c:v>
                </c:pt>
                <c:pt idx="12">
                  <c:v>13.4</c:v>
                </c:pt>
                <c:pt idx="13">
                  <c:v>14.7</c:v>
                </c:pt>
                <c:pt idx="14">
                  <c:v>16.899999999999999</c:v>
                </c:pt>
                <c:pt idx="15">
                  <c:v>18.100000000000001</c:v>
                </c:pt>
                <c:pt idx="16">
                  <c:v>16.8</c:v>
                </c:pt>
                <c:pt idx="17">
                  <c:v>15.5</c:v>
                </c:pt>
                <c:pt idx="18">
                  <c:v>16.3</c:v>
                </c:pt>
                <c:pt idx="19">
                  <c:v>17.899999999999999</c:v>
                </c:pt>
                <c:pt idx="20">
                  <c:v>20.100000000000001</c:v>
                </c:pt>
                <c:pt idx="21">
                  <c:v>21.1</c:v>
                </c:pt>
                <c:pt idx="22">
                  <c:v>21</c:v>
                </c:pt>
                <c:pt idx="23">
                  <c:v>18.600000000000001</c:v>
                </c:pt>
                <c:pt idx="24">
                  <c:v>18.7</c:v>
                </c:pt>
                <c:pt idx="25">
                  <c:v>19.600000000000001</c:v>
                </c:pt>
                <c:pt idx="26">
                  <c:v>18.899999999999999</c:v>
                </c:pt>
                <c:pt idx="27">
                  <c:v>18</c:v>
                </c:pt>
                <c:pt idx="28">
                  <c:v>16</c:v>
                </c:pt>
                <c:pt idx="29">
                  <c:v>16.8</c:v>
                </c:pt>
                <c:pt idx="30">
                  <c:v>18.5</c:v>
                </c:pt>
                <c:pt idx="31">
                  <c:v>19.399999999999999</c:v>
                </c:pt>
                <c:pt idx="32">
                  <c:v>19.2</c:v>
                </c:pt>
                <c:pt idx="33">
                  <c:v>19.100000000000001</c:v>
                </c:pt>
                <c:pt idx="34">
                  <c:v>19</c:v>
                </c:pt>
                <c:pt idx="35">
                  <c:v>18.7</c:v>
                </c:pt>
                <c:pt idx="36">
                  <c:v>19.8</c:v>
                </c:pt>
                <c:pt idx="37">
                  <c:v>20.9</c:v>
                </c:pt>
                <c:pt idx="38">
                  <c:v>19.899999999999999</c:v>
                </c:pt>
                <c:pt idx="39">
                  <c:v>18.899999999999999</c:v>
                </c:pt>
                <c:pt idx="40">
                  <c:v>18.899999999999999</c:v>
                </c:pt>
                <c:pt idx="41">
                  <c:v>20.2</c:v>
                </c:pt>
                <c:pt idx="42">
                  <c:v>20.6</c:v>
                </c:pt>
                <c:pt idx="43">
                  <c:v>20.5</c:v>
                </c:pt>
                <c:pt idx="44">
                  <c:v>20.9</c:v>
                </c:pt>
                <c:pt idx="45">
                  <c:v>19.600000000000001</c:v>
                </c:pt>
                <c:pt idx="46">
                  <c:v>18.600000000000001</c:v>
                </c:pt>
                <c:pt idx="47">
                  <c:v>17.899999999999999</c:v>
                </c:pt>
                <c:pt idx="48">
                  <c:v>15.5</c:v>
                </c:pt>
                <c:pt idx="49">
                  <c:v>16.2</c:v>
                </c:pt>
                <c:pt idx="50">
                  <c:v>17.100000000000001</c:v>
                </c:pt>
                <c:pt idx="51">
                  <c:v>18.5</c:v>
                </c:pt>
                <c:pt idx="52">
                  <c:v>20</c:v>
                </c:pt>
                <c:pt idx="53">
                  <c:v>20.6</c:v>
                </c:pt>
                <c:pt idx="54">
                  <c:v>21.7</c:v>
                </c:pt>
                <c:pt idx="55">
                  <c:v>22.3</c:v>
                </c:pt>
                <c:pt idx="56">
                  <c:v>21.6</c:v>
                </c:pt>
                <c:pt idx="57">
                  <c:v>19.7</c:v>
                </c:pt>
                <c:pt idx="58">
                  <c:v>19.8</c:v>
                </c:pt>
                <c:pt idx="59">
                  <c:v>21.6</c:v>
                </c:pt>
                <c:pt idx="60">
                  <c:v>19.2</c:v>
                </c:pt>
                <c:pt idx="61">
                  <c:v>18.5</c:v>
                </c:pt>
                <c:pt idx="62">
                  <c:v>20.7</c:v>
                </c:pt>
                <c:pt idx="63">
                  <c:v>20.9</c:v>
                </c:pt>
                <c:pt idx="64">
                  <c:v>22.2</c:v>
                </c:pt>
                <c:pt idx="65">
                  <c:v>21.5</c:v>
                </c:pt>
                <c:pt idx="66">
                  <c:v>20.9</c:v>
                </c:pt>
                <c:pt idx="67">
                  <c:v>20.8</c:v>
                </c:pt>
                <c:pt idx="68">
                  <c:v>19.8</c:v>
                </c:pt>
                <c:pt idx="69">
                  <c:v>21</c:v>
                </c:pt>
                <c:pt idx="70">
                  <c:v>21.8</c:v>
                </c:pt>
                <c:pt idx="71">
                  <c:v>19.7</c:v>
                </c:pt>
                <c:pt idx="72">
                  <c:v>19.7</c:v>
                </c:pt>
                <c:pt idx="73">
                  <c:v>21.3</c:v>
                </c:pt>
                <c:pt idx="74">
                  <c:v>22.8</c:v>
                </c:pt>
                <c:pt idx="75">
                  <c:v>23.9</c:v>
                </c:pt>
                <c:pt idx="76">
                  <c:v>24.1</c:v>
                </c:pt>
                <c:pt idx="77">
                  <c:v>24.5</c:v>
                </c:pt>
                <c:pt idx="78">
                  <c:v>24.5</c:v>
                </c:pt>
                <c:pt idx="79">
                  <c:v>20</c:v>
                </c:pt>
                <c:pt idx="80">
                  <c:v>17</c:v>
                </c:pt>
                <c:pt idx="81">
                  <c:v>17</c:v>
                </c:pt>
                <c:pt idx="82">
                  <c:v>18.600000000000001</c:v>
                </c:pt>
                <c:pt idx="83">
                  <c:v>19.899999999999999</c:v>
                </c:pt>
                <c:pt idx="84">
                  <c:v>21.4</c:v>
                </c:pt>
                <c:pt idx="85">
                  <c:v>23.1</c:v>
                </c:pt>
                <c:pt idx="86">
                  <c:v>24.6</c:v>
                </c:pt>
                <c:pt idx="87">
                  <c:v>25.4</c:v>
                </c:pt>
                <c:pt idx="88">
                  <c:v>25.4</c:v>
                </c:pt>
                <c:pt idx="89">
                  <c:v>25.9</c:v>
                </c:pt>
                <c:pt idx="90">
                  <c:v>25.7</c:v>
                </c:pt>
                <c:pt idx="91">
                  <c:v>26.1</c:v>
                </c:pt>
                <c:pt idx="92">
                  <c:v>25.6</c:v>
                </c:pt>
                <c:pt idx="93">
                  <c:v>22.3</c:v>
                </c:pt>
                <c:pt idx="94">
                  <c:v>19.5</c:v>
                </c:pt>
                <c:pt idx="95">
                  <c:v>21</c:v>
                </c:pt>
                <c:pt idx="96">
                  <c:v>21.3</c:v>
                </c:pt>
                <c:pt idx="97">
                  <c:v>21.8</c:v>
                </c:pt>
                <c:pt idx="98">
                  <c:v>20.6</c:v>
                </c:pt>
                <c:pt idx="99">
                  <c:v>22.4</c:v>
                </c:pt>
                <c:pt idx="100">
                  <c:v>23</c:v>
                </c:pt>
                <c:pt idx="101">
                  <c:v>23.7</c:v>
                </c:pt>
                <c:pt idx="102">
                  <c:v>24.1</c:v>
                </c:pt>
                <c:pt idx="103">
                  <c:v>22.3</c:v>
                </c:pt>
                <c:pt idx="104">
                  <c:v>23.3</c:v>
                </c:pt>
                <c:pt idx="105">
                  <c:v>23.7</c:v>
                </c:pt>
                <c:pt idx="106">
                  <c:v>23.1</c:v>
                </c:pt>
                <c:pt idx="107">
                  <c:v>21.6</c:v>
                </c:pt>
                <c:pt idx="108">
                  <c:v>21.1</c:v>
                </c:pt>
                <c:pt idx="109">
                  <c:v>22.5</c:v>
                </c:pt>
                <c:pt idx="110">
                  <c:v>23.7</c:v>
                </c:pt>
                <c:pt idx="111">
                  <c:v>23.5</c:v>
                </c:pt>
                <c:pt idx="112">
                  <c:v>24.7</c:v>
                </c:pt>
                <c:pt idx="113">
                  <c:v>23.2</c:v>
                </c:pt>
                <c:pt idx="114">
                  <c:v>21</c:v>
                </c:pt>
                <c:pt idx="115">
                  <c:v>21.8</c:v>
                </c:pt>
                <c:pt idx="116">
                  <c:v>22.2</c:v>
                </c:pt>
                <c:pt idx="117">
                  <c:v>23.3</c:v>
                </c:pt>
                <c:pt idx="118">
                  <c:v>20.7</c:v>
                </c:pt>
                <c:pt idx="119">
                  <c:v>23.6</c:v>
                </c:pt>
                <c:pt idx="120">
                  <c:v>24.6</c:v>
                </c:pt>
                <c:pt idx="121">
                  <c:v>24.5</c:v>
                </c:pt>
                <c:pt idx="122">
                  <c:v>23.5</c:v>
                </c:pt>
                <c:pt idx="123">
                  <c:v>25.1</c:v>
                </c:pt>
                <c:pt idx="124">
                  <c:v>24.2</c:v>
                </c:pt>
                <c:pt idx="125">
                  <c:v>24.7</c:v>
                </c:pt>
                <c:pt idx="126">
                  <c:v>26.1</c:v>
                </c:pt>
                <c:pt idx="127">
                  <c:v>26.5</c:v>
                </c:pt>
                <c:pt idx="128">
                  <c:v>27</c:v>
                </c:pt>
                <c:pt idx="129">
                  <c:v>26.9</c:v>
                </c:pt>
                <c:pt idx="130">
                  <c:v>27.4</c:v>
                </c:pt>
                <c:pt idx="131">
                  <c:v>28</c:v>
                </c:pt>
                <c:pt idx="132">
                  <c:v>27.8</c:v>
                </c:pt>
                <c:pt idx="133">
                  <c:v>27.6</c:v>
                </c:pt>
                <c:pt idx="134">
                  <c:v>27.6</c:v>
                </c:pt>
                <c:pt idx="135">
                  <c:v>28.1</c:v>
                </c:pt>
                <c:pt idx="136">
                  <c:v>28.1</c:v>
                </c:pt>
                <c:pt idx="137">
                  <c:v>27.9</c:v>
                </c:pt>
                <c:pt idx="138">
                  <c:v>27.9</c:v>
                </c:pt>
                <c:pt idx="139">
                  <c:v>27.9</c:v>
                </c:pt>
                <c:pt idx="140">
                  <c:v>28.3</c:v>
                </c:pt>
                <c:pt idx="141">
                  <c:v>28.5</c:v>
                </c:pt>
                <c:pt idx="142">
                  <c:v>28.7</c:v>
                </c:pt>
                <c:pt idx="143">
                  <c:v>28</c:v>
                </c:pt>
                <c:pt idx="144">
                  <c:v>26.8</c:v>
                </c:pt>
                <c:pt idx="145">
                  <c:v>27.9</c:v>
                </c:pt>
                <c:pt idx="146">
                  <c:v>29.1</c:v>
                </c:pt>
                <c:pt idx="147">
                  <c:v>28.8</c:v>
                </c:pt>
                <c:pt idx="148">
                  <c:v>25.7</c:v>
                </c:pt>
                <c:pt idx="149">
                  <c:v>25.5</c:v>
                </c:pt>
                <c:pt idx="150">
                  <c:v>25.2</c:v>
                </c:pt>
                <c:pt idx="151">
                  <c:v>26.8</c:v>
                </c:pt>
                <c:pt idx="152">
                  <c:v>28</c:v>
                </c:pt>
                <c:pt idx="153">
                  <c:v>28.7</c:v>
                </c:pt>
                <c:pt idx="154">
                  <c:v>29</c:v>
                </c:pt>
                <c:pt idx="155">
                  <c:v>26.3</c:v>
                </c:pt>
                <c:pt idx="156">
                  <c:v>24.6</c:v>
                </c:pt>
                <c:pt idx="157">
                  <c:v>26</c:v>
                </c:pt>
                <c:pt idx="158">
                  <c:v>26.7</c:v>
                </c:pt>
                <c:pt idx="159">
                  <c:v>27.3</c:v>
                </c:pt>
                <c:pt idx="160">
                  <c:v>27.1</c:v>
                </c:pt>
                <c:pt idx="161">
                  <c:v>27.9</c:v>
                </c:pt>
                <c:pt idx="162">
                  <c:v>28.1</c:v>
                </c:pt>
                <c:pt idx="163">
                  <c:v>28.6</c:v>
                </c:pt>
                <c:pt idx="164">
                  <c:v>28.6</c:v>
                </c:pt>
                <c:pt idx="165">
                  <c:v>29.2</c:v>
                </c:pt>
                <c:pt idx="166">
                  <c:v>29.7</c:v>
                </c:pt>
                <c:pt idx="167">
                  <c:v>29.8</c:v>
                </c:pt>
                <c:pt idx="168">
                  <c:v>29.5</c:v>
                </c:pt>
                <c:pt idx="169">
                  <c:v>29.3</c:v>
                </c:pt>
                <c:pt idx="170">
                  <c:v>29.2</c:v>
                </c:pt>
                <c:pt idx="171">
                  <c:v>29.7</c:v>
                </c:pt>
                <c:pt idx="172">
                  <c:v>27.5</c:v>
                </c:pt>
                <c:pt idx="173">
                  <c:v>26.6</c:v>
                </c:pt>
                <c:pt idx="174">
                  <c:v>26.2</c:v>
                </c:pt>
                <c:pt idx="175">
                  <c:v>27</c:v>
                </c:pt>
                <c:pt idx="176">
                  <c:v>28.4</c:v>
                </c:pt>
                <c:pt idx="177">
                  <c:v>28.3</c:v>
                </c:pt>
                <c:pt idx="178">
                  <c:v>28.6</c:v>
                </c:pt>
                <c:pt idx="179">
                  <c:v>28.5</c:v>
                </c:pt>
                <c:pt idx="180">
                  <c:v>28.7</c:v>
                </c:pt>
                <c:pt idx="181">
                  <c:v>28.6</c:v>
                </c:pt>
                <c:pt idx="182">
                  <c:v>29.3</c:v>
                </c:pt>
                <c:pt idx="183">
                  <c:v>28.7</c:v>
                </c:pt>
                <c:pt idx="184">
                  <c:v>28.9</c:v>
                </c:pt>
                <c:pt idx="185">
                  <c:v>28.9</c:v>
                </c:pt>
                <c:pt idx="186">
                  <c:v>27.7</c:v>
                </c:pt>
                <c:pt idx="187">
                  <c:v>28.6</c:v>
                </c:pt>
                <c:pt idx="188">
                  <c:v>28.8</c:v>
                </c:pt>
                <c:pt idx="189">
                  <c:v>28.7</c:v>
                </c:pt>
                <c:pt idx="190">
                  <c:v>28.7</c:v>
                </c:pt>
                <c:pt idx="191">
                  <c:v>28.8</c:v>
                </c:pt>
                <c:pt idx="192">
                  <c:v>28.8</c:v>
                </c:pt>
                <c:pt idx="193">
                  <c:v>29.2</c:v>
                </c:pt>
                <c:pt idx="194">
                  <c:v>29.5</c:v>
                </c:pt>
                <c:pt idx="195">
                  <c:v>28.9</c:v>
                </c:pt>
                <c:pt idx="196">
                  <c:v>29.2</c:v>
                </c:pt>
                <c:pt idx="197">
                  <c:v>29.2</c:v>
                </c:pt>
                <c:pt idx="198">
                  <c:v>29</c:v>
                </c:pt>
                <c:pt idx="199">
                  <c:v>29.3</c:v>
                </c:pt>
                <c:pt idx="200">
                  <c:v>29.5</c:v>
                </c:pt>
                <c:pt idx="201">
                  <c:v>30</c:v>
                </c:pt>
                <c:pt idx="202">
                  <c:v>29.5</c:v>
                </c:pt>
                <c:pt idx="203">
                  <c:v>28.7</c:v>
                </c:pt>
                <c:pt idx="204">
                  <c:v>29.4</c:v>
                </c:pt>
                <c:pt idx="205">
                  <c:v>30.6</c:v>
                </c:pt>
                <c:pt idx="206">
                  <c:v>30.8</c:v>
                </c:pt>
                <c:pt idx="207">
                  <c:v>30.1</c:v>
                </c:pt>
                <c:pt idx="208">
                  <c:v>30</c:v>
                </c:pt>
                <c:pt idx="209">
                  <c:v>30.2</c:v>
                </c:pt>
                <c:pt idx="210">
                  <c:v>29.1</c:v>
                </c:pt>
                <c:pt idx="211">
                  <c:v>27.9</c:v>
                </c:pt>
                <c:pt idx="212">
                  <c:v>27.5</c:v>
                </c:pt>
                <c:pt idx="213">
                  <c:v>27.7</c:v>
                </c:pt>
                <c:pt idx="214">
                  <c:v>28</c:v>
                </c:pt>
                <c:pt idx="215">
                  <c:v>27.4</c:v>
                </c:pt>
                <c:pt idx="216">
                  <c:v>27.6</c:v>
                </c:pt>
                <c:pt idx="217">
                  <c:v>26.3</c:v>
                </c:pt>
                <c:pt idx="218">
                  <c:v>25.6</c:v>
                </c:pt>
                <c:pt idx="219">
                  <c:v>28.3</c:v>
                </c:pt>
                <c:pt idx="220">
                  <c:v>28.6</c:v>
                </c:pt>
                <c:pt idx="221">
                  <c:v>28.6</c:v>
                </c:pt>
                <c:pt idx="222">
                  <c:v>28.3</c:v>
                </c:pt>
                <c:pt idx="223">
                  <c:v>28.6</c:v>
                </c:pt>
                <c:pt idx="224">
                  <c:v>28.7</c:v>
                </c:pt>
                <c:pt idx="225">
                  <c:v>28.5</c:v>
                </c:pt>
                <c:pt idx="226">
                  <c:v>29.3</c:v>
                </c:pt>
                <c:pt idx="227">
                  <c:v>28.7</c:v>
                </c:pt>
                <c:pt idx="228">
                  <c:v>28.5</c:v>
                </c:pt>
                <c:pt idx="229">
                  <c:v>28.4</c:v>
                </c:pt>
                <c:pt idx="230">
                  <c:v>27.3</c:v>
                </c:pt>
                <c:pt idx="231">
                  <c:v>27.7</c:v>
                </c:pt>
                <c:pt idx="232">
                  <c:v>28.3</c:v>
                </c:pt>
                <c:pt idx="233">
                  <c:v>28.4</c:v>
                </c:pt>
                <c:pt idx="234">
                  <c:v>29</c:v>
                </c:pt>
                <c:pt idx="235">
                  <c:v>29.2</c:v>
                </c:pt>
                <c:pt idx="236">
                  <c:v>28.9</c:v>
                </c:pt>
                <c:pt idx="237">
                  <c:v>29</c:v>
                </c:pt>
                <c:pt idx="238">
                  <c:v>28.8</c:v>
                </c:pt>
                <c:pt idx="239">
                  <c:v>28.9</c:v>
                </c:pt>
                <c:pt idx="240">
                  <c:v>29.3</c:v>
                </c:pt>
                <c:pt idx="241">
                  <c:v>28.4</c:v>
                </c:pt>
                <c:pt idx="242">
                  <c:v>27.8</c:v>
                </c:pt>
                <c:pt idx="243">
                  <c:v>28.6</c:v>
                </c:pt>
                <c:pt idx="244">
                  <c:v>28.7</c:v>
                </c:pt>
                <c:pt idx="245">
                  <c:v>28.2</c:v>
                </c:pt>
                <c:pt idx="246">
                  <c:v>28.4</c:v>
                </c:pt>
                <c:pt idx="247">
                  <c:v>28.3</c:v>
                </c:pt>
                <c:pt idx="248">
                  <c:v>28.5</c:v>
                </c:pt>
                <c:pt idx="249">
                  <c:v>28.9</c:v>
                </c:pt>
                <c:pt idx="250">
                  <c:v>28.6</c:v>
                </c:pt>
                <c:pt idx="251">
                  <c:v>28.4</c:v>
                </c:pt>
                <c:pt idx="252">
                  <c:v>29.2</c:v>
                </c:pt>
                <c:pt idx="253">
                  <c:v>26.3</c:v>
                </c:pt>
                <c:pt idx="254">
                  <c:v>25.9</c:v>
                </c:pt>
                <c:pt idx="255">
                  <c:v>28.5</c:v>
                </c:pt>
                <c:pt idx="256">
                  <c:v>29</c:v>
                </c:pt>
                <c:pt idx="257">
                  <c:v>27.6</c:v>
                </c:pt>
                <c:pt idx="258">
                  <c:v>27.5</c:v>
                </c:pt>
                <c:pt idx="259">
                  <c:v>27.8</c:v>
                </c:pt>
                <c:pt idx="260">
                  <c:v>27.3</c:v>
                </c:pt>
                <c:pt idx="261">
                  <c:v>28.1</c:v>
                </c:pt>
                <c:pt idx="262">
                  <c:v>28.7</c:v>
                </c:pt>
                <c:pt idx="263">
                  <c:v>28.3</c:v>
                </c:pt>
                <c:pt idx="264">
                  <c:v>27.4</c:v>
                </c:pt>
                <c:pt idx="265">
                  <c:v>27.5</c:v>
                </c:pt>
                <c:pt idx="266">
                  <c:v>27.9</c:v>
                </c:pt>
                <c:pt idx="267">
                  <c:v>27</c:v>
                </c:pt>
                <c:pt idx="268">
                  <c:v>27.5</c:v>
                </c:pt>
                <c:pt idx="269">
                  <c:v>28.2</c:v>
                </c:pt>
                <c:pt idx="270">
                  <c:v>27.9</c:v>
                </c:pt>
                <c:pt idx="271">
                  <c:v>28</c:v>
                </c:pt>
                <c:pt idx="272">
                  <c:v>27.8</c:v>
                </c:pt>
              </c:numCache>
            </c:numRef>
          </c:val>
          <c:extLst>
            <c:ext xmlns:c16="http://schemas.microsoft.com/office/drawing/2014/chart" uri="{C3380CC4-5D6E-409C-BE32-E72D297353CC}">
              <c16:uniqueId val="{00000000-8F63-45BE-B604-D152DEC338A0}"/>
            </c:ext>
          </c:extLst>
        </c:ser>
        <c:ser>
          <c:idx val="1"/>
          <c:order val="1"/>
          <c:tx>
            <c:strRef>
              <c:f>Daily!$BY$2</c:f>
              <c:strCache>
                <c:ptCount val="1"/>
                <c:pt idx="0">
                  <c:v>Max</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dLbl>
              <c:idx val="198"/>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247-459C-93EA-28CD5F7B75B8}"/>
                </c:ext>
              </c:extLst>
            </c:dLbl>
            <c:dLbl>
              <c:idx val="19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F63-45BE-B604-D152DEC338A0}"/>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zh-TW"/>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Daily!$BY$4:$BY$580</c:f>
              <c:numCache>
                <c:formatCode>General</c:formatCode>
                <c:ptCount val="577"/>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30.8</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numCache>
            </c:numRef>
          </c:val>
          <c:extLst>
            <c:ext xmlns:c16="http://schemas.microsoft.com/office/drawing/2014/chart" uri="{C3380CC4-5D6E-409C-BE32-E72D297353CC}">
              <c16:uniqueId val="{00000004-8F63-45BE-B604-D152DEC338A0}"/>
            </c:ext>
          </c:extLst>
        </c:ser>
        <c:ser>
          <c:idx val="2"/>
          <c:order val="2"/>
          <c:tx>
            <c:strRef>
              <c:f>Daily!$BZ$2</c:f>
              <c:strCache>
                <c:ptCount val="1"/>
                <c:pt idx="0">
                  <c:v>min</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dLbl>
              <c:idx val="365"/>
              <c:layout>
                <c:manualLayout>
                  <c:x val="0"/>
                  <c:y val="-0.2172438596536243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5F1-4088-875A-115F554A3E0C}"/>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75000"/>
                      </a:schemeClr>
                    </a:solidFill>
                    <a:latin typeface="+mn-lt"/>
                    <a:ea typeface="+mn-ea"/>
                    <a:cs typeface="+mn-cs"/>
                  </a:defRPr>
                </a:pPr>
                <a:endParaRPr lang="zh-T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Daily!$BZ$4:$BZ$580</c:f>
              <c:numCache>
                <c:formatCode>General</c:formatCode>
                <c:ptCount val="577"/>
                <c:pt idx="0">
                  <c:v>#N/A</c:v>
                </c:pt>
                <c:pt idx="1">
                  <c:v>#N/A</c:v>
                </c:pt>
                <c:pt idx="2">
                  <c:v>#N/A</c:v>
                </c:pt>
                <c:pt idx="3">
                  <c:v>#N/A</c:v>
                </c:pt>
                <c:pt idx="4">
                  <c:v>#N/A</c:v>
                </c:pt>
                <c:pt idx="5">
                  <c:v>#N/A</c:v>
                </c:pt>
                <c:pt idx="6">
                  <c:v>#N/A</c:v>
                </c:pt>
                <c:pt idx="7">
                  <c:v>#N/A</c:v>
                </c:pt>
                <c:pt idx="8">
                  <c:v>10.7</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numCache>
            </c:numRef>
          </c:val>
          <c:extLst>
            <c:ext xmlns:c16="http://schemas.microsoft.com/office/drawing/2014/chart" uri="{C3380CC4-5D6E-409C-BE32-E72D297353CC}">
              <c16:uniqueId val="{00000006-8F63-45BE-B604-D152DEC338A0}"/>
            </c:ext>
          </c:extLst>
        </c:ser>
        <c:dLbls>
          <c:showLegendKey val="0"/>
          <c:showVal val="0"/>
          <c:showCatName val="0"/>
          <c:showSerName val="0"/>
          <c:showPercent val="0"/>
          <c:showBubbleSize val="0"/>
        </c:dLbls>
        <c:gapWidth val="315"/>
        <c:overlap val="-40"/>
        <c:axId val="1371868623"/>
        <c:axId val="1371848751"/>
      </c:barChart>
      <c:dateAx>
        <c:axId val="13718686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mmm"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TW"/>
          </a:p>
        </c:txPr>
        <c:crossAx val="1371848751"/>
        <c:crosses val="autoZero"/>
        <c:auto val="1"/>
        <c:lblOffset val="100"/>
        <c:baseTimeUnit val="days"/>
        <c:majorUnit val="3"/>
        <c:majorTimeUnit val="months"/>
      </c:dateAx>
      <c:valAx>
        <c:axId val="1371848751"/>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371868623"/>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zh-TW"/>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Daily!$CA$2</c:f>
              <c:strCache>
                <c:ptCount val="1"/>
                <c:pt idx="0">
                  <c:v>RH</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trendline>
            <c:spPr>
              <a:ln w="25400" cap="rnd">
                <a:solidFill>
                  <a:srgbClr val="E4EDEB">
                    <a:alpha val="50000"/>
                  </a:srgbClr>
                </a:solidFill>
              </a:ln>
              <a:effectLst/>
            </c:spPr>
            <c:trendlineType val="movingAvg"/>
            <c:period val="7"/>
            <c:dispRSqr val="0"/>
            <c:dispEq val="0"/>
          </c:trendline>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Daily!$CA$4:$CA$580</c:f>
              <c:numCache>
                <c:formatCode>General</c:formatCode>
                <c:ptCount val="577"/>
                <c:pt idx="0">
                  <c:v>70</c:v>
                </c:pt>
                <c:pt idx="1">
                  <c:v>77</c:v>
                </c:pt>
                <c:pt idx="2">
                  <c:v>84</c:v>
                </c:pt>
                <c:pt idx="3">
                  <c:v>85</c:v>
                </c:pt>
                <c:pt idx="4">
                  <c:v>81</c:v>
                </c:pt>
                <c:pt idx="5">
                  <c:v>77</c:v>
                </c:pt>
                <c:pt idx="6">
                  <c:v>73</c:v>
                </c:pt>
                <c:pt idx="7">
                  <c:v>85</c:v>
                </c:pt>
                <c:pt idx="8">
                  <c:v>73</c:v>
                </c:pt>
                <c:pt idx="9">
                  <c:v>84</c:v>
                </c:pt>
                <c:pt idx="10">
                  <c:v>96</c:v>
                </c:pt>
                <c:pt idx="11">
                  <c:v>87</c:v>
                </c:pt>
                <c:pt idx="12">
                  <c:v>73</c:v>
                </c:pt>
                <c:pt idx="13">
                  <c:v>71</c:v>
                </c:pt>
                <c:pt idx="14">
                  <c:v>68</c:v>
                </c:pt>
                <c:pt idx="15">
                  <c:v>72</c:v>
                </c:pt>
                <c:pt idx="16">
                  <c:v>66</c:v>
                </c:pt>
                <c:pt idx="17">
                  <c:v>73</c:v>
                </c:pt>
                <c:pt idx="18">
                  <c:v>77</c:v>
                </c:pt>
                <c:pt idx="19">
                  <c:v>91</c:v>
                </c:pt>
                <c:pt idx="20">
                  <c:v>91</c:v>
                </c:pt>
                <c:pt idx="21">
                  <c:v>95</c:v>
                </c:pt>
                <c:pt idx="22">
                  <c:v>91</c:v>
                </c:pt>
                <c:pt idx="23">
                  <c:v>81</c:v>
                </c:pt>
                <c:pt idx="24">
                  <c:v>79</c:v>
                </c:pt>
                <c:pt idx="25">
                  <c:v>78</c:v>
                </c:pt>
                <c:pt idx="26">
                  <c:v>90</c:v>
                </c:pt>
                <c:pt idx="27">
                  <c:v>82</c:v>
                </c:pt>
                <c:pt idx="28">
                  <c:v>60</c:v>
                </c:pt>
                <c:pt idx="29">
                  <c:v>73</c:v>
                </c:pt>
                <c:pt idx="30">
                  <c:v>71</c:v>
                </c:pt>
                <c:pt idx="31">
                  <c:v>71</c:v>
                </c:pt>
                <c:pt idx="32">
                  <c:v>76</c:v>
                </c:pt>
                <c:pt idx="33">
                  <c:v>67</c:v>
                </c:pt>
                <c:pt idx="34">
                  <c:v>74</c:v>
                </c:pt>
                <c:pt idx="35">
                  <c:v>84</c:v>
                </c:pt>
                <c:pt idx="36">
                  <c:v>80</c:v>
                </c:pt>
                <c:pt idx="37">
                  <c:v>71</c:v>
                </c:pt>
                <c:pt idx="38">
                  <c:v>85</c:v>
                </c:pt>
                <c:pt idx="39">
                  <c:v>83</c:v>
                </c:pt>
                <c:pt idx="40">
                  <c:v>93</c:v>
                </c:pt>
                <c:pt idx="41">
                  <c:v>92</c:v>
                </c:pt>
                <c:pt idx="42">
                  <c:v>81</c:v>
                </c:pt>
                <c:pt idx="43">
                  <c:v>82</c:v>
                </c:pt>
                <c:pt idx="44">
                  <c:v>78</c:v>
                </c:pt>
                <c:pt idx="45">
                  <c:v>76</c:v>
                </c:pt>
                <c:pt idx="46">
                  <c:v>87</c:v>
                </c:pt>
                <c:pt idx="47">
                  <c:v>72</c:v>
                </c:pt>
                <c:pt idx="48">
                  <c:v>63</c:v>
                </c:pt>
                <c:pt idx="49">
                  <c:v>58</c:v>
                </c:pt>
                <c:pt idx="50">
                  <c:v>65</c:v>
                </c:pt>
                <c:pt idx="51">
                  <c:v>69</c:v>
                </c:pt>
                <c:pt idx="52">
                  <c:v>75</c:v>
                </c:pt>
                <c:pt idx="53">
                  <c:v>75</c:v>
                </c:pt>
                <c:pt idx="54">
                  <c:v>76</c:v>
                </c:pt>
                <c:pt idx="55">
                  <c:v>79</c:v>
                </c:pt>
                <c:pt idx="56">
                  <c:v>89</c:v>
                </c:pt>
                <c:pt idx="57">
                  <c:v>95</c:v>
                </c:pt>
                <c:pt idx="58">
                  <c:v>92</c:v>
                </c:pt>
                <c:pt idx="59">
                  <c:v>90</c:v>
                </c:pt>
                <c:pt idx="60">
                  <c:v>80</c:v>
                </c:pt>
                <c:pt idx="61">
                  <c:v>81</c:v>
                </c:pt>
                <c:pt idx="62">
                  <c:v>85</c:v>
                </c:pt>
                <c:pt idx="63">
                  <c:v>91</c:v>
                </c:pt>
                <c:pt idx="64">
                  <c:v>88</c:v>
                </c:pt>
                <c:pt idx="65">
                  <c:v>85</c:v>
                </c:pt>
                <c:pt idx="66">
                  <c:v>84</c:v>
                </c:pt>
                <c:pt idx="67">
                  <c:v>89</c:v>
                </c:pt>
                <c:pt idx="68">
                  <c:v>90</c:v>
                </c:pt>
                <c:pt idx="69">
                  <c:v>87</c:v>
                </c:pt>
                <c:pt idx="70">
                  <c:v>83</c:v>
                </c:pt>
                <c:pt idx="71">
                  <c:v>79</c:v>
                </c:pt>
                <c:pt idx="72">
                  <c:v>85</c:v>
                </c:pt>
                <c:pt idx="73">
                  <c:v>78</c:v>
                </c:pt>
                <c:pt idx="74">
                  <c:v>83</c:v>
                </c:pt>
                <c:pt idx="75">
                  <c:v>82</c:v>
                </c:pt>
                <c:pt idx="76">
                  <c:v>86</c:v>
                </c:pt>
                <c:pt idx="77">
                  <c:v>83</c:v>
                </c:pt>
                <c:pt idx="78">
                  <c:v>83</c:v>
                </c:pt>
                <c:pt idx="79">
                  <c:v>82</c:v>
                </c:pt>
                <c:pt idx="80">
                  <c:v>73</c:v>
                </c:pt>
                <c:pt idx="81">
                  <c:v>86</c:v>
                </c:pt>
                <c:pt idx="82">
                  <c:v>89</c:v>
                </c:pt>
                <c:pt idx="83">
                  <c:v>79</c:v>
                </c:pt>
                <c:pt idx="84">
                  <c:v>76</c:v>
                </c:pt>
                <c:pt idx="85">
                  <c:v>84</c:v>
                </c:pt>
                <c:pt idx="86">
                  <c:v>84</c:v>
                </c:pt>
                <c:pt idx="87">
                  <c:v>85</c:v>
                </c:pt>
                <c:pt idx="88">
                  <c:v>85</c:v>
                </c:pt>
                <c:pt idx="89">
                  <c:v>89</c:v>
                </c:pt>
                <c:pt idx="90">
                  <c:v>87</c:v>
                </c:pt>
                <c:pt idx="91">
                  <c:v>80</c:v>
                </c:pt>
                <c:pt idx="92">
                  <c:v>87</c:v>
                </c:pt>
                <c:pt idx="93">
                  <c:v>84</c:v>
                </c:pt>
                <c:pt idx="94">
                  <c:v>69</c:v>
                </c:pt>
                <c:pt idx="95">
                  <c:v>70</c:v>
                </c:pt>
                <c:pt idx="96">
                  <c:v>68</c:v>
                </c:pt>
                <c:pt idx="97">
                  <c:v>82</c:v>
                </c:pt>
                <c:pt idx="98">
                  <c:v>84</c:v>
                </c:pt>
                <c:pt idx="99">
                  <c:v>80</c:v>
                </c:pt>
                <c:pt idx="100">
                  <c:v>86</c:v>
                </c:pt>
                <c:pt idx="101">
                  <c:v>87</c:v>
                </c:pt>
                <c:pt idx="102">
                  <c:v>90</c:v>
                </c:pt>
                <c:pt idx="103">
                  <c:v>93</c:v>
                </c:pt>
                <c:pt idx="104">
                  <c:v>86</c:v>
                </c:pt>
                <c:pt idx="105">
                  <c:v>85</c:v>
                </c:pt>
                <c:pt idx="106">
                  <c:v>74</c:v>
                </c:pt>
                <c:pt idx="107">
                  <c:v>64</c:v>
                </c:pt>
                <c:pt idx="108">
                  <c:v>74</c:v>
                </c:pt>
                <c:pt idx="109">
                  <c:v>72</c:v>
                </c:pt>
                <c:pt idx="110">
                  <c:v>76</c:v>
                </c:pt>
                <c:pt idx="111">
                  <c:v>90</c:v>
                </c:pt>
                <c:pt idx="112">
                  <c:v>80</c:v>
                </c:pt>
                <c:pt idx="113">
                  <c:v>91</c:v>
                </c:pt>
                <c:pt idx="114">
                  <c:v>92</c:v>
                </c:pt>
                <c:pt idx="115">
                  <c:v>79</c:v>
                </c:pt>
                <c:pt idx="116">
                  <c:v>81</c:v>
                </c:pt>
                <c:pt idx="117">
                  <c:v>83</c:v>
                </c:pt>
                <c:pt idx="118">
                  <c:v>93</c:v>
                </c:pt>
                <c:pt idx="119">
                  <c:v>80</c:v>
                </c:pt>
                <c:pt idx="120">
                  <c:v>75</c:v>
                </c:pt>
                <c:pt idx="121">
                  <c:v>73</c:v>
                </c:pt>
                <c:pt idx="122">
                  <c:v>88</c:v>
                </c:pt>
                <c:pt idx="123">
                  <c:v>90</c:v>
                </c:pt>
                <c:pt idx="124">
                  <c:v>82</c:v>
                </c:pt>
                <c:pt idx="125">
                  <c:v>81</c:v>
                </c:pt>
                <c:pt idx="126">
                  <c:v>87</c:v>
                </c:pt>
                <c:pt idx="127">
                  <c:v>85</c:v>
                </c:pt>
                <c:pt idx="128">
                  <c:v>77</c:v>
                </c:pt>
                <c:pt idx="129">
                  <c:v>84</c:v>
                </c:pt>
                <c:pt idx="130">
                  <c:v>84</c:v>
                </c:pt>
                <c:pt idx="131">
                  <c:v>82</c:v>
                </c:pt>
                <c:pt idx="132">
                  <c:v>84</c:v>
                </c:pt>
                <c:pt idx="133">
                  <c:v>83</c:v>
                </c:pt>
                <c:pt idx="134">
                  <c:v>80</c:v>
                </c:pt>
                <c:pt idx="135">
                  <c:v>84</c:v>
                </c:pt>
                <c:pt idx="136">
                  <c:v>83</c:v>
                </c:pt>
                <c:pt idx="137">
                  <c:v>86</c:v>
                </c:pt>
                <c:pt idx="138">
                  <c:v>84</c:v>
                </c:pt>
                <c:pt idx="139">
                  <c:v>85</c:v>
                </c:pt>
                <c:pt idx="140">
                  <c:v>83</c:v>
                </c:pt>
                <c:pt idx="141">
                  <c:v>82</c:v>
                </c:pt>
                <c:pt idx="142">
                  <c:v>83</c:v>
                </c:pt>
                <c:pt idx="143">
                  <c:v>85</c:v>
                </c:pt>
                <c:pt idx="144">
                  <c:v>86</c:v>
                </c:pt>
                <c:pt idx="145">
                  <c:v>86</c:v>
                </c:pt>
                <c:pt idx="146">
                  <c:v>81</c:v>
                </c:pt>
                <c:pt idx="147">
                  <c:v>81</c:v>
                </c:pt>
                <c:pt idx="148">
                  <c:v>90</c:v>
                </c:pt>
                <c:pt idx="149">
                  <c:v>92</c:v>
                </c:pt>
                <c:pt idx="150">
                  <c:v>92</c:v>
                </c:pt>
                <c:pt idx="151">
                  <c:v>89</c:v>
                </c:pt>
                <c:pt idx="152">
                  <c:v>87</c:v>
                </c:pt>
                <c:pt idx="153">
                  <c:v>83</c:v>
                </c:pt>
                <c:pt idx="154">
                  <c:v>82</c:v>
                </c:pt>
                <c:pt idx="155">
                  <c:v>94</c:v>
                </c:pt>
                <c:pt idx="156">
                  <c:v>96</c:v>
                </c:pt>
                <c:pt idx="157">
                  <c:v>91</c:v>
                </c:pt>
                <c:pt idx="158">
                  <c:v>87</c:v>
                </c:pt>
                <c:pt idx="159">
                  <c:v>81</c:v>
                </c:pt>
                <c:pt idx="160">
                  <c:v>86</c:v>
                </c:pt>
                <c:pt idx="161">
                  <c:v>86</c:v>
                </c:pt>
                <c:pt idx="162">
                  <c:v>85</c:v>
                </c:pt>
                <c:pt idx="163">
                  <c:v>84</c:v>
                </c:pt>
                <c:pt idx="164">
                  <c:v>80</c:v>
                </c:pt>
                <c:pt idx="165">
                  <c:v>77</c:v>
                </c:pt>
                <c:pt idx="166">
                  <c:v>73</c:v>
                </c:pt>
                <c:pt idx="167">
                  <c:v>75</c:v>
                </c:pt>
                <c:pt idx="168">
                  <c:v>78</c:v>
                </c:pt>
                <c:pt idx="169">
                  <c:v>80</c:v>
                </c:pt>
                <c:pt idx="170">
                  <c:v>79</c:v>
                </c:pt>
                <c:pt idx="171">
                  <c:v>78</c:v>
                </c:pt>
                <c:pt idx="172">
                  <c:v>91</c:v>
                </c:pt>
                <c:pt idx="173">
                  <c:v>91</c:v>
                </c:pt>
                <c:pt idx="174">
                  <c:v>91</c:v>
                </c:pt>
                <c:pt idx="175">
                  <c:v>87</c:v>
                </c:pt>
                <c:pt idx="176">
                  <c:v>82</c:v>
                </c:pt>
                <c:pt idx="177">
                  <c:v>83</c:v>
                </c:pt>
                <c:pt idx="178">
                  <c:v>80</c:v>
                </c:pt>
                <c:pt idx="179">
                  <c:v>80</c:v>
                </c:pt>
                <c:pt idx="180">
                  <c:v>79</c:v>
                </c:pt>
                <c:pt idx="181">
                  <c:v>76</c:v>
                </c:pt>
                <c:pt idx="182">
                  <c:v>74</c:v>
                </c:pt>
                <c:pt idx="183">
                  <c:v>81</c:v>
                </c:pt>
                <c:pt idx="184">
                  <c:v>83</c:v>
                </c:pt>
                <c:pt idx="185">
                  <c:v>81</c:v>
                </c:pt>
                <c:pt idx="186">
                  <c:v>88</c:v>
                </c:pt>
                <c:pt idx="187">
                  <c:v>86</c:v>
                </c:pt>
                <c:pt idx="188">
                  <c:v>83</c:v>
                </c:pt>
                <c:pt idx="189">
                  <c:v>81</c:v>
                </c:pt>
                <c:pt idx="190">
                  <c:v>78</c:v>
                </c:pt>
                <c:pt idx="191">
                  <c:v>80</c:v>
                </c:pt>
                <c:pt idx="192">
                  <c:v>81</c:v>
                </c:pt>
                <c:pt idx="193">
                  <c:v>80</c:v>
                </c:pt>
                <c:pt idx="194">
                  <c:v>74</c:v>
                </c:pt>
                <c:pt idx="195">
                  <c:v>74</c:v>
                </c:pt>
                <c:pt idx="196">
                  <c:v>71</c:v>
                </c:pt>
                <c:pt idx="197">
                  <c:v>70</c:v>
                </c:pt>
                <c:pt idx="198">
                  <c:v>73</c:v>
                </c:pt>
                <c:pt idx="199">
                  <c:v>74</c:v>
                </c:pt>
                <c:pt idx="200">
                  <c:v>72</c:v>
                </c:pt>
                <c:pt idx="201">
                  <c:v>69</c:v>
                </c:pt>
                <c:pt idx="202">
                  <c:v>76</c:v>
                </c:pt>
                <c:pt idx="203">
                  <c:v>82</c:v>
                </c:pt>
                <c:pt idx="204">
                  <c:v>80</c:v>
                </c:pt>
                <c:pt idx="205">
                  <c:v>75</c:v>
                </c:pt>
                <c:pt idx="206">
                  <c:v>72</c:v>
                </c:pt>
                <c:pt idx="207">
                  <c:v>75</c:v>
                </c:pt>
                <c:pt idx="208">
                  <c:v>75</c:v>
                </c:pt>
                <c:pt idx="209">
                  <c:v>75</c:v>
                </c:pt>
                <c:pt idx="210">
                  <c:v>79</c:v>
                </c:pt>
                <c:pt idx="211">
                  <c:v>84</c:v>
                </c:pt>
                <c:pt idx="212">
                  <c:v>87</c:v>
                </c:pt>
                <c:pt idx="213">
                  <c:v>85</c:v>
                </c:pt>
                <c:pt idx="214">
                  <c:v>85</c:v>
                </c:pt>
                <c:pt idx="215">
                  <c:v>90</c:v>
                </c:pt>
                <c:pt idx="216">
                  <c:v>89</c:v>
                </c:pt>
                <c:pt idx="217">
                  <c:v>93</c:v>
                </c:pt>
                <c:pt idx="218">
                  <c:v>95</c:v>
                </c:pt>
                <c:pt idx="219">
                  <c:v>82</c:v>
                </c:pt>
                <c:pt idx="220">
                  <c:v>83</c:v>
                </c:pt>
                <c:pt idx="221">
                  <c:v>86</c:v>
                </c:pt>
                <c:pt idx="222">
                  <c:v>84</c:v>
                </c:pt>
                <c:pt idx="223">
                  <c:v>84</c:v>
                </c:pt>
                <c:pt idx="224">
                  <c:v>81</c:v>
                </c:pt>
                <c:pt idx="225">
                  <c:v>84</c:v>
                </c:pt>
                <c:pt idx="226">
                  <c:v>80</c:v>
                </c:pt>
                <c:pt idx="227">
                  <c:v>83</c:v>
                </c:pt>
                <c:pt idx="228">
                  <c:v>83</c:v>
                </c:pt>
                <c:pt idx="229">
                  <c:v>79</c:v>
                </c:pt>
                <c:pt idx="230">
                  <c:v>83</c:v>
                </c:pt>
                <c:pt idx="231">
                  <c:v>80</c:v>
                </c:pt>
                <c:pt idx="232">
                  <c:v>78</c:v>
                </c:pt>
                <c:pt idx="233">
                  <c:v>77</c:v>
                </c:pt>
                <c:pt idx="234">
                  <c:v>78</c:v>
                </c:pt>
                <c:pt idx="235">
                  <c:v>80</c:v>
                </c:pt>
                <c:pt idx="236">
                  <c:v>81</c:v>
                </c:pt>
                <c:pt idx="237">
                  <c:v>74</c:v>
                </c:pt>
                <c:pt idx="238">
                  <c:v>73</c:v>
                </c:pt>
                <c:pt idx="239">
                  <c:v>76</c:v>
                </c:pt>
                <c:pt idx="240">
                  <c:v>73</c:v>
                </c:pt>
                <c:pt idx="241">
                  <c:v>77</c:v>
                </c:pt>
                <c:pt idx="242">
                  <c:v>84</c:v>
                </c:pt>
                <c:pt idx="243">
                  <c:v>80</c:v>
                </c:pt>
                <c:pt idx="244">
                  <c:v>79</c:v>
                </c:pt>
                <c:pt idx="245">
                  <c:v>78</c:v>
                </c:pt>
                <c:pt idx="246">
                  <c:v>74</c:v>
                </c:pt>
                <c:pt idx="247">
                  <c:v>79</c:v>
                </c:pt>
                <c:pt idx="248">
                  <c:v>84</c:v>
                </c:pt>
                <c:pt idx="249">
                  <c:v>79</c:v>
                </c:pt>
                <c:pt idx="250">
                  <c:v>77</c:v>
                </c:pt>
                <c:pt idx="251">
                  <c:v>77</c:v>
                </c:pt>
                <c:pt idx="252">
                  <c:v>75</c:v>
                </c:pt>
                <c:pt idx="253">
                  <c:v>89</c:v>
                </c:pt>
                <c:pt idx="254">
                  <c:v>90</c:v>
                </c:pt>
                <c:pt idx="255">
                  <c:v>82</c:v>
                </c:pt>
                <c:pt idx="256">
                  <c:v>79</c:v>
                </c:pt>
                <c:pt idx="257">
                  <c:v>85</c:v>
                </c:pt>
                <c:pt idx="258">
                  <c:v>84</c:v>
                </c:pt>
                <c:pt idx="259">
                  <c:v>84</c:v>
                </c:pt>
                <c:pt idx="260">
                  <c:v>86</c:v>
                </c:pt>
                <c:pt idx="261">
                  <c:v>82</c:v>
                </c:pt>
                <c:pt idx="262">
                  <c:v>82</c:v>
                </c:pt>
                <c:pt idx="263">
                  <c:v>79</c:v>
                </c:pt>
                <c:pt idx="264">
                  <c:v>82</c:v>
                </c:pt>
                <c:pt idx="265">
                  <c:v>84</c:v>
                </c:pt>
                <c:pt idx="266">
                  <c:v>80</c:v>
                </c:pt>
                <c:pt idx="267">
                  <c:v>80</c:v>
                </c:pt>
                <c:pt idx="268">
                  <c:v>70</c:v>
                </c:pt>
                <c:pt idx="269">
                  <c:v>74</c:v>
                </c:pt>
                <c:pt idx="270">
                  <c:v>73</c:v>
                </c:pt>
                <c:pt idx="271">
                  <c:v>72</c:v>
                </c:pt>
                <c:pt idx="272">
                  <c:v>75</c:v>
                </c:pt>
              </c:numCache>
            </c:numRef>
          </c:val>
          <c:extLst>
            <c:ext xmlns:c16="http://schemas.microsoft.com/office/drawing/2014/chart" uri="{C3380CC4-5D6E-409C-BE32-E72D297353CC}">
              <c16:uniqueId val="{00000001-66AB-4C95-9126-448470A3F447}"/>
            </c:ext>
          </c:extLst>
        </c:ser>
        <c:ser>
          <c:idx val="1"/>
          <c:order val="1"/>
          <c:tx>
            <c:strRef>
              <c:f>Daily!$CB$2</c:f>
              <c:strCache>
                <c:ptCount val="1"/>
                <c:pt idx="0">
                  <c:v>Max</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zh-T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Daily!$CB$4:$CB$580</c:f>
              <c:numCache>
                <c:formatCode>General</c:formatCode>
                <c:ptCount val="577"/>
                <c:pt idx="0">
                  <c:v>#N/A</c:v>
                </c:pt>
                <c:pt idx="1">
                  <c:v>#N/A</c:v>
                </c:pt>
                <c:pt idx="2">
                  <c:v>#N/A</c:v>
                </c:pt>
                <c:pt idx="3">
                  <c:v>#N/A</c:v>
                </c:pt>
                <c:pt idx="4">
                  <c:v>#N/A</c:v>
                </c:pt>
                <c:pt idx="5">
                  <c:v>#N/A</c:v>
                </c:pt>
                <c:pt idx="6">
                  <c:v>#N/A</c:v>
                </c:pt>
                <c:pt idx="7">
                  <c:v>#N/A</c:v>
                </c:pt>
                <c:pt idx="8">
                  <c:v>#N/A</c:v>
                </c:pt>
                <c:pt idx="9">
                  <c:v>#N/A</c:v>
                </c:pt>
                <c:pt idx="10">
                  <c:v>96</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96</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numCache>
            </c:numRef>
          </c:val>
          <c:extLst>
            <c:ext xmlns:c16="http://schemas.microsoft.com/office/drawing/2014/chart" uri="{C3380CC4-5D6E-409C-BE32-E72D297353CC}">
              <c16:uniqueId val="{00000003-66AB-4C95-9126-448470A3F447}"/>
            </c:ext>
          </c:extLst>
        </c:ser>
        <c:ser>
          <c:idx val="2"/>
          <c:order val="2"/>
          <c:tx>
            <c:strRef>
              <c:f>Daily!$CC$2</c:f>
              <c:strCache>
                <c:ptCount val="1"/>
                <c:pt idx="0">
                  <c:v>min</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dLbl>
              <c:idx val="48"/>
              <c:layout>
                <c:manualLayout>
                  <c:x val="0"/>
                  <c:y val="-9.77597368441309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AB-487C-A78D-F474AAC83EBC}"/>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75000"/>
                      </a:schemeClr>
                    </a:solidFill>
                    <a:latin typeface="+mn-lt"/>
                    <a:ea typeface="+mn-ea"/>
                    <a:cs typeface="+mn-cs"/>
                  </a:defRPr>
                </a:pPr>
                <a:endParaRPr lang="zh-T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Daily!$CC$4:$CC$580</c:f>
              <c:numCache>
                <c:formatCode>General</c:formatCode>
                <c:ptCount val="577"/>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58</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numCache>
            </c:numRef>
          </c:val>
          <c:extLst>
            <c:ext xmlns:c16="http://schemas.microsoft.com/office/drawing/2014/chart" uri="{C3380CC4-5D6E-409C-BE32-E72D297353CC}">
              <c16:uniqueId val="{00000004-66AB-4C95-9126-448470A3F447}"/>
            </c:ext>
          </c:extLst>
        </c:ser>
        <c:dLbls>
          <c:showLegendKey val="0"/>
          <c:showVal val="0"/>
          <c:showCatName val="0"/>
          <c:showSerName val="0"/>
          <c:showPercent val="0"/>
          <c:showBubbleSize val="0"/>
        </c:dLbls>
        <c:gapWidth val="315"/>
        <c:overlap val="-40"/>
        <c:axId val="1371868623"/>
        <c:axId val="1371848751"/>
      </c:barChart>
      <c:dateAx>
        <c:axId val="13718686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mmm"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TW"/>
          </a:p>
        </c:txPr>
        <c:crossAx val="1371848751"/>
        <c:crosses val="autoZero"/>
        <c:auto val="1"/>
        <c:lblOffset val="100"/>
        <c:baseTimeUnit val="days"/>
        <c:majorUnit val="3"/>
        <c:majorTimeUnit val="months"/>
      </c:dateAx>
      <c:valAx>
        <c:axId val="1371848751"/>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371868623"/>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zh-TW"/>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Daily!$CD$2</c:f>
              <c:strCache>
                <c:ptCount val="1"/>
                <c:pt idx="0">
                  <c:v>RainFall</c:v>
                </c:pt>
              </c:strCache>
            </c:strRef>
          </c:tx>
          <c:spPr>
            <a:noFill/>
            <a:ln w="9525" cap="flat" cmpd="sng" algn="ctr">
              <a:solidFill>
                <a:schemeClr val="accent5"/>
              </a:solidFill>
              <a:miter lim="800000"/>
            </a:ln>
            <a:effectLst>
              <a:glow rad="63500">
                <a:srgbClr val="2D9DFF">
                  <a:alpha val="24706"/>
                </a:srgbClr>
              </a:glow>
            </a:effectLst>
          </c:spPr>
          <c:invertIfNegative val="0"/>
          <c:trendline>
            <c:spPr>
              <a:ln w="25400" cap="rnd">
                <a:solidFill>
                  <a:srgbClr val="E4EDEB">
                    <a:alpha val="50000"/>
                  </a:srgbClr>
                </a:solidFill>
              </a:ln>
              <a:effectLst/>
            </c:spPr>
            <c:trendlineType val="movingAvg"/>
            <c:period val="7"/>
            <c:dispRSqr val="0"/>
            <c:dispEq val="0"/>
          </c:trendline>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Daily!$CD$4:$CD$580</c:f>
              <c:numCache>
                <c:formatCode>General</c:formatCode>
                <c:ptCount val="577"/>
                <c:pt idx="0">
                  <c:v>0</c:v>
                </c:pt>
                <c:pt idx="1">
                  <c:v>0</c:v>
                </c:pt>
                <c:pt idx="2">
                  <c:v>5.5</c:v>
                </c:pt>
                <c:pt idx="3">
                  <c:v>0</c:v>
                </c:pt>
                <c:pt idx="4">
                  <c:v>0</c:v>
                </c:pt>
                <c:pt idx="5">
                  <c:v>0</c:v>
                </c:pt>
                <c:pt idx="6">
                  <c:v>0</c:v>
                </c:pt>
                <c:pt idx="7">
                  <c:v>8.5</c:v>
                </c:pt>
                <c:pt idx="8">
                  <c:v>0</c:v>
                </c:pt>
                <c:pt idx="9">
                  <c:v>1.5</c:v>
                </c:pt>
                <c:pt idx="10">
                  <c:v>10.5</c:v>
                </c:pt>
                <c:pt idx="11">
                  <c:v>1.5</c:v>
                </c:pt>
                <c:pt idx="12">
                  <c:v>0</c:v>
                </c:pt>
                <c:pt idx="13">
                  <c:v>0</c:v>
                </c:pt>
                <c:pt idx="14">
                  <c:v>0</c:v>
                </c:pt>
                <c:pt idx="15">
                  <c:v>0</c:v>
                </c:pt>
                <c:pt idx="16">
                  <c:v>0</c:v>
                </c:pt>
                <c:pt idx="17">
                  <c:v>0.5</c:v>
                </c:pt>
                <c:pt idx="18">
                  <c:v>5</c:v>
                </c:pt>
                <c:pt idx="19">
                  <c:v>5</c:v>
                </c:pt>
                <c:pt idx="20">
                  <c:v>0</c:v>
                </c:pt>
                <c:pt idx="21">
                  <c:v>8</c:v>
                </c:pt>
                <c:pt idx="22">
                  <c:v>2.5</c:v>
                </c:pt>
                <c:pt idx="23">
                  <c:v>0.5</c:v>
                </c:pt>
                <c:pt idx="24">
                  <c:v>0</c:v>
                </c:pt>
                <c:pt idx="25">
                  <c:v>1</c:v>
                </c:pt>
                <c:pt idx="26">
                  <c:v>2</c:v>
                </c:pt>
                <c:pt idx="27">
                  <c:v>2.5</c:v>
                </c:pt>
                <c:pt idx="28">
                  <c:v>0</c:v>
                </c:pt>
                <c:pt idx="29">
                  <c:v>0</c:v>
                </c:pt>
                <c:pt idx="30">
                  <c:v>0</c:v>
                </c:pt>
                <c:pt idx="31">
                  <c:v>0</c:v>
                </c:pt>
                <c:pt idx="32">
                  <c:v>0</c:v>
                </c:pt>
                <c:pt idx="33">
                  <c:v>0</c:v>
                </c:pt>
                <c:pt idx="34">
                  <c:v>0</c:v>
                </c:pt>
                <c:pt idx="35">
                  <c:v>1</c:v>
                </c:pt>
                <c:pt idx="36">
                  <c:v>0</c:v>
                </c:pt>
                <c:pt idx="37">
                  <c:v>0</c:v>
                </c:pt>
                <c:pt idx="38">
                  <c:v>5</c:v>
                </c:pt>
                <c:pt idx="39">
                  <c:v>0.5</c:v>
                </c:pt>
                <c:pt idx="40">
                  <c:v>7.5</c:v>
                </c:pt>
                <c:pt idx="41">
                  <c:v>13</c:v>
                </c:pt>
                <c:pt idx="42">
                  <c:v>0</c:v>
                </c:pt>
                <c:pt idx="43">
                  <c:v>0.5</c:v>
                </c:pt>
                <c:pt idx="44">
                  <c:v>0</c:v>
                </c:pt>
                <c:pt idx="45">
                  <c:v>0.5</c:v>
                </c:pt>
                <c:pt idx="46">
                  <c:v>1</c:v>
                </c:pt>
                <c:pt idx="47">
                  <c:v>0</c:v>
                </c:pt>
                <c:pt idx="48">
                  <c:v>0</c:v>
                </c:pt>
                <c:pt idx="49">
                  <c:v>0</c:v>
                </c:pt>
                <c:pt idx="50">
                  <c:v>0</c:v>
                </c:pt>
                <c:pt idx="51">
                  <c:v>0</c:v>
                </c:pt>
                <c:pt idx="52">
                  <c:v>0</c:v>
                </c:pt>
                <c:pt idx="53">
                  <c:v>0</c:v>
                </c:pt>
                <c:pt idx="54">
                  <c:v>0</c:v>
                </c:pt>
                <c:pt idx="55">
                  <c:v>0</c:v>
                </c:pt>
                <c:pt idx="56">
                  <c:v>4</c:v>
                </c:pt>
                <c:pt idx="57">
                  <c:v>2</c:v>
                </c:pt>
                <c:pt idx="58">
                  <c:v>0</c:v>
                </c:pt>
                <c:pt idx="59">
                  <c:v>0</c:v>
                </c:pt>
                <c:pt idx="60">
                  <c:v>0</c:v>
                </c:pt>
                <c:pt idx="61">
                  <c:v>0.5</c:v>
                </c:pt>
                <c:pt idx="62">
                  <c:v>0</c:v>
                </c:pt>
                <c:pt idx="63">
                  <c:v>1</c:v>
                </c:pt>
                <c:pt idx="64">
                  <c:v>0</c:v>
                </c:pt>
                <c:pt idx="65">
                  <c:v>0</c:v>
                </c:pt>
                <c:pt idx="66">
                  <c:v>0.5</c:v>
                </c:pt>
                <c:pt idx="67">
                  <c:v>4</c:v>
                </c:pt>
                <c:pt idx="68">
                  <c:v>2</c:v>
                </c:pt>
                <c:pt idx="69">
                  <c:v>0</c:v>
                </c:pt>
                <c:pt idx="70">
                  <c:v>0</c:v>
                </c:pt>
                <c:pt idx="71">
                  <c:v>0</c:v>
                </c:pt>
                <c:pt idx="72">
                  <c:v>0.5</c:v>
                </c:pt>
                <c:pt idx="73">
                  <c:v>0</c:v>
                </c:pt>
                <c:pt idx="74">
                  <c:v>0</c:v>
                </c:pt>
                <c:pt idx="75">
                  <c:v>0</c:v>
                </c:pt>
                <c:pt idx="76">
                  <c:v>1.5</c:v>
                </c:pt>
                <c:pt idx="77">
                  <c:v>0</c:v>
                </c:pt>
                <c:pt idx="78">
                  <c:v>2</c:v>
                </c:pt>
                <c:pt idx="79">
                  <c:v>3.5</c:v>
                </c:pt>
                <c:pt idx="80">
                  <c:v>0</c:v>
                </c:pt>
                <c:pt idx="81">
                  <c:v>5</c:v>
                </c:pt>
                <c:pt idx="82">
                  <c:v>3</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9.5</c:v>
                </c:pt>
                <c:pt idx="98">
                  <c:v>1.5</c:v>
                </c:pt>
                <c:pt idx="99">
                  <c:v>0</c:v>
                </c:pt>
                <c:pt idx="100">
                  <c:v>13</c:v>
                </c:pt>
                <c:pt idx="101">
                  <c:v>0</c:v>
                </c:pt>
                <c:pt idx="102">
                  <c:v>17.5</c:v>
                </c:pt>
                <c:pt idx="103">
                  <c:v>3</c:v>
                </c:pt>
                <c:pt idx="104">
                  <c:v>0</c:v>
                </c:pt>
                <c:pt idx="105">
                  <c:v>0</c:v>
                </c:pt>
                <c:pt idx="106">
                  <c:v>0</c:v>
                </c:pt>
                <c:pt idx="107">
                  <c:v>0</c:v>
                </c:pt>
                <c:pt idx="108">
                  <c:v>0.5</c:v>
                </c:pt>
                <c:pt idx="109">
                  <c:v>0</c:v>
                </c:pt>
                <c:pt idx="110">
                  <c:v>0</c:v>
                </c:pt>
                <c:pt idx="111">
                  <c:v>18.5</c:v>
                </c:pt>
                <c:pt idx="112">
                  <c:v>0</c:v>
                </c:pt>
                <c:pt idx="113">
                  <c:v>8.5</c:v>
                </c:pt>
                <c:pt idx="114">
                  <c:v>20.5</c:v>
                </c:pt>
                <c:pt idx="115">
                  <c:v>0</c:v>
                </c:pt>
                <c:pt idx="116">
                  <c:v>0</c:v>
                </c:pt>
                <c:pt idx="117">
                  <c:v>0.5</c:v>
                </c:pt>
                <c:pt idx="118">
                  <c:v>6.5</c:v>
                </c:pt>
                <c:pt idx="119">
                  <c:v>0</c:v>
                </c:pt>
                <c:pt idx="120">
                  <c:v>0</c:v>
                </c:pt>
                <c:pt idx="121">
                  <c:v>0</c:v>
                </c:pt>
                <c:pt idx="122">
                  <c:v>5</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1</c:v>
                </c:pt>
                <c:pt idx="138">
                  <c:v>0</c:v>
                </c:pt>
                <c:pt idx="139">
                  <c:v>0</c:v>
                </c:pt>
                <c:pt idx="140">
                  <c:v>0</c:v>
                </c:pt>
                <c:pt idx="141">
                  <c:v>0</c:v>
                </c:pt>
                <c:pt idx="142">
                  <c:v>0</c:v>
                </c:pt>
                <c:pt idx="143">
                  <c:v>81.5</c:v>
                </c:pt>
                <c:pt idx="144">
                  <c:v>0</c:v>
                </c:pt>
                <c:pt idx="145">
                  <c:v>0</c:v>
                </c:pt>
                <c:pt idx="146">
                  <c:v>0</c:v>
                </c:pt>
                <c:pt idx="147">
                  <c:v>0</c:v>
                </c:pt>
                <c:pt idx="148">
                  <c:v>5.5</c:v>
                </c:pt>
                <c:pt idx="149">
                  <c:v>23.5</c:v>
                </c:pt>
                <c:pt idx="150">
                  <c:v>10.5</c:v>
                </c:pt>
                <c:pt idx="151">
                  <c:v>0</c:v>
                </c:pt>
                <c:pt idx="152">
                  <c:v>0.5</c:v>
                </c:pt>
                <c:pt idx="153">
                  <c:v>0</c:v>
                </c:pt>
                <c:pt idx="154">
                  <c:v>0</c:v>
                </c:pt>
                <c:pt idx="155">
                  <c:v>19.5</c:v>
                </c:pt>
                <c:pt idx="156">
                  <c:v>17.5</c:v>
                </c:pt>
                <c:pt idx="157">
                  <c:v>9.5</c:v>
                </c:pt>
                <c:pt idx="158">
                  <c:v>0</c:v>
                </c:pt>
                <c:pt idx="159">
                  <c:v>0</c:v>
                </c:pt>
                <c:pt idx="160">
                  <c:v>6</c:v>
                </c:pt>
                <c:pt idx="161">
                  <c:v>0</c:v>
                </c:pt>
                <c:pt idx="162">
                  <c:v>0</c:v>
                </c:pt>
                <c:pt idx="163">
                  <c:v>0</c:v>
                </c:pt>
                <c:pt idx="164">
                  <c:v>0</c:v>
                </c:pt>
                <c:pt idx="165">
                  <c:v>0</c:v>
                </c:pt>
                <c:pt idx="166">
                  <c:v>0</c:v>
                </c:pt>
                <c:pt idx="167">
                  <c:v>0</c:v>
                </c:pt>
                <c:pt idx="168">
                  <c:v>0</c:v>
                </c:pt>
                <c:pt idx="169">
                  <c:v>0</c:v>
                </c:pt>
                <c:pt idx="170">
                  <c:v>0</c:v>
                </c:pt>
                <c:pt idx="171">
                  <c:v>0</c:v>
                </c:pt>
                <c:pt idx="172">
                  <c:v>45.5</c:v>
                </c:pt>
                <c:pt idx="173">
                  <c:v>9.5</c:v>
                </c:pt>
                <c:pt idx="174">
                  <c:v>4.5</c:v>
                </c:pt>
                <c:pt idx="175">
                  <c:v>0.5</c:v>
                </c:pt>
                <c:pt idx="176">
                  <c:v>0</c:v>
                </c:pt>
                <c:pt idx="177">
                  <c:v>0</c:v>
                </c:pt>
                <c:pt idx="178">
                  <c:v>0</c:v>
                </c:pt>
                <c:pt idx="179">
                  <c:v>0</c:v>
                </c:pt>
                <c:pt idx="180">
                  <c:v>0</c:v>
                </c:pt>
                <c:pt idx="181">
                  <c:v>0</c:v>
                </c:pt>
                <c:pt idx="182">
                  <c:v>0</c:v>
                </c:pt>
                <c:pt idx="183">
                  <c:v>0</c:v>
                </c:pt>
                <c:pt idx="184">
                  <c:v>0</c:v>
                </c:pt>
                <c:pt idx="185">
                  <c:v>0</c:v>
                </c:pt>
                <c:pt idx="186">
                  <c:v>7</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c:v>
                </c:pt>
                <c:pt idx="203">
                  <c:v>1.5</c:v>
                </c:pt>
                <c:pt idx="204">
                  <c:v>0</c:v>
                </c:pt>
                <c:pt idx="205">
                  <c:v>0</c:v>
                </c:pt>
                <c:pt idx="206">
                  <c:v>0</c:v>
                </c:pt>
                <c:pt idx="207">
                  <c:v>0</c:v>
                </c:pt>
                <c:pt idx="208">
                  <c:v>0</c:v>
                </c:pt>
                <c:pt idx="209">
                  <c:v>0</c:v>
                </c:pt>
                <c:pt idx="210">
                  <c:v>3</c:v>
                </c:pt>
                <c:pt idx="211">
                  <c:v>6</c:v>
                </c:pt>
                <c:pt idx="212">
                  <c:v>1.5</c:v>
                </c:pt>
                <c:pt idx="213">
                  <c:v>0.5</c:v>
                </c:pt>
                <c:pt idx="214">
                  <c:v>10</c:v>
                </c:pt>
                <c:pt idx="215">
                  <c:v>8.5</c:v>
                </c:pt>
                <c:pt idx="216">
                  <c:v>0</c:v>
                </c:pt>
                <c:pt idx="217">
                  <c:v>5</c:v>
                </c:pt>
                <c:pt idx="218">
                  <c:v>13.5</c:v>
                </c:pt>
                <c:pt idx="219">
                  <c:v>0</c:v>
                </c:pt>
                <c:pt idx="220">
                  <c:v>0</c:v>
                </c:pt>
                <c:pt idx="221">
                  <c:v>0</c:v>
                </c:pt>
                <c:pt idx="222">
                  <c:v>0</c:v>
                </c:pt>
                <c:pt idx="223">
                  <c:v>0</c:v>
                </c:pt>
                <c:pt idx="224">
                  <c:v>0</c:v>
                </c:pt>
                <c:pt idx="225">
                  <c:v>0</c:v>
                </c:pt>
                <c:pt idx="226">
                  <c:v>0</c:v>
                </c:pt>
                <c:pt idx="227">
                  <c:v>0</c:v>
                </c:pt>
                <c:pt idx="228">
                  <c:v>0</c:v>
                </c:pt>
                <c:pt idx="229">
                  <c:v>0</c:v>
                </c:pt>
                <c:pt idx="230">
                  <c:v>15</c:v>
                </c:pt>
                <c:pt idx="231">
                  <c:v>0</c:v>
                </c:pt>
                <c:pt idx="232">
                  <c:v>0</c:v>
                </c:pt>
                <c:pt idx="233">
                  <c:v>0</c:v>
                </c:pt>
                <c:pt idx="234">
                  <c:v>0</c:v>
                </c:pt>
                <c:pt idx="235">
                  <c:v>0</c:v>
                </c:pt>
                <c:pt idx="236">
                  <c:v>0</c:v>
                </c:pt>
                <c:pt idx="237">
                  <c:v>0</c:v>
                </c:pt>
                <c:pt idx="238">
                  <c:v>0</c:v>
                </c:pt>
                <c:pt idx="239">
                  <c:v>0</c:v>
                </c:pt>
                <c:pt idx="240">
                  <c:v>0</c:v>
                </c:pt>
                <c:pt idx="241">
                  <c:v>15.5</c:v>
                </c:pt>
                <c:pt idx="242">
                  <c:v>2.5</c:v>
                </c:pt>
                <c:pt idx="243">
                  <c:v>0</c:v>
                </c:pt>
                <c:pt idx="244">
                  <c:v>0</c:v>
                </c:pt>
                <c:pt idx="245">
                  <c:v>0</c:v>
                </c:pt>
                <c:pt idx="246">
                  <c:v>0</c:v>
                </c:pt>
                <c:pt idx="247">
                  <c:v>26.5</c:v>
                </c:pt>
                <c:pt idx="248">
                  <c:v>0</c:v>
                </c:pt>
                <c:pt idx="249">
                  <c:v>0</c:v>
                </c:pt>
                <c:pt idx="250">
                  <c:v>0</c:v>
                </c:pt>
                <c:pt idx="251">
                  <c:v>0</c:v>
                </c:pt>
                <c:pt idx="252">
                  <c:v>0</c:v>
                </c:pt>
                <c:pt idx="253">
                  <c:v>91.5</c:v>
                </c:pt>
                <c:pt idx="254">
                  <c:v>74.5</c:v>
                </c:pt>
                <c:pt idx="255">
                  <c:v>0</c:v>
                </c:pt>
                <c:pt idx="256">
                  <c:v>0</c:v>
                </c:pt>
                <c:pt idx="257">
                  <c:v>3</c:v>
                </c:pt>
                <c:pt idx="258">
                  <c:v>0</c:v>
                </c:pt>
                <c:pt idx="259">
                  <c:v>0</c:v>
                </c:pt>
                <c:pt idx="260">
                  <c:v>3</c:v>
                </c:pt>
                <c:pt idx="261">
                  <c:v>0</c:v>
                </c:pt>
                <c:pt idx="262">
                  <c:v>0</c:v>
                </c:pt>
                <c:pt idx="263">
                  <c:v>0</c:v>
                </c:pt>
                <c:pt idx="264">
                  <c:v>13.5</c:v>
                </c:pt>
                <c:pt idx="265">
                  <c:v>17.5</c:v>
                </c:pt>
                <c:pt idx="266">
                  <c:v>0</c:v>
                </c:pt>
                <c:pt idx="267">
                  <c:v>0.5</c:v>
                </c:pt>
                <c:pt idx="268">
                  <c:v>0</c:v>
                </c:pt>
                <c:pt idx="269">
                  <c:v>0</c:v>
                </c:pt>
                <c:pt idx="270">
                  <c:v>0</c:v>
                </c:pt>
                <c:pt idx="271">
                  <c:v>0</c:v>
                </c:pt>
                <c:pt idx="272">
                  <c:v>0</c:v>
                </c:pt>
              </c:numCache>
            </c:numRef>
          </c:val>
          <c:extLst>
            <c:ext xmlns:c16="http://schemas.microsoft.com/office/drawing/2014/chart" uri="{C3380CC4-5D6E-409C-BE32-E72D297353CC}">
              <c16:uniqueId val="{00000001-BF21-4C78-9DB0-373E5759F362}"/>
            </c:ext>
          </c:extLst>
        </c:ser>
        <c:ser>
          <c:idx val="1"/>
          <c:order val="1"/>
          <c:tx>
            <c:strRef>
              <c:f>Daily!$CE$2</c:f>
              <c:strCache>
                <c:ptCount val="1"/>
                <c:pt idx="0">
                  <c:v>Max</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zh-T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Daily!$CE$4:$CE$580</c:f>
              <c:numCache>
                <c:formatCode>General</c:formatCode>
                <c:ptCount val="577"/>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91.5</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numCache>
            </c:numRef>
          </c:val>
          <c:extLst>
            <c:ext xmlns:c16="http://schemas.microsoft.com/office/drawing/2014/chart" uri="{C3380CC4-5D6E-409C-BE32-E72D297353CC}">
              <c16:uniqueId val="{00000002-BF21-4C78-9DB0-373E5759F362}"/>
            </c:ext>
          </c:extLst>
        </c:ser>
        <c:ser>
          <c:idx val="2"/>
          <c:order val="2"/>
          <c:tx>
            <c:strRef>
              <c:f>Daily!$CF$2</c:f>
              <c:strCache>
                <c:ptCount val="1"/>
                <c:pt idx="0">
                  <c:v>min</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Daily!$CF$4:$CF$580</c:f>
              <c:numCache>
                <c:formatCode>General</c:formatCode>
                <c:ptCount val="577"/>
                <c:pt idx="0">
                  <c:v>0</c:v>
                </c:pt>
                <c:pt idx="1">
                  <c:v>0</c:v>
                </c:pt>
                <c:pt idx="2">
                  <c:v>#N/A</c:v>
                </c:pt>
                <c:pt idx="3">
                  <c:v>0</c:v>
                </c:pt>
                <c:pt idx="4">
                  <c:v>0</c:v>
                </c:pt>
                <c:pt idx="5">
                  <c:v>0</c:v>
                </c:pt>
                <c:pt idx="6">
                  <c:v>0</c:v>
                </c:pt>
                <c:pt idx="7">
                  <c:v>#N/A</c:v>
                </c:pt>
                <c:pt idx="8">
                  <c:v>0</c:v>
                </c:pt>
                <c:pt idx="9">
                  <c:v>#N/A</c:v>
                </c:pt>
                <c:pt idx="10">
                  <c:v>#N/A</c:v>
                </c:pt>
                <c:pt idx="11">
                  <c:v>#N/A</c:v>
                </c:pt>
                <c:pt idx="12">
                  <c:v>0</c:v>
                </c:pt>
                <c:pt idx="13">
                  <c:v>0</c:v>
                </c:pt>
                <c:pt idx="14">
                  <c:v>0</c:v>
                </c:pt>
                <c:pt idx="15">
                  <c:v>0</c:v>
                </c:pt>
                <c:pt idx="16">
                  <c:v>0</c:v>
                </c:pt>
                <c:pt idx="17">
                  <c:v>#N/A</c:v>
                </c:pt>
                <c:pt idx="18">
                  <c:v>#N/A</c:v>
                </c:pt>
                <c:pt idx="19">
                  <c:v>#N/A</c:v>
                </c:pt>
                <c:pt idx="20">
                  <c:v>#N/A</c:v>
                </c:pt>
                <c:pt idx="21">
                  <c:v>#N/A</c:v>
                </c:pt>
                <c:pt idx="22">
                  <c:v>#N/A</c:v>
                </c:pt>
                <c:pt idx="23">
                  <c:v>#N/A</c:v>
                </c:pt>
                <c:pt idx="24">
                  <c:v>#N/A</c:v>
                </c:pt>
                <c:pt idx="25">
                  <c:v>#N/A</c:v>
                </c:pt>
                <c:pt idx="26">
                  <c:v>#N/A</c:v>
                </c:pt>
                <c:pt idx="27">
                  <c:v>#N/A</c:v>
                </c:pt>
                <c:pt idx="28">
                  <c:v>0</c:v>
                </c:pt>
                <c:pt idx="29">
                  <c:v>#N/A</c:v>
                </c:pt>
                <c:pt idx="30">
                  <c:v>0</c:v>
                </c:pt>
                <c:pt idx="31">
                  <c:v>0</c:v>
                </c:pt>
                <c:pt idx="32">
                  <c:v>#N/A</c:v>
                </c:pt>
                <c:pt idx="33">
                  <c:v>0</c:v>
                </c:pt>
                <c:pt idx="34">
                  <c:v>0</c:v>
                </c:pt>
                <c:pt idx="35">
                  <c:v>#N/A</c:v>
                </c:pt>
                <c:pt idx="36">
                  <c:v>0</c:v>
                </c:pt>
                <c:pt idx="37">
                  <c:v>0</c:v>
                </c:pt>
                <c:pt idx="38">
                  <c:v>#N/A</c:v>
                </c:pt>
                <c:pt idx="39">
                  <c:v>#N/A</c:v>
                </c:pt>
                <c:pt idx="40">
                  <c:v>#N/A</c:v>
                </c:pt>
                <c:pt idx="41">
                  <c:v>#N/A</c:v>
                </c:pt>
                <c:pt idx="42">
                  <c:v>#N/A</c:v>
                </c:pt>
                <c:pt idx="43">
                  <c:v>#N/A</c:v>
                </c:pt>
                <c:pt idx="44">
                  <c:v>#N/A</c:v>
                </c:pt>
                <c:pt idx="45">
                  <c:v>#N/A</c:v>
                </c:pt>
                <c:pt idx="46">
                  <c:v>#N/A</c:v>
                </c:pt>
                <c:pt idx="47">
                  <c:v>0</c:v>
                </c:pt>
                <c:pt idx="48">
                  <c:v>#N/A</c:v>
                </c:pt>
                <c:pt idx="49">
                  <c:v>0</c:v>
                </c:pt>
                <c:pt idx="50">
                  <c:v>0</c:v>
                </c:pt>
                <c:pt idx="51">
                  <c:v>0</c:v>
                </c:pt>
                <c:pt idx="52">
                  <c:v>0</c:v>
                </c:pt>
                <c:pt idx="53">
                  <c:v>#N/A</c:v>
                </c:pt>
                <c:pt idx="54">
                  <c:v>0</c:v>
                </c:pt>
                <c:pt idx="55">
                  <c:v>0</c:v>
                </c:pt>
                <c:pt idx="56">
                  <c:v>#N/A</c:v>
                </c:pt>
                <c:pt idx="57">
                  <c:v>#N/A</c:v>
                </c:pt>
                <c:pt idx="58">
                  <c:v>#N/A</c:v>
                </c:pt>
                <c:pt idx="59">
                  <c:v>0</c:v>
                </c:pt>
                <c:pt idx="60">
                  <c:v>0</c:v>
                </c:pt>
                <c:pt idx="61">
                  <c:v>#N/A</c:v>
                </c:pt>
                <c:pt idx="62">
                  <c:v>#N/A</c:v>
                </c:pt>
                <c:pt idx="63">
                  <c:v>#N/A</c:v>
                </c:pt>
                <c:pt idx="64">
                  <c:v>#N/A</c:v>
                </c:pt>
                <c:pt idx="65">
                  <c:v>0</c:v>
                </c:pt>
                <c:pt idx="66">
                  <c:v>#N/A</c:v>
                </c:pt>
                <c:pt idx="67">
                  <c:v>#N/A</c:v>
                </c:pt>
                <c:pt idx="68">
                  <c:v>#N/A</c:v>
                </c:pt>
                <c:pt idx="69">
                  <c:v>0</c:v>
                </c:pt>
                <c:pt idx="70">
                  <c:v>0</c:v>
                </c:pt>
                <c:pt idx="71">
                  <c:v>0</c:v>
                </c:pt>
                <c:pt idx="72">
                  <c:v>#N/A</c:v>
                </c:pt>
                <c:pt idx="73">
                  <c:v>0</c:v>
                </c:pt>
                <c:pt idx="74">
                  <c:v>0</c:v>
                </c:pt>
                <c:pt idx="75">
                  <c:v>0</c:v>
                </c:pt>
                <c:pt idx="76">
                  <c:v>#N/A</c:v>
                </c:pt>
                <c:pt idx="77">
                  <c:v>0</c:v>
                </c:pt>
                <c:pt idx="78">
                  <c:v>#N/A</c:v>
                </c:pt>
                <c:pt idx="79">
                  <c:v>#N/A</c:v>
                </c:pt>
                <c:pt idx="80">
                  <c:v>0</c:v>
                </c:pt>
                <c:pt idx="81">
                  <c:v>#N/A</c:v>
                </c:pt>
                <c:pt idx="82">
                  <c:v>#N/A</c:v>
                </c:pt>
                <c:pt idx="83">
                  <c:v>0</c:v>
                </c:pt>
                <c:pt idx="84">
                  <c:v>0</c:v>
                </c:pt>
                <c:pt idx="85">
                  <c:v>0</c:v>
                </c:pt>
                <c:pt idx="86">
                  <c:v>0</c:v>
                </c:pt>
                <c:pt idx="87">
                  <c:v>0</c:v>
                </c:pt>
                <c:pt idx="88">
                  <c:v>0</c:v>
                </c:pt>
                <c:pt idx="89">
                  <c:v>0</c:v>
                </c:pt>
                <c:pt idx="90">
                  <c:v>0</c:v>
                </c:pt>
                <c:pt idx="91">
                  <c:v>0</c:v>
                </c:pt>
                <c:pt idx="92">
                  <c:v>#N/A</c:v>
                </c:pt>
                <c:pt idx="93">
                  <c:v>0</c:v>
                </c:pt>
                <c:pt idx="94">
                  <c:v>0</c:v>
                </c:pt>
                <c:pt idx="95">
                  <c:v>0</c:v>
                </c:pt>
                <c:pt idx="96">
                  <c:v>0</c:v>
                </c:pt>
                <c:pt idx="97">
                  <c:v>#N/A</c:v>
                </c:pt>
                <c:pt idx="98">
                  <c:v>#N/A</c:v>
                </c:pt>
                <c:pt idx="99">
                  <c:v>0</c:v>
                </c:pt>
                <c:pt idx="100">
                  <c:v>#N/A</c:v>
                </c:pt>
                <c:pt idx="101">
                  <c:v>0</c:v>
                </c:pt>
                <c:pt idx="102">
                  <c:v>#N/A</c:v>
                </c:pt>
                <c:pt idx="103">
                  <c:v>#N/A</c:v>
                </c:pt>
                <c:pt idx="104">
                  <c:v>0</c:v>
                </c:pt>
                <c:pt idx="105">
                  <c:v>0</c:v>
                </c:pt>
                <c:pt idx="106">
                  <c:v>#N/A</c:v>
                </c:pt>
                <c:pt idx="107">
                  <c:v>#N/A</c:v>
                </c:pt>
                <c:pt idx="108">
                  <c:v>#N/A</c:v>
                </c:pt>
                <c:pt idx="109">
                  <c:v>0</c:v>
                </c:pt>
                <c:pt idx="110">
                  <c:v>0</c:v>
                </c:pt>
                <c:pt idx="111">
                  <c:v>#N/A</c:v>
                </c:pt>
                <c:pt idx="112">
                  <c:v>0</c:v>
                </c:pt>
                <c:pt idx="113">
                  <c:v>#N/A</c:v>
                </c:pt>
                <c:pt idx="114">
                  <c:v>#N/A</c:v>
                </c:pt>
                <c:pt idx="115">
                  <c:v>#N/A</c:v>
                </c:pt>
                <c:pt idx="116">
                  <c:v>#N/A</c:v>
                </c:pt>
                <c:pt idx="117">
                  <c:v>#N/A</c:v>
                </c:pt>
                <c:pt idx="118">
                  <c:v>#N/A</c:v>
                </c:pt>
                <c:pt idx="119">
                  <c:v>0</c:v>
                </c:pt>
                <c:pt idx="120">
                  <c:v>0</c:v>
                </c:pt>
                <c:pt idx="121">
                  <c:v>0</c:v>
                </c:pt>
                <c:pt idx="122">
                  <c:v>#N/A</c:v>
                </c:pt>
                <c:pt idx="123">
                  <c:v>#N/A</c:v>
                </c:pt>
                <c:pt idx="124">
                  <c:v>0</c:v>
                </c:pt>
                <c:pt idx="125">
                  <c:v>0</c:v>
                </c:pt>
                <c:pt idx="126">
                  <c:v>0</c:v>
                </c:pt>
                <c:pt idx="127">
                  <c:v>#N/A</c:v>
                </c:pt>
                <c:pt idx="128">
                  <c:v>0</c:v>
                </c:pt>
                <c:pt idx="129">
                  <c:v>0</c:v>
                </c:pt>
                <c:pt idx="130">
                  <c:v>0</c:v>
                </c:pt>
                <c:pt idx="131">
                  <c:v>0</c:v>
                </c:pt>
                <c:pt idx="132">
                  <c:v>#N/A</c:v>
                </c:pt>
                <c:pt idx="133">
                  <c:v>0</c:v>
                </c:pt>
                <c:pt idx="134">
                  <c:v>0</c:v>
                </c:pt>
                <c:pt idx="135">
                  <c:v>0</c:v>
                </c:pt>
                <c:pt idx="136">
                  <c:v>0</c:v>
                </c:pt>
                <c:pt idx="137">
                  <c:v>#N/A</c:v>
                </c:pt>
                <c:pt idx="138">
                  <c:v>0</c:v>
                </c:pt>
                <c:pt idx="139">
                  <c:v>0</c:v>
                </c:pt>
                <c:pt idx="140">
                  <c:v>0</c:v>
                </c:pt>
                <c:pt idx="141">
                  <c:v>0</c:v>
                </c:pt>
                <c:pt idx="142">
                  <c:v>0</c:v>
                </c:pt>
                <c:pt idx="143">
                  <c:v>#N/A</c:v>
                </c:pt>
                <c:pt idx="144">
                  <c:v>#N/A</c:v>
                </c:pt>
                <c:pt idx="145">
                  <c:v>0</c:v>
                </c:pt>
                <c:pt idx="146">
                  <c:v>0</c:v>
                </c:pt>
                <c:pt idx="147">
                  <c:v>0</c:v>
                </c:pt>
                <c:pt idx="148">
                  <c:v>#N/A</c:v>
                </c:pt>
                <c:pt idx="149">
                  <c:v>#N/A</c:v>
                </c:pt>
                <c:pt idx="150">
                  <c:v>#N/A</c:v>
                </c:pt>
                <c:pt idx="151">
                  <c:v>#N/A</c:v>
                </c:pt>
                <c:pt idx="152">
                  <c:v>#N/A</c:v>
                </c:pt>
                <c:pt idx="153">
                  <c:v>0</c:v>
                </c:pt>
                <c:pt idx="154">
                  <c:v>0</c:v>
                </c:pt>
                <c:pt idx="155">
                  <c:v>#N/A</c:v>
                </c:pt>
                <c:pt idx="156">
                  <c:v>#N/A</c:v>
                </c:pt>
                <c:pt idx="157">
                  <c:v>#N/A</c:v>
                </c:pt>
                <c:pt idx="158">
                  <c:v>#N/A</c:v>
                </c:pt>
                <c:pt idx="159">
                  <c:v>0</c:v>
                </c:pt>
                <c:pt idx="160">
                  <c:v>#N/A</c:v>
                </c:pt>
                <c:pt idx="161">
                  <c:v>0</c:v>
                </c:pt>
                <c:pt idx="162">
                  <c:v>#N/A</c:v>
                </c:pt>
                <c:pt idx="163">
                  <c:v>0</c:v>
                </c:pt>
                <c:pt idx="164">
                  <c:v>0</c:v>
                </c:pt>
                <c:pt idx="165">
                  <c:v>0</c:v>
                </c:pt>
                <c:pt idx="166">
                  <c:v>0</c:v>
                </c:pt>
                <c:pt idx="167">
                  <c:v>0</c:v>
                </c:pt>
                <c:pt idx="168">
                  <c:v>0</c:v>
                </c:pt>
                <c:pt idx="169">
                  <c:v>0</c:v>
                </c:pt>
                <c:pt idx="170">
                  <c:v>0</c:v>
                </c:pt>
                <c:pt idx="171">
                  <c:v>0</c:v>
                </c:pt>
                <c:pt idx="172">
                  <c:v>#N/A</c:v>
                </c:pt>
                <c:pt idx="173">
                  <c:v>#N/A</c:v>
                </c:pt>
                <c:pt idx="174">
                  <c:v>#N/A</c:v>
                </c:pt>
                <c:pt idx="175">
                  <c:v>#N/A</c:v>
                </c:pt>
                <c:pt idx="176">
                  <c:v>0</c:v>
                </c:pt>
                <c:pt idx="177">
                  <c:v>0</c:v>
                </c:pt>
                <c:pt idx="178">
                  <c:v>0</c:v>
                </c:pt>
                <c:pt idx="179">
                  <c:v>#N/A</c:v>
                </c:pt>
                <c:pt idx="180">
                  <c:v>0</c:v>
                </c:pt>
                <c:pt idx="181">
                  <c:v>0</c:v>
                </c:pt>
                <c:pt idx="182">
                  <c:v>0</c:v>
                </c:pt>
                <c:pt idx="183">
                  <c:v>0</c:v>
                </c:pt>
                <c:pt idx="184">
                  <c:v>0</c:v>
                </c:pt>
                <c:pt idx="185">
                  <c:v>#N/A</c:v>
                </c:pt>
                <c:pt idx="186">
                  <c:v>#N/A</c:v>
                </c:pt>
                <c:pt idx="187">
                  <c:v>0</c:v>
                </c:pt>
                <c:pt idx="188">
                  <c:v>0</c:v>
                </c:pt>
                <c:pt idx="189">
                  <c:v>0</c:v>
                </c:pt>
                <c:pt idx="190">
                  <c:v>0</c:v>
                </c:pt>
                <c:pt idx="191">
                  <c:v>0</c:v>
                </c:pt>
                <c:pt idx="192">
                  <c:v>0</c:v>
                </c:pt>
                <c:pt idx="193">
                  <c:v>0</c:v>
                </c:pt>
                <c:pt idx="194">
                  <c:v>0</c:v>
                </c:pt>
                <c:pt idx="195">
                  <c:v>0</c:v>
                </c:pt>
                <c:pt idx="196">
                  <c:v>0</c:v>
                </c:pt>
                <c:pt idx="197">
                  <c:v>0</c:v>
                </c:pt>
                <c:pt idx="198">
                  <c:v>0</c:v>
                </c:pt>
                <c:pt idx="199">
                  <c:v>#N/A</c:v>
                </c:pt>
                <c:pt idx="200">
                  <c:v>0</c:v>
                </c:pt>
                <c:pt idx="201">
                  <c:v>#N/A</c:v>
                </c:pt>
                <c:pt idx="202">
                  <c:v>#N/A</c:v>
                </c:pt>
                <c:pt idx="203">
                  <c:v>#N/A</c:v>
                </c:pt>
                <c:pt idx="204">
                  <c:v>0</c:v>
                </c:pt>
                <c:pt idx="205">
                  <c:v>0</c:v>
                </c:pt>
                <c:pt idx="206">
                  <c:v>0</c:v>
                </c:pt>
                <c:pt idx="207">
                  <c:v>0</c:v>
                </c:pt>
                <c:pt idx="208">
                  <c:v>0</c:v>
                </c:pt>
                <c:pt idx="209">
                  <c:v>0</c:v>
                </c:pt>
                <c:pt idx="210">
                  <c:v>#N/A</c:v>
                </c:pt>
                <c:pt idx="211">
                  <c:v>#N/A</c:v>
                </c:pt>
                <c:pt idx="212">
                  <c:v>#N/A</c:v>
                </c:pt>
                <c:pt idx="213">
                  <c:v>#N/A</c:v>
                </c:pt>
                <c:pt idx="214">
                  <c:v>#N/A</c:v>
                </c:pt>
                <c:pt idx="215">
                  <c:v>#N/A</c:v>
                </c:pt>
                <c:pt idx="216">
                  <c:v>#N/A</c:v>
                </c:pt>
                <c:pt idx="217">
                  <c:v>#N/A</c:v>
                </c:pt>
                <c:pt idx="218">
                  <c:v>#N/A</c:v>
                </c:pt>
                <c:pt idx="219">
                  <c:v>#N/A</c:v>
                </c:pt>
                <c:pt idx="220">
                  <c:v>0</c:v>
                </c:pt>
                <c:pt idx="221">
                  <c:v>0</c:v>
                </c:pt>
                <c:pt idx="222">
                  <c:v>0</c:v>
                </c:pt>
                <c:pt idx="223">
                  <c:v>0</c:v>
                </c:pt>
                <c:pt idx="224">
                  <c:v>0</c:v>
                </c:pt>
                <c:pt idx="225">
                  <c:v>0</c:v>
                </c:pt>
                <c:pt idx="226">
                  <c:v>0</c:v>
                </c:pt>
                <c:pt idx="227">
                  <c:v>0</c:v>
                </c:pt>
                <c:pt idx="228">
                  <c:v>0</c:v>
                </c:pt>
                <c:pt idx="229">
                  <c:v>#N/A</c:v>
                </c:pt>
                <c:pt idx="230">
                  <c:v>#N/A</c:v>
                </c:pt>
                <c:pt idx="231">
                  <c:v>0</c:v>
                </c:pt>
                <c:pt idx="232">
                  <c:v>0</c:v>
                </c:pt>
                <c:pt idx="233">
                  <c:v>0</c:v>
                </c:pt>
                <c:pt idx="234">
                  <c:v>0</c:v>
                </c:pt>
                <c:pt idx="235">
                  <c:v>0</c:v>
                </c:pt>
                <c:pt idx="236">
                  <c:v>0</c:v>
                </c:pt>
                <c:pt idx="237">
                  <c:v>0</c:v>
                </c:pt>
                <c:pt idx="238">
                  <c:v>0</c:v>
                </c:pt>
                <c:pt idx="239">
                  <c:v>0</c:v>
                </c:pt>
                <c:pt idx="240">
                  <c:v>#N/A</c:v>
                </c:pt>
                <c:pt idx="241">
                  <c:v>#N/A</c:v>
                </c:pt>
                <c:pt idx="242">
                  <c:v>#N/A</c:v>
                </c:pt>
                <c:pt idx="243">
                  <c:v>0</c:v>
                </c:pt>
                <c:pt idx="244">
                  <c:v>0</c:v>
                </c:pt>
                <c:pt idx="245">
                  <c:v>0</c:v>
                </c:pt>
                <c:pt idx="246">
                  <c:v>0</c:v>
                </c:pt>
                <c:pt idx="247">
                  <c:v>#N/A</c:v>
                </c:pt>
                <c:pt idx="248">
                  <c:v>0</c:v>
                </c:pt>
                <c:pt idx="249">
                  <c:v>0</c:v>
                </c:pt>
                <c:pt idx="250">
                  <c:v>0</c:v>
                </c:pt>
                <c:pt idx="251">
                  <c:v>0</c:v>
                </c:pt>
                <c:pt idx="252">
                  <c:v>0</c:v>
                </c:pt>
                <c:pt idx="253">
                  <c:v>#N/A</c:v>
                </c:pt>
                <c:pt idx="254">
                  <c:v>#N/A</c:v>
                </c:pt>
                <c:pt idx="255">
                  <c:v>0</c:v>
                </c:pt>
                <c:pt idx="256">
                  <c:v>0</c:v>
                </c:pt>
                <c:pt idx="257">
                  <c:v>#N/A</c:v>
                </c:pt>
                <c:pt idx="258">
                  <c:v>#N/A</c:v>
                </c:pt>
                <c:pt idx="259">
                  <c:v>#N/A</c:v>
                </c:pt>
                <c:pt idx="260">
                  <c:v>#N/A</c:v>
                </c:pt>
                <c:pt idx="261">
                  <c:v>0</c:v>
                </c:pt>
                <c:pt idx="262">
                  <c:v>0</c:v>
                </c:pt>
                <c:pt idx="263">
                  <c:v>#N/A</c:v>
                </c:pt>
                <c:pt idx="264">
                  <c:v>#N/A</c:v>
                </c:pt>
                <c:pt idx="265">
                  <c:v>#N/A</c:v>
                </c:pt>
                <c:pt idx="266">
                  <c:v>0</c:v>
                </c:pt>
                <c:pt idx="267">
                  <c:v>#N/A</c:v>
                </c:pt>
                <c:pt idx="268">
                  <c:v>0</c:v>
                </c:pt>
                <c:pt idx="269">
                  <c:v>0</c:v>
                </c:pt>
                <c:pt idx="270">
                  <c:v>0</c:v>
                </c:pt>
                <c:pt idx="271">
                  <c:v>0</c:v>
                </c:pt>
                <c:pt idx="272">
                  <c:v>0</c:v>
                </c:pt>
              </c:numCache>
            </c:numRef>
          </c:val>
          <c:extLst>
            <c:ext xmlns:c16="http://schemas.microsoft.com/office/drawing/2014/chart" uri="{C3380CC4-5D6E-409C-BE32-E72D297353CC}">
              <c16:uniqueId val="{00000003-BF21-4C78-9DB0-373E5759F362}"/>
            </c:ext>
          </c:extLst>
        </c:ser>
        <c:dLbls>
          <c:showLegendKey val="0"/>
          <c:showVal val="0"/>
          <c:showCatName val="0"/>
          <c:showSerName val="0"/>
          <c:showPercent val="0"/>
          <c:showBubbleSize val="0"/>
        </c:dLbls>
        <c:gapWidth val="315"/>
        <c:overlap val="-40"/>
        <c:axId val="1371868623"/>
        <c:axId val="1371848751"/>
      </c:barChart>
      <c:dateAx>
        <c:axId val="13718686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mmm"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TW"/>
          </a:p>
        </c:txPr>
        <c:crossAx val="1371848751"/>
        <c:crosses val="autoZero"/>
        <c:auto val="1"/>
        <c:lblOffset val="100"/>
        <c:baseTimeUnit val="days"/>
        <c:majorUnit val="3"/>
        <c:majorTimeUnit val="months"/>
      </c:dateAx>
      <c:valAx>
        <c:axId val="1371848751"/>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371868623"/>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zh-TW"/>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Daily!$CG$2</c:f>
              <c:strCache>
                <c:ptCount val="1"/>
                <c:pt idx="0">
                  <c:v>Sunshine</c:v>
                </c:pt>
              </c:strCache>
            </c:strRef>
          </c:tx>
          <c:spPr>
            <a:noFill/>
            <a:ln w="9525" cap="flat" cmpd="sng" algn="ctr">
              <a:solidFill>
                <a:schemeClr val="accent4"/>
              </a:solidFill>
              <a:miter lim="800000"/>
            </a:ln>
            <a:effectLst>
              <a:glow rad="63500">
                <a:srgbClr val="FFF000">
                  <a:alpha val="24706"/>
                </a:srgbClr>
              </a:glow>
            </a:effectLst>
          </c:spPr>
          <c:invertIfNegative val="0"/>
          <c:trendline>
            <c:spPr>
              <a:ln w="25400" cap="rnd">
                <a:solidFill>
                  <a:srgbClr val="E4EDEB">
                    <a:alpha val="50000"/>
                  </a:srgbClr>
                </a:solidFill>
              </a:ln>
              <a:effectLst/>
            </c:spPr>
            <c:trendlineType val="movingAvg"/>
            <c:period val="7"/>
            <c:dispRSqr val="0"/>
            <c:dispEq val="0"/>
          </c:trendline>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Daily!$CG$4:$CG$580</c:f>
              <c:numCache>
                <c:formatCode>General</c:formatCode>
                <c:ptCount val="577"/>
                <c:pt idx="0">
                  <c:v>0</c:v>
                </c:pt>
                <c:pt idx="1">
                  <c:v>2.1</c:v>
                </c:pt>
                <c:pt idx="2">
                  <c:v>1.4</c:v>
                </c:pt>
                <c:pt idx="3">
                  <c:v>5.9</c:v>
                </c:pt>
                <c:pt idx="4">
                  <c:v>2.9</c:v>
                </c:pt>
                <c:pt idx="5">
                  <c:v>2</c:v>
                </c:pt>
                <c:pt idx="6">
                  <c:v>0.1</c:v>
                </c:pt>
                <c:pt idx="7">
                  <c:v>0</c:v>
                </c:pt>
                <c:pt idx="8">
                  <c:v>0</c:v>
                </c:pt>
                <c:pt idx="9">
                  <c:v>0</c:v>
                </c:pt>
                <c:pt idx="10">
                  <c:v>0</c:v>
                </c:pt>
                <c:pt idx="11">
                  <c:v>0</c:v>
                </c:pt>
                <c:pt idx="12">
                  <c:v>5.2</c:v>
                </c:pt>
                <c:pt idx="13">
                  <c:v>7.9</c:v>
                </c:pt>
                <c:pt idx="14">
                  <c:v>9.9</c:v>
                </c:pt>
                <c:pt idx="15">
                  <c:v>3.2</c:v>
                </c:pt>
                <c:pt idx="16">
                  <c:v>1</c:v>
                </c:pt>
                <c:pt idx="17">
                  <c:v>0</c:v>
                </c:pt>
                <c:pt idx="18">
                  <c:v>0</c:v>
                </c:pt>
                <c:pt idx="19">
                  <c:v>0.1</c:v>
                </c:pt>
                <c:pt idx="20">
                  <c:v>0.9</c:v>
                </c:pt>
                <c:pt idx="21">
                  <c:v>0.6</c:v>
                </c:pt>
                <c:pt idx="22">
                  <c:v>0</c:v>
                </c:pt>
                <c:pt idx="23">
                  <c:v>0</c:v>
                </c:pt>
                <c:pt idx="24">
                  <c:v>5</c:v>
                </c:pt>
                <c:pt idx="25">
                  <c:v>8.5</c:v>
                </c:pt>
                <c:pt idx="26">
                  <c:v>0.1</c:v>
                </c:pt>
                <c:pt idx="27">
                  <c:v>1</c:v>
                </c:pt>
                <c:pt idx="28">
                  <c:v>0</c:v>
                </c:pt>
                <c:pt idx="29">
                  <c:v>5</c:v>
                </c:pt>
                <c:pt idx="30">
                  <c:v>8</c:v>
                </c:pt>
                <c:pt idx="31">
                  <c:v>10.199999999999999</c:v>
                </c:pt>
                <c:pt idx="32">
                  <c:v>6.1</c:v>
                </c:pt>
                <c:pt idx="33">
                  <c:v>0.9</c:v>
                </c:pt>
                <c:pt idx="34">
                  <c:v>5.4</c:v>
                </c:pt>
                <c:pt idx="35">
                  <c:v>2.7</c:v>
                </c:pt>
                <c:pt idx="36">
                  <c:v>8.6999999999999993</c:v>
                </c:pt>
                <c:pt idx="37">
                  <c:v>7.8</c:v>
                </c:pt>
                <c:pt idx="38">
                  <c:v>3.5</c:v>
                </c:pt>
                <c:pt idx="39">
                  <c:v>1.2</c:v>
                </c:pt>
                <c:pt idx="40">
                  <c:v>0.2</c:v>
                </c:pt>
                <c:pt idx="41">
                  <c:v>0.7</c:v>
                </c:pt>
                <c:pt idx="42">
                  <c:v>5.7</c:v>
                </c:pt>
                <c:pt idx="43">
                  <c:v>1.5</c:v>
                </c:pt>
                <c:pt idx="44">
                  <c:v>7.4</c:v>
                </c:pt>
                <c:pt idx="45">
                  <c:v>0</c:v>
                </c:pt>
                <c:pt idx="46">
                  <c:v>0.1</c:v>
                </c:pt>
                <c:pt idx="47">
                  <c:v>0.1</c:v>
                </c:pt>
                <c:pt idx="48">
                  <c:v>0</c:v>
                </c:pt>
                <c:pt idx="49">
                  <c:v>5.5</c:v>
                </c:pt>
                <c:pt idx="50">
                  <c:v>7</c:v>
                </c:pt>
                <c:pt idx="51">
                  <c:v>7.8</c:v>
                </c:pt>
                <c:pt idx="52">
                  <c:v>10.3</c:v>
                </c:pt>
                <c:pt idx="53">
                  <c:v>5.0999999999999996</c:v>
                </c:pt>
                <c:pt idx="54">
                  <c:v>2</c:v>
                </c:pt>
                <c:pt idx="55">
                  <c:v>8.6999999999999993</c:v>
                </c:pt>
                <c:pt idx="56">
                  <c:v>4.9000000000000004</c:v>
                </c:pt>
                <c:pt idx="57">
                  <c:v>0</c:v>
                </c:pt>
                <c:pt idx="58">
                  <c:v>1</c:v>
                </c:pt>
                <c:pt idx="59">
                  <c:v>6.7</c:v>
                </c:pt>
                <c:pt idx="60">
                  <c:v>0</c:v>
                </c:pt>
                <c:pt idx="61">
                  <c:v>1.1000000000000001</c:v>
                </c:pt>
                <c:pt idx="62">
                  <c:v>4.7</c:v>
                </c:pt>
                <c:pt idx="63">
                  <c:v>0</c:v>
                </c:pt>
                <c:pt idx="64">
                  <c:v>4</c:v>
                </c:pt>
                <c:pt idx="65">
                  <c:v>0</c:v>
                </c:pt>
                <c:pt idx="66">
                  <c:v>0.1</c:v>
                </c:pt>
                <c:pt idx="67">
                  <c:v>0.1</c:v>
                </c:pt>
                <c:pt idx="68">
                  <c:v>0</c:v>
                </c:pt>
                <c:pt idx="69">
                  <c:v>3</c:v>
                </c:pt>
                <c:pt idx="70">
                  <c:v>6.7</c:v>
                </c:pt>
                <c:pt idx="71">
                  <c:v>0</c:v>
                </c:pt>
                <c:pt idx="72">
                  <c:v>0.1</c:v>
                </c:pt>
                <c:pt idx="73">
                  <c:v>2.5</c:v>
                </c:pt>
                <c:pt idx="74">
                  <c:v>5.4</c:v>
                </c:pt>
                <c:pt idx="75">
                  <c:v>7</c:v>
                </c:pt>
                <c:pt idx="76">
                  <c:v>7.4</c:v>
                </c:pt>
                <c:pt idx="77">
                  <c:v>9.1</c:v>
                </c:pt>
                <c:pt idx="78">
                  <c:v>7.9</c:v>
                </c:pt>
                <c:pt idx="79">
                  <c:v>0</c:v>
                </c:pt>
                <c:pt idx="80">
                  <c:v>0</c:v>
                </c:pt>
                <c:pt idx="81">
                  <c:v>0</c:v>
                </c:pt>
                <c:pt idx="82">
                  <c:v>0</c:v>
                </c:pt>
                <c:pt idx="83">
                  <c:v>3.1</c:v>
                </c:pt>
                <c:pt idx="84">
                  <c:v>7.4</c:v>
                </c:pt>
                <c:pt idx="85">
                  <c:v>5</c:v>
                </c:pt>
                <c:pt idx="86">
                  <c:v>9.1999999999999993</c:v>
                </c:pt>
                <c:pt idx="87">
                  <c:v>7.1</c:v>
                </c:pt>
                <c:pt idx="88">
                  <c:v>1.5</c:v>
                </c:pt>
                <c:pt idx="89">
                  <c:v>4.5</c:v>
                </c:pt>
                <c:pt idx="90">
                  <c:v>0.3</c:v>
                </c:pt>
                <c:pt idx="91">
                  <c:v>9.6999999999999993</c:v>
                </c:pt>
                <c:pt idx="92">
                  <c:v>6.6</c:v>
                </c:pt>
                <c:pt idx="93">
                  <c:v>0</c:v>
                </c:pt>
                <c:pt idx="94">
                  <c:v>0</c:v>
                </c:pt>
                <c:pt idx="95">
                  <c:v>6.5</c:v>
                </c:pt>
                <c:pt idx="96">
                  <c:v>0</c:v>
                </c:pt>
                <c:pt idx="97">
                  <c:v>0.7</c:v>
                </c:pt>
                <c:pt idx="98">
                  <c:v>0</c:v>
                </c:pt>
                <c:pt idx="99">
                  <c:v>4</c:v>
                </c:pt>
                <c:pt idx="100">
                  <c:v>0.6</c:v>
                </c:pt>
                <c:pt idx="101">
                  <c:v>5.4</c:v>
                </c:pt>
                <c:pt idx="102">
                  <c:v>3.8</c:v>
                </c:pt>
                <c:pt idx="103">
                  <c:v>0</c:v>
                </c:pt>
                <c:pt idx="104">
                  <c:v>5.5</c:v>
                </c:pt>
                <c:pt idx="105">
                  <c:v>0.7</c:v>
                </c:pt>
                <c:pt idx="106">
                  <c:v>0</c:v>
                </c:pt>
                <c:pt idx="107">
                  <c:v>3.1</c:v>
                </c:pt>
                <c:pt idx="108">
                  <c:v>1.9</c:v>
                </c:pt>
                <c:pt idx="109">
                  <c:v>3.5</c:v>
                </c:pt>
                <c:pt idx="110">
                  <c:v>9.6999999999999993</c:v>
                </c:pt>
                <c:pt idx="111">
                  <c:v>0</c:v>
                </c:pt>
                <c:pt idx="112">
                  <c:v>4.8</c:v>
                </c:pt>
                <c:pt idx="113">
                  <c:v>1.6</c:v>
                </c:pt>
                <c:pt idx="114">
                  <c:v>0</c:v>
                </c:pt>
                <c:pt idx="115">
                  <c:v>0.4</c:v>
                </c:pt>
                <c:pt idx="116">
                  <c:v>0.8</c:v>
                </c:pt>
                <c:pt idx="117">
                  <c:v>2.1</c:v>
                </c:pt>
                <c:pt idx="118">
                  <c:v>0</c:v>
                </c:pt>
                <c:pt idx="119">
                  <c:v>11</c:v>
                </c:pt>
                <c:pt idx="120">
                  <c:v>6.7</c:v>
                </c:pt>
                <c:pt idx="121">
                  <c:v>6.6</c:v>
                </c:pt>
                <c:pt idx="122">
                  <c:v>0</c:v>
                </c:pt>
                <c:pt idx="123">
                  <c:v>3.3</c:v>
                </c:pt>
                <c:pt idx="124">
                  <c:v>2.7</c:v>
                </c:pt>
                <c:pt idx="125">
                  <c:v>4.5</c:v>
                </c:pt>
                <c:pt idx="126">
                  <c:v>7</c:v>
                </c:pt>
                <c:pt idx="127">
                  <c:v>5.4</c:v>
                </c:pt>
                <c:pt idx="128">
                  <c:v>6.5</c:v>
                </c:pt>
                <c:pt idx="129">
                  <c:v>6.7</c:v>
                </c:pt>
                <c:pt idx="130">
                  <c:v>8.1999999999999993</c:v>
                </c:pt>
                <c:pt idx="131">
                  <c:v>11.1</c:v>
                </c:pt>
                <c:pt idx="132">
                  <c:v>10.199999999999999</c:v>
                </c:pt>
                <c:pt idx="133">
                  <c:v>9.1999999999999993</c:v>
                </c:pt>
                <c:pt idx="134">
                  <c:v>9.4</c:v>
                </c:pt>
                <c:pt idx="135">
                  <c:v>9.5</c:v>
                </c:pt>
                <c:pt idx="136">
                  <c:v>8.3000000000000007</c:v>
                </c:pt>
                <c:pt idx="137">
                  <c:v>7.6</c:v>
                </c:pt>
                <c:pt idx="138">
                  <c:v>7.2</c:v>
                </c:pt>
                <c:pt idx="139">
                  <c:v>6.2</c:v>
                </c:pt>
                <c:pt idx="140">
                  <c:v>7.6</c:v>
                </c:pt>
                <c:pt idx="141">
                  <c:v>7.1</c:v>
                </c:pt>
                <c:pt idx="142">
                  <c:v>8.6</c:v>
                </c:pt>
                <c:pt idx="143">
                  <c:v>7.7</c:v>
                </c:pt>
                <c:pt idx="144">
                  <c:v>3.9</c:v>
                </c:pt>
                <c:pt idx="145">
                  <c:v>8</c:v>
                </c:pt>
                <c:pt idx="146">
                  <c:v>10.5</c:v>
                </c:pt>
                <c:pt idx="147">
                  <c:v>7.8</c:v>
                </c:pt>
                <c:pt idx="148">
                  <c:v>0.2</c:v>
                </c:pt>
                <c:pt idx="149">
                  <c:v>1.8</c:v>
                </c:pt>
                <c:pt idx="150">
                  <c:v>0</c:v>
                </c:pt>
                <c:pt idx="151">
                  <c:v>1.5</c:v>
                </c:pt>
                <c:pt idx="152">
                  <c:v>6.3</c:v>
                </c:pt>
                <c:pt idx="153">
                  <c:v>10</c:v>
                </c:pt>
                <c:pt idx="154">
                  <c:v>8.3000000000000007</c:v>
                </c:pt>
                <c:pt idx="155">
                  <c:v>0.5</c:v>
                </c:pt>
                <c:pt idx="156">
                  <c:v>0</c:v>
                </c:pt>
                <c:pt idx="157">
                  <c:v>4.2</c:v>
                </c:pt>
                <c:pt idx="158">
                  <c:v>3.9</c:v>
                </c:pt>
                <c:pt idx="159">
                  <c:v>7.3</c:v>
                </c:pt>
                <c:pt idx="160">
                  <c:v>8.8000000000000007</c:v>
                </c:pt>
                <c:pt idx="161">
                  <c:v>8.5</c:v>
                </c:pt>
                <c:pt idx="162">
                  <c:v>7.8</c:v>
                </c:pt>
                <c:pt idx="163">
                  <c:v>8.6999999999999993</c:v>
                </c:pt>
                <c:pt idx="164">
                  <c:v>9.1</c:v>
                </c:pt>
                <c:pt idx="165">
                  <c:v>11.3</c:v>
                </c:pt>
                <c:pt idx="166">
                  <c:v>12</c:v>
                </c:pt>
                <c:pt idx="167">
                  <c:v>11.1</c:v>
                </c:pt>
                <c:pt idx="168">
                  <c:v>11.9</c:v>
                </c:pt>
                <c:pt idx="169">
                  <c:v>9.5</c:v>
                </c:pt>
                <c:pt idx="170">
                  <c:v>6.1</c:v>
                </c:pt>
                <c:pt idx="171">
                  <c:v>5</c:v>
                </c:pt>
                <c:pt idx="172">
                  <c:v>1.4</c:v>
                </c:pt>
                <c:pt idx="173">
                  <c:v>1.3</c:v>
                </c:pt>
                <c:pt idx="174">
                  <c:v>0.9</c:v>
                </c:pt>
                <c:pt idx="175">
                  <c:v>4</c:v>
                </c:pt>
                <c:pt idx="176">
                  <c:v>6</c:v>
                </c:pt>
                <c:pt idx="177">
                  <c:v>7.3</c:v>
                </c:pt>
                <c:pt idx="178">
                  <c:v>3.8</c:v>
                </c:pt>
                <c:pt idx="179">
                  <c:v>1.4</c:v>
                </c:pt>
                <c:pt idx="180">
                  <c:v>11</c:v>
                </c:pt>
                <c:pt idx="181">
                  <c:v>10.9</c:v>
                </c:pt>
                <c:pt idx="182">
                  <c:v>11.7</c:v>
                </c:pt>
                <c:pt idx="183">
                  <c:v>8.8000000000000007</c:v>
                </c:pt>
                <c:pt idx="184">
                  <c:v>11.4</c:v>
                </c:pt>
                <c:pt idx="185">
                  <c:v>11.6</c:v>
                </c:pt>
                <c:pt idx="186">
                  <c:v>7.6</c:v>
                </c:pt>
                <c:pt idx="187">
                  <c:v>11.9</c:v>
                </c:pt>
                <c:pt idx="188">
                  <c:v>11.9</c:v>
                </c:pt>
                <c:pt idx="189">
                  <c:v>12.3</c:v>
                </c:pt>
                <c:pt idx="190">
                  <c:v>11.5</c:v>
                </c:pt>
                <c:pt idx="191">
                  <c:v>11.8</c:v>
                </c:pt>
                <c:pt idx="192">
                  <c:v>9.4</c:v>
                </c:pt>
                <c:pt idx="193">
                  <c:v>11.5</c:v>
                </c:pt>
                <c:pt idx="194">
                  <c:v>11.9</c:v>
                </c:pt>
                <c:pt idx="195">
                  <c:v>9.4</c:v>
                </c:pt>
                <c:pt idx="196">
                  <c:v>10.1</c:v>
                </c:pt>
                <c:pt idx="197">
                  <c:v>10.8</c:v>
                </c:pt>
                <c:pt idx="198">
                  <c:v>9.6</c:v>
                </c:pt>
                <c:pt idx="199">
                  <c:v>6.8</c:v>
                </c:pt>
                <c:pt idx="200">
                  <c:v>8</c:v>
                </c:pt>
                <c:pt idx="201">
                  <c:v>11.5</c:v>
                </c:pt>
                <c:pt idx="202">
                  <c:v>5.3</c:v>
                </c:pt>
                <c:pt idx="203">
                  <c:v>1.1000000000000001</c:v>
                </c:pt>
                <c:pt idx="204">
                  <c:v>5</c:v>
                </c:pt>
                <c:pt idx="205">
                  <c:v>9.8000000000000007</c:v>
                </c:pt>
                <c:pt idx="206">
                  <c:v>10.8</c:v>
                </c:pt>
                <c:pt idx="207">
                  <c:v>8.4</c:v>
                </c:pt>
                <c:pt idx="208">
                  <c:v>7.7</c:v>
                </c:pt>
                <c:pt idx="209">
                  <c:v>9.9</c:v>
                </c:pt>
                <c:pt idx="210">
                  <c:v>6.6</c:v>
                </c:pt>
                <c:pt idx="211">
                  <c:v>1.8</c:v>
                </c:pt>
                <c:pt idx="212">
                  <c:v>0.1</c:v>
                </c:pt>
                <c:pt idx="213">
                  <c:v>0.2</c:v>
                </c:pt>
                <c:pt idx="214">
                  <c:v>3.9</c:v>
                </c:pt>
                <c:pt idx="215">
                  <c:v>3.7</c:v>
                </c:pt>
                <c:pt idx="216">
                  <c:v>1.4</c:v>
                </c:pt>
                <c:pt idx="217">
                  <c:v>0</c:v>
                </c:pt>
                <c:pt idx="218">
                  <c:v>0</c:v>
                </c:pt>
                <c:pt idx="219">
                  <c:v>2.7</c:v>
                </c:pt>
                <c:pt idx="220">
                  <c:v>4.5</c:v>
                </c:pt>
                <c:pt idx="221">
                  <c:v>9.1999999999999993</c:v>
                </c:pt>
                <c:pt idx="222">
                  <c:v>9.3000000000000007</c:v>
                </c:pt>
                <c:pt idx="223">
                  <c:v>7.7</c:v>
                </c:pt>
                <c:pt idx="224">
                  <c:v>7.9</c:v>
                </c:pt>
                <c:pt idx="225">
                  <c:v>9.1</c:v>
                </c:pt>
                <c:pt idx="226">
                  <c:v>10.1</c:v>
                </c:pt>
                <c:pt idx="227">
                  <c:v>8.6999999999999993</c:v>
                </c:pt>
                <c:pt idx="228">
                  <c:v>7.6</c:v>
                </c:pt>
                <c:pt idx="229">
                  <c:v>6.3</c:v>
                </c:pt>
                <c:pt idx="230">
                  <c:v>7.7</c:v>
                </c:pt>
                <c:pt idx="231">
                  <c:v>10</c:v>
                </c:pt>
                <c:pt idx="232">
                  <c:v>8.9</c:v>
                </c:pt>
                <c:pt idx="233">
                  <c:v>7.9</c:v>
                </c:pt>
                <c:pt idx="234">
                  <c:v>7</c:v>
                </c:pt>
                <c:pt idx="235">
                  <c:v>9.5</c:v>
                </c:pt>
                <c:pt idx="236">
                  <c:v>8.9</c:v>
                </c:pt>
                <c:pt idx="237">
                  <c:v>10.7</c:v>
                </c:pt>
                <c:pt idx="238">
                  <c:v>11.4</c:v>
                </c:pt>
                <c:pt idx="239">
                  <c:v>10.5</c:v>
                </c:pt>
                <c:pt idx="240">
                  <c:v>8</c:v>
                </c:pt>
                <c:pt idx="241">
                  <c:v>4.5</c:v>
                </c:pt>
                <c:pt idx="242">
                  <c:v>8.1</c:v>
                </c:pt>
                <c:pt idx="243">
                  <c:v>8.1</c:v>
                </c:pt>
                <c:pt idx="244">
                  <c:v>9.4</c:v>
                </c:pt>
                <c:pt idx="245">
                  <c:v>10.6</c:v>
                </c:pt>
                <c:pt idx="246">
                  <c:v>9.9</c:v>
                </c:pt>
                <c:pt idx="247">
                  <c:v>9.1999999999999993</c:v>
                </c:pt>
                <c:pt idx="248">
                  <c:v>10.8</c:v>
                </c:pt>
                <c:pt idx="249">
                  <c:v>10.9</c:v>
                </c:pt>
                <c:pt idx="250">
                  <c:v>10.6</c:v>
                </c:pt>
                <c:pt idx="251">
                  <c:v>10.8</c:v>
                </c:pt>
                <c:pt idx="252">
                  <c:v>11.1</c:v>
                </c:pt>
                <c:pt idx="253">
                  <c:v>0.5</c:v>
                </c:pt>
                <c:pt idx="254">
                  <c:v>0</c:v>
                </c:pt>
                <c:pt idx="255">
                  <c:v>7.5</c:v>
                </c:pt>
                <c:pt idx="256">
                  <c:v>8.8000000000000007</c:v>
                </c:pt>
                <c:pt idx="257">
                  <c:v>5.4</c:v>
                </c:pt>
                <c:pt idx="258">
                  <c:v>8.8000000000000007</c:v>
                </c:pt>
                <c:pt idx="259">
                  <c:v>8.1999999999999993</c:v>
                </c:pt>
                <c:pt idx="260">
                  <c:v>7.9</c:v>
                </c:pt>
                <c:pt idx="261">
                  <c:v>8.9</c:v>
                </c:pt>
                <c:pt idx="262">
                  <c:v>10.199999999999999</c:v>
                </c:pt>
                <c:pt idx="263">
                  <c:v>9.3000000000000007</c:v>
                </c:pt>
                <c:pt idx="264">
                  <c:v>8.5</c:v>
                </c:pt>
                <c:pt idx="265">
                  <c:v>8.3000000000000007</c:v>
                </c:pt>
                <c:pt idx="266">
                  <c:v>8.1999999999999993</c:v>
                </c:pt>
                <c:pt idx="267">
                  <c:v>0.3</c:v>
                </c:pt>
                <c:pt idx="268">
                  <c:v>10.7</c:v>
                </c:pt>
                <c:pt idx="269">
                  <c:v>6.5</c:v>
                </c:pt>
                <c:pt idx="270">
                  <c:v>8</c:v>
                </c:pt>
                <c:pt idx="271">
                  <c:v>9.1999999999999993</c:v>
                </c:pt>
                <c:pt idx="272">
                  <c:v>10.3</c:v>
                </c:pt>
              </c:numCache>
            </c:numRef>
          </c:val>
          <c:extLst>
            <c:ext xmlns:c16="http://schemas.microsoft.com/office/drawing/2014/chart" uri="{C3380CC4-5D6E-409C-BE32-E72D297353CC}">
              <c16:uniqueId val="{00000001-28B5-4280-890F-564749E2F5A4}"/>
            </c:ext>
          </c:extLst>
        </c:ser>
        <c:ser>
          <c:idx val="1"/>
          <c:order val="1"/>
          <c:tx>
            <c:strRef>
              <c:f>Daily!$CH$2</c:f>
              <c:strCache>
                <c:ptCount val="1"/>
                <c:pt idx="0">
                  <c:v>Max</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zh-T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Daily!$CH$4:$CH$580</c:f>
              <c:numCache>
                <c:formatCode>General</c:formatCode>
                <c:ptCount val="577"/>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12.3</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numCache>
            </c:numRef>
          </c:val>
          <c:extLst>
            <c:ext xmlns:c16="http://schemas.microsoft.com/office/drawing/2014/chart" uri="{C3380CC4-5D6E-409C-BE32-E72D297353CC}">
              <c16:uniqueId val="{00000002-28B5-4280-890F-564749E2F5A4}"/>
            </c:ext>
          </c:extLst>
        </c:ser>
        <c:ser>
          <c:idx val="2"/>
          <c:order val="2"/>
          <c:tx>
            <c:strRef>
              <c:f>Daily!$CI$2</c:f>
              <c:strCache>
                <c:ptCount val="1"/>
                <c:pt idx="0">
                  <c:v>min</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Daily!$CI$4:$CI$580</c:f>
              <c:numCache>
                <c:formatCode>General</c:formatCode>
                <c:ptCount val="577"/>
                <c:pt idx="0">
                  <c:v>0</c:v>
                </c:pt>
                <c:pt idx="1">
                  <c:v>#N/A</c:v>
                </c:pt>
                <c:pt idx="2">
                  <c:v>#N/A</c:v>
                </c:pt>
                <c:pt idx="3">
                  <c:v>#N/A</c:v>
                </c:pt>
                <c:pt idx="4">
                  <c:v>#N/A</c:v>
                </c:pt>
                <c:pt idx="5">
                  <c:v>#N/A</c:v>
                </c:pt>
                <c:pt idx="6">
                  <c:v>#N/A</c:v>
                </c:pt>
                <c:pt idx="7">
                  <c:v>0</c:v>
                </c:pt>
                <c:pt idx="8">
                  <c:v>0</c:v>
                </c:pt>
                <c:pt idx="9">
                  <c:v>0</c:v>
                </c:pt>
                <c:pt idx="10">
                  <c:v>0</c:v>
                </c:pt>
                <c:pt idx="11">
                  <c:v>0</c:v>
                </c:pt>
                <c:pt idx="12">
                  <c:v>#N/A</c:v>
                </c:pt>
                <c:pt idx="13">
                  <c:v>#N/A</c:v>
                </c:pt>
                <c:pt idx="14">
                  <c:v>#N/A</c:v>
                </c:pt>
                <c:pt idx="15">
                  <c:v>#N/A</c:v>
                </c:pt>
                <c:pt idx="16">
                  <c:v>#N/A</c:v>
                </c:pt>
                <c:pt idx="17">
                  <c:v>0</c:v>
                </c:pt>
                <c:pt idx="18">
                  <c:v>0</c:v>
                </c:pt>
                <c:pt idx="19">
                  <c:v>#N/A</c:v>
                </c:pt>
                <c:pt idx="20">
                  <c:v>#N/A</c:v>
                </c:pt>
                <c:pt idx="21">
                  <c:v>#N/A</c:v>
                </c:pt>
                <c:pt idx="22">
                  <c:v>0</c:v>
                </c:pt>
                <c:pt idx="23">
                  <c:v>0</c:v>
                </c:pt>
                <c:pt idx="24">
                  <c:v>#N/A</c:v>
                </c:pt>
                <c:pt idx="25">
                  <c:v>#N/A</c:v>
                </c:pt>
                <c:pt idx="26">
                  <c:v>#N/A</c:v>
                </c:pt>
                <c:pt idx="27">
                  <c:v>#N/A</c:v>
                </c:pt>
                <c:pt idx="28">
                  <c:v>0</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0</c:v>
                </c:pt>
                <c:pt idx="46">
                  <c:v>#N/A</c:v>
                </c:pt>
                <c:pt idx="47">
                  <c:v>#N/A</c:v>
                </c:pt>
                <c:pt idx="48">
                  <c:v>0</c:v>
                </c:pt>
                <c:pt idx="49">
                  <c:v>#N/A</c:v>
                </c:pt>
                <c:pt idx="50">
                  <c:v>#N/A</c:v>
                </c:pt>
                <c:pt idx="51">
                  <c:v>#N/A</c:v>
                </c:pt>
                <c:pt idx="52">
                  <c:v>#N/A</c:v>
                </c:pt>
                <c:pt idx="53">
                  <c:v>#N/A</c:v>
                </c:pt>
                <c:pt idx="54">
                  <c:v>#N/A</c:v>
                </c:pt>
                <c:pt idx="55">
                  <c:v>#N/A</c:v>
                </c:pt>
                <c:pt idx="56">
                  <c:v>#N/A</c:v>
                </c:pt>
                <c:pt idx="57">
                  <c:v>0</c:v>
                </c:pt>
                <c:pt idx="58">
                  <c:v>#N/A</c:v>
                </c:pt>
                <c:pt idx="59">
                  <c:v>#N/A</c:v>
                </c:pt>
                <c:pt idx="60">
                  <c:v>0</c:v>
                </c:pt>
                <c:pt idx="61">
                  <c:v>#N/A</c:v>
                </c:pt>
                <c:pt idx="62">
                  <c:v>#N/A</c:v>
                </c:pt>
                <c:pt idx="63">
                  <c:v>0</c:v>
                </c:pt>
                <c:pt idx="64">
                  <c:v>#N/A</c:v>
                </c:pt>
                <c:pt idx="65">
                  <c:v>0</c:v>
                </c:pt>
                <c:pt idx="66">
                  <c:v>#N/A</c:v>
                </c:pt>
                <c:pt idx="67">
                  <c:v>#N/A</c:v>
                </c:pt>
                <c:pt idx="68">
                  <c:v>0</c:v>
                </c:pt>
                <c:pt idx="69">
                  <c:v>#N/A</c:v>
                </c:pt>
                <c:pt idx="70">
                  <c:v>#N/A</c:v>
                </c:pt>
                <c:pt idx="71">
                  <c:v>0</c:v>
                </c:pt>
                <c:pt idx="72">
                  <c:v>#N/A</c:v>
                </c:pt>
                <c:pt idx="73">
                  <c:v>#N/A</c:v>
                </c:pt>
                <c:pt idx="74">
                  <c:v>#N/A</c:v>
                </c:pt>
                <c:pt idx="75">
                  <c:v>#N/A</c:v>
                </c:pt>
                <c:pt idx="76">
                  <c:v>#N/A</c:v>
                </c:pt>
                <c:pt idx="77">
                  <c:v>#N/A</c:v>
                </c:pt>
                <c:pt idx="78">
                  <c:v>#N/A</c:v>
                </c:pt>
                <c:pt idx="79">
                  <c:v>0</c:v>
                </c:pt>
                <c:pt idx="80">
                  <c:v>0</c:v>
                </c:pt>
                <c:pt idx="81">
                  <c:v>0</c:v>
                </c:pt>
                <c:pt idx="82">
                  <c:v>0</c:v>
                </c:pt>
                <c:pt idx="83">
                  <c:v>#N/A</c:v>
                </c:pt>
                <c:pt idx="84">
                  <c:v>#N/A</c:v>
                </c:pt>
                <c:pt idx="85">
                  <c:v>#N/A</c:v>
                </c:pt>
                <c:pt idx="86">
                  <c:v>#N/A</c:v>
                </c:pt>
                <c:pt idx="87">
                  <c:v>#N/A</c:v>
                </c:pt>
                <c:pt idx="88">
                  <c:v>#N/A</c:v>
                </c:pt>
                <c:pt idx="89">
                  <c:v>#N/A</c:v>
                </c:pt>
                <c:pt idx="90">
                  <c:v>#N/A</c:v>
                </c:pt>
                <c:pt idx="91">
                  <c:v>#N/A</c:v>
                </c:pt>
                <c:pt idx="92">
                  <c:v>#N/A</c:v>
                </c:pt>
                <c:pt idx="93">
                  <c:v>0</c:v>
                </c:pt>
                <c:pt idx="94">
                  <c:v>0</c:v>
                </c:pt>
                <c:pt idx="95">
                  <c:v>#N/A</c:v>
                </c:pt>
                <c:pt idx="96">
                  <c:v>0</c:v>
                </c:pt>
                <c:pt idx="97">
                  <c:v>#N/A</c:v>
                </c:pt>
                <c:pt idx="98">
                  <c:v>0</c:v>
                </c:pt>
                <c:pt idx="99">
                  <c:v>#N/A</c:v>
                </c:pt>
                <c:pt idx="100">
                  <c:v>#N/A</c:v>
                </c:pt>
                <c:pt idx="101">
                  <c:v>#N/A</c:v>
                </c:pt>
                <c:pt idx="102">
                  <c:v>#N/A</c:v>
                </c:pt>
                <c:pt idx="103">
                  <c:v>0</c:v>
                </c:pt>
                <c:pt idx="104">
                  <c:v>#N/A</c:v>
                </c:pt>
                <c:pt idx="105">
                  <c:v>#N/A</c:v>
                </c:pt>
                <c:pt idx="106">
                  <c:v>0</c:v>
                </c:pt>
                <c:pt idx="107">
                  <c:v>#N/A</c:v>
                </c:pt>
                <c:pt idx="108">
                  <c:v>#N/A</c:v>
                </c:pt>
                <c:pt idx="109">
                  <c:v>#N/A</c:v>
                </c:pt>
                <c:pt idx="110">
                  <c:v>#N/A</c:v>
                </c:pt>
                <c:pt idx="111">
                  <c:v>0</c:v>
                </c:pt>
                <c:pt idx="112">
                  <c:v>#N/A</c:v>
                </c:pt>
                <c:pt idx="113">
                  <c:v>#N/A</c:v>
                </c:pt>
                <c:pt idx="114">
                  <c:v>0</c:v>
                </c:pt>
                <c:pt idx="115">
                  <c:v>#N/A</c:v>
                </c:pt>
                <c:pt idx="116">
                  <c:v>#N/A</c:v>
                </c:pt>
                <c:pt idx="117">
                  <c:v>#N/A</c:v>
                </c:pt>
                <c:pt idx="118">
                  <c:v>0</c:v>
                </c:pt>
                <c:pt idx="119">
                  <c:v>#N/A</c:v>
                </c:pt>
                <c:pt idx="120">
                  <c:v>#N/A</c:v>
                </c:pt>
                <c:pt idx="121">
                  <c:v>#N/A</c:v>
                </c:pt>
                <c:pt idx="122">
                  <c:v>0</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0</c:v>
                </c:pt>
                <c:pt idx="151">
                  <c:v>#N/A</c:v>
                </c:pt>
                <c:pt idx="152">
                  <c:v>#N/A</c:v>
                </c:pt>
                <c:pt idx="153">
                  <c:v>#N/A</c:v>
                </c:pt>
                <c:pt idx="154">
                  <c:v>#N/A</c:v>
                </c:pt>
                <c:pt idx="155">
                  <c:v>#N/A</c:v>
                </c:pt>
                <c:pt idx="156">
                  <c:v>0</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0</c:v>
                </c:pt>
                <c:pt idx="218">
                  <c:v>0</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0</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numCache>
            </c:numRef>
          </c:val>
          <c:extLst>
            <c:ext xmlns:c16="http://schemas.microsoft.com/office/drawing/2014/chart" uri="{C3380CC4-5D6E-409C-BE32-E72D297353CC}">
              <c16:uniqueId val="{00000003-28B5-4280-890F-564749E2F5A4}"/>
            </c:ext>
          </c:extLst>
        </c:ser>
        <c:dLbls>
          <c:showLegendKey val="0"/>
          <c:showVal val="0"/>
          <c:showCatName val="0"/>
          <c:showSerName val="0"/>
          <c:showPercent val="0"/>
          <c:showBubbleSize val="0"/>
        </c:dLbls>
        <c:gapWidth val="315"/>
        <c:overlap val="-40"/>
        <c:axId val="1371868623"/>
        <c:axId val="1371848751"/>
      </c:barChart>
      <c:dateAx>
        <c:axId val="13718686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mmm"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TW"/>
          </a:p>
        </c:txPr>
        <c:crossAx val="1371848751"/>
        <c:crosses val="autoZero"/>
        <c:auto val="1"/>
        <c:lblOffset val="100"/>
        <c:baseTimeUnit val="days"/>
        <c:majorUnit val="3"/>
        <c:majorTimeUnit val="months"/>
      </c:dateAx>
      <c:valAx>
        <c:axId val="1371848751"/>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371868623"/>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zh-TW"/>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Daily!$CJ$2</c:f>
              <c:strCache>
                <c:ptCount val="1"/>
                <c:pt idx="0">
                  <c:v>GSI</c:v>
                </c:pt>
              </c:strCache>
            </c:strRef>
          </c:tx>
          <c:spPr>
            <a:noFill/>
            <a:ln w="9525" cap="flat" cmpd="sng" algn="ctr">
              <a:solidFill>
                <a:srgbClr val="C04E4E"/>
              </a:solidFill>
              <a:miter lim="800000"/>
            </a:ln>
            <a:effectLst>
              <a:glow rad="63500">
                <a:srgbClr val="EB2722">
                  <a:alpha val="24706"/>
                </a:srgbClr>
              </a:glow>
            </a:effectLst>
          </c:spPr>
          <c:invertIfNegative val="0"/>
          <c:trendline>
            <c:spPr>
              <a:ln w="25400" cap="rnd">
                <a:solidFill>
                  <a:srgbClr val="E4EDEB">
                    <a:alpha val="50000"/>
                  </a:srgbClr>
                </a:solidFill>
              </a:ln>
              <a:effectLst/>
            </c:spPr>
            <c:trendlineType val="movingAvg"/>
            <c:period val="7"/>
            <c:dispRSqr val="0"/>
            <c:dispEq val="0"/>
          </c:trendline>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Daily!$CJ$4:$CJ$580</c:f>
              <c:numCache>
                <c:formatCode>General</c:formatCode>
                <c:ptCount val="577"/>
                <c:pt idx="0">
                  <c:v>3.49</c:v>
                </c:pt>
                <c:pt idx="1">
                  <c:v>7.49</c:v>
                </c:pt>
                <c:pt idx="2">
                  <c:v>9.9</c:v>
                </c:pt>
                <c:pt idx="3">
                  <c:v>13.26</c:v>
                </c:pt>
                <c:pt idx="4">
                  <c:v>10.36</c:v>
                </c:pt>
                <c:pt idx="5">
                  <c:v>11.1</c:v>
                </c:pt>
                <c:pt idx="6">
                  <c:v>6.67</c:v>
                </c:pt>
                <c:pt idx="7">
                  <c:v>1.2</c:v>
                </c:pt>
                <c:pt idx="8">
                  <c:v>1.1000000000000001</c:v>
                </c:pt>
                <c:pt idx="9">
                  <c:v>3.01</c:v>
                </c:pt>
                <c:pt idx="10">
                  <c:v>2.4700000000000002</c:v>
                </c:pt>
                <c:pt idx="11">
                  <c:v>1.85</c:v>
                </c:pt>
                <c:pt idx="12">
                  <c:v>14.87</c:v>
                </c:pt>
                <c:pt idx="13">
                  <c:v>15.98</c:v>
                </c:pt>
                <c:pt idx="14">
                  <c:v>17.14</c:v>
                </c:pt>
                <c:pt idx="15">
                  <c:v>11.1</c:v>
                </c:pt>
                <c:pt idx="16">
                  <c:v>7.8</c:v>
                </c:pt>
                <c:pt idx="17">
                  <c:v>2.68</c:v>
                </c:pt>
                <c:pt idx="18">
                  <c:v>6.08</c:v>
                </c:pt>
                <c:pt idx="19">
                  <c:v>7.47</c:v>
                </c:pt>
                <c:pt idx="20">
                  <c:v>9.89</c:v>
                </c:pt>
                <c:pt idx="21">
                  <c:v>4.93</c:v>
                </c:pt>
                <c:pt idx="22">
                  <c:v>4.51</c:v>
                </c:pt>
                <c:pt idx="23">
                  <c:v>2.16</c:v>
                </c:pt>
                <c:pt idx="24">
                  <c:v>14.86</c:v>
                </c:pt>
                <c:pt idx="25">
                  <c:v>16.8</c:v>
                </c:pt>
                <c:pt idx="26">
                  <c:v>5.64</c:v>
                </c:pt>
                <c:pt idx="27">
                  <c:v>5.58</c:v>
                </c:pt>
                <c:pt idx="28">
                  <c:v>2.1</c:v>
                </c:pt>
                <c:pt idx="29">
                  <c:v>13.44</c:v>
                </c:pt>
                <c:pt idx="30">
                  <c:v>16.84</c:v>
                </c:pt>
                <c:pt idx="31">
                  <c:v>18.36</c:v>
                </c:pt>
                <c:pt idx="32">
                  <c:v>13.96</c:v>
                </c:pt>
                <c:pt idx="33">
                  <c:v>9.51</c:v>
                </c:pt>
                <c:pt idx="34">
                  <c:v>13.35</c:v>
                </c:pt>
                <c:pt idx="35">
                  <c:v>8.7799999999999994</c:v>
                </c:pt>
                <c:pt idx="36">
                  <c:v>18.8</c:v>
                </c:pt>
                <c:pt idx="37">
                  <c:v>18.239999999999998</c:v>
                </c:pt>
                <c:pt idx="38">
                  <c:v>13.48</c:v>
                </c:pt>
                <c:pt idx="39">
                  <c:v>10.84</c:v>
                </c:pt>
                <c:pt idx="40">
                  <c:v>7.97</c:v>
                </c:pt>
                <c:pt idx="41">
                  <c:v>8.4700000000000006</c:v>
                </c:pt>
                <c:pt idx="42">
                  <c:v>15.02</c:v>
                </c:pt>
                <c:pt idx="43">
                  <c:v>11.68</c:v>
                </c:pt>
                <c:pt idx="44">
                  <c:v>18</c:v>
                </c:pt>
                <c:pt idx="45">
                  <c:v>4.1399999999999997</c:v>
                </c:pt>
                <c:pt idx="46">
                  <c:v>6.2</c:v>
                </c:pt>
                <c:pt idx="47">
                  <c:v>4.24</c:v>
                </c:pt>
                <c:pt idx="48">
                  <c:v>2.65</c:v>
                </c:pt>
                <c:pt idx="49">
                  <c:v>17.07</c:v>
                </c:pt>
                <c:pt idx="50">
                  <c:v>17.04</c:v>
                </c:pt>
                <c:pt idx="51">
                  <c:v>19.36</c:v>
                </c:pt>
                <c:pt idx="52">
                  <c:v>21.28</c:v>
                </c:pt>
                <c:pt idx="53">
                  <c:v>13.86</c:v>
                </c:pt>
                <c:pt idx="54">
                  <c:v>13.2</c:v>
                </c:pt>
                <c:pt idx="55">
                  <c:v>20.63</c:v>
                </c:pt>
                <c:pt idx="56">
                  <c:v>14.4</c:v>
                </c:pt>
                <c:pt idx="57">
                  <c:v>3.82</c:v>
                </c:pt>
                <c:pt idx="58">
                  <c:v>7.68</c:v>
                </c:pt>
                <c:pt idx="59">
                  <c:v>17.75</c:v>
                </c:pt>
                <c:pt idx="60">
                  <c:v>4.32</c:v>
                </c:pt>
                <c:pt idx="61">
                  <c:v>10.93</c:v>
                </c:pt>
                <c:pt idx="62">
                  <c:v>15.27</c:v>
                </c:pt>
                <c:pt idx="63">
                  <c:v>5.71</c:v>
                </c:pt>
                <c:pt idx="64">
                  <c:v>15.03</c:v>
                </c:pt>
                <c:pt idx="65">
                  <c:v>7.59</c:v>
                </c:pt>
                <c:pt idx="66">
                  <c:v>8.2100000000000009</c:v>
                </c:pt>
                <c:pt idx="67">
                  <c:v>6.99</c:v>
                </c:pt>
                <c:pt idx="68">
                  <c:v>6.51</c:v>
                </c:pt>
                <c:pt idx="69">
                  <c:v>12.38</c:v>
                </c:pt>
                <c:pt idx="70">
                  <c:v>18.14</c:v>
                </c:pt>
                <c:pt idx="71">
                  <c:v>3.53</c:v>
                </c:pt>
                <c:pt idx="72">
                  <c:v>6.47</c:v>
                </c:pt>
                <c:pt idx="73">
                  <c:v>13.55</c:v>
                </c:pt>
                <c:pt idx="74">
                  <c:v>18.440000000000001</c:v>
                </c:pt>
                <c:pt idx="75">
                  <c:v>18.3</c:v>
                </c:pt>
                <c:pt idx="76">
                  <c:v>2.5099999999999998</c:v>
                </c:pt>
                <c:pt idx="77">
                  <c:v>21.04</c:v>
                </c:pt>
                <c:pt idx="78">
                  <c:v>20.36</c:v>
                </c:pt>
                <c:pt idx="79">
                  <c:v>6.38</c:v>
                </c:pt>
                <c:pt idx="80">
                  <c:v>3.1</c:v>
                </c:pt>
                <c:pt idx="81">
                  <c:v>4.8099999999999996</c:v>
                </c:pt>
                <c:pt idx="82">
                  <c:v>4.8499999999999996</c:v>
                </c:pt>
                <c:pt idx="83">
                  <c:v>16.04</c:v>
                </c:pt>
                <c:pt idx="84">
                  <c:v>19.850000000000001</c:v>
                </c:pt>
                <c:pt idx="85">
                  <c:v>15.42</c:v>
                </c:pt>
                <c:pt idx="86">
                  <c:v>21.41</c:v>
                </c:pt>
                <c:pt idx="87">
                  <c:v>20.9</c:v>
                </c:pt>
                <c:pt idx="88">
                  <c:v>12.86</c:v>
                </c:pt>
                <c:pt idx="89">
                  <c:v>17.559999999999999</c:v>
                </c:pt>
                <c:pt idx="90">
                  <c:v>6.19</c:v>
                </c:pt>
                <c:pt idx="91">
                  <c:v>22.22</c:v>
                </c:pt>
                <c:pt idx="92">
                  <c:v>17.79</c:v>
                </c:pt>
                <c:pt idx="93">
                  <c:v>3.89</c:v>
                </c:pt>
                <c:pt idx="94">
                  <c:v>7.37</c:v>
                </c:pt>
                <c:pt idx="95">
                  <c:v>20.12</c:v>
                </c:pt>
                <c:pt idx="96">
                  <c:v>7.53</c:v>
                </c:pt>
                <c:pt idx="97">
                  <c:v>12.74</c:v>
                </c:pt>
                <c:pt idx="98">
                  <c:v>6.17</c:v>
                </c:pt>
                <c:pt idx="99">
                  <c:v>18.170000000000002</c:v>
                </c:pt>
                <c:pt idx="100">
                  <c:v>13.7</c:v>
                </c:pt>
                <c:pt idx="101">
                  <c:v>18.57</c:v>
                </c:pt>
                <c:pt idx="102">
                  <c:v>18.2</c:v>
                </c:pt>
                <c:pt idx="103">
                  <c:v>7.2</c:v>
                </c:pt>
                <c:pt idx="104">
                  <c:v>19.100000000000001</c:v>
                </c:pt>
                <c:pt idx="105">
                  <c:v>9.5399999999999991</c:v>
                </c:pt>
                <c:pt idx="106">
                  <c:v>4.34</c:v>
                </c:pt>
                <c:pt idx="107">
                  <c:v>13.77</c:v>
                </c:pt>
                <c:pt idx="108">
                  <c:v>13.68</c:v>
                </c:pt>
                <c:pt idx="109">
                  <c:v>16.399999999999999</c:v>
                </c:pt>
                <c:pt idx="110">
                  <c:v>26.45</c:v>
                </c:pt>
                <c:pt idx="111">
                  <c:v>10.08</c:v>
                </c:pt>
                <c:pt idx="112">
                  <c:v>18.559999999999999</c:v>
                </c:pt>
                <c:pt idx="113">
                  <c:v>12.76</c:v>
                </c:pt>
                <c:pt idx="114">
                  <c:v>4.3600000000000003</c:v>
                </c:pt>
                <c:pt idx="115">
                  <c:v>11.12</c:v>
                </c:pt>
                <c:pt idx="116">
                  <c:v>9.32</c:v>
                </c:pt>
                <c:pt idx="117">
                  <c:v>15.83</c:v>
                </c:pt>
                <c:pt idx="118">
                  <c:v>4.88</c:v>
                </c:pt>
                <c:pt idx="119">
                  <c:v>27.55</c:v>
                </c:pt>
                <c:pt idx="120">
                  <c:v>21.15</c:v>
                </c:pt>
                <c:pt idx="121">
                  <c:v>20.75</c:v>
                </c:pt>
                <c:pt idx="122">
                  <c:v>9.48</c:v>
                </c:pt>
                <c:pt idx="123">
                  <c:v>17.41</c:v>
                </c:pt>
                <c:pt idx="124">
                  <c:v>14.17</c:v>
                </c:pt>
                <c:pt idx="125">
                  <c:v>20.46</c:v>
                </c:pt>
                <c:pt idx="126">
                  <c:v>22.14</c:v>
                </c:pt>
                <c:pt idx="127">
                  <c:v>22.33</c:v>
                </c:pt>
                <c:pt idx="128">
                  <c:v>22.56</c:v>
                </c:pt>
                <c:pt idx="129">
                  <c:v>22.06</c:v>
                </c:pt>
                <c:pt idx="130">
                  <c:v>25.27</c:v>
                </c:pt>
                <c:pt idx="131">
                  <c:v>27.7</c:v>
                </c:pt>
                <c:pt idx="132">
                  <c:v>27.25</c:v>
                </c:pt>
                <c:pt idx="133">
                  <c:v>26.03</c:v>
                </c:pt>
                <c:pt idx="134">
                  <c:v>26.53</c:v>
                </c:pt>
                <c:pt idx="135">
                  <c:v>26.91</c:v>
                </c:pt>
                <c:pt idx="136">
                  <c:v>23.64</c:v>
                </c:pt>
                <c:pt idx="137">
                  <c:v>25.56</c:v>
                </c:pt>
                <c:pt idx="138">
                  <c:v>24.67</c:v>
                </c:pt>
                <c:pt idx="139">
                  <c:v>22.26</c:v>
                </c:pt>
                <c:pt idx="140">
                  <c:v>23.63</c:v>
                </c:pt>
                <c:pt idx="141">
                  <c:v>22.73</c:v>
                </c:pt>
                <c:pt idx="142">
                  <c:v>25.55</c:v>
                </c:pt>
                <c:pt idx="143">
                  <c:v>24.69</c:v>
                </c:pt>
                <c:pt idx="144">
                  <c:v>20.02</c:v>
                </c:pt>
                <c:pt idx="145">
                  <c:v>24.61</c:v>
                </c:pt>
                <c:pt idx="146">
                  <c:v>26.89</c:v>
                </c:pt>
                <c:pt idx="147">
                  <c:v>24.48</c:v>
                </c:pt>
                <c:pt idx="148">
                  <c:v>5.38</c:v>
                </c:pt>
                <c:pt idx="149">
                  <c:v>10.51</c:v>
                </c:pt>
                <c:pt idx="150">
                  <c:v>7.42</c:v>
                </c:pt>
                <c:pt idx="151">
                  <c:v>16.41</c:v>
                </c:pt>
                <c:pt idx="152">
                  <c:v>23.11</c:v>
                </c:pt>
                <c:pt idx="153">
                  <c:v>27.8</c:v>
                </c:pt>
                <c:pt idx="154">
                  <c:v>22.12</c:v>
                </c:pt>
                <c:pt idx="155">
                  <c:v>8.26</c:v>
                </c:pt>
                <c:pt idx="156">
                  <c:v>5.51</c:v>
                </c:pt>
                <c:pt idx="157">
                  <c:v>18.079999999999998</c:v>
                </c:pt>
                <c:pt idx="158">
                  <c:v>20.45</c:v>
                </c:pt>
                <c:pt idx="159">
                  <c:v>22.49</c:v>
                </c:pt>
                <c:pt idx="160">
                  <c:v>23.57</c:v>
                </c:pt>
                <c:pt idx="161">
                  <c:v>24.99</c:v>
                </c:pt>
                <c:pt idx="162">
                  <c:v>23.49</c:v>
                </c:pt>
                <c:pt idx="163">
                  <c:v>24.49</c:v>
                </c:pt>
                <c:pt idx="164">
                  <c:v>23.06</c:v>
                </c:pt>
                <c:pt idx="165">
                  <c:v>26.93</c:v>
                </c:pt>
                <c:pt idx="166">
                  <c:v>27.75</c:v>
                </c:pt>
                <c:pt idx="167">
                  <c:v>26.89</c:v>
                </c:pt>
                <c:pt idx="168">
                  <c:v>27.4</c:v>
                </c:pt>
                <c:pt idx="169">
                  <c:v>26.29</c:v>
                </c:pt>
                <c:pt idx="170">
                  <c:v>19.850000000000001</c:v>
                </c:pt>
                <c:pt idx="171">
                  <c:v>22.12</c:v>
                </c:pt>
                <c:pt idx="172">
                  <c:v>10.32</c:v>
                </c:pt>
                <c:pt idx="173">
                  <c:v>11.98</c:v>
                </c:pt>
                <c:pt idx="174">
                  <c:v>13.27</c:v>
                </c:pt>
                <c:pt idx="175">
                  <c:v>19.329999999999998</c:v>
                </c:pt>
                <c:pt idx="176">
                  <c:v>22.88</c:v>
                </c:pt>
                <c:pt idx="177">
                  <c:v>20.76</c:v>
                </c:pt>
                <c:pt idx="178">
                  <c:v>17.579999999999998</c:v>
                </c:pt>
                <c:pt idx="179">
                  <c:v>12.6</c:v>
                </c:pt>
                <c:pt idx="180">
                  <c:v>25.55</c:v>
                </c:pt>
                <c:pt idx="181">
                  <c:v>27.35</c:v>
                </c:pt>
                <c:pt idx="182">
                  <c:v>27.47</c:v>
                </c:pt>
                <c:pt idx="183">
                  <c:v>25.55</c:v>
                </c:pt>
                <c:pt idx="184">
                  <c:v>28.29</c:v>
                </c:pt>
                <c:pt idx="185">
                  <c:v>28.62</c:v>
                </c:pt>
                <c:pt idx="186">
                  <c:v>24.05</c:v>
                </c:pt>
                <c:pt idx="187">
                  <c:v>28.5</c:v>
                </c:pt>
                <c:pt idx="188">
                  <c:v>29.05</c:v>
                </c:pt>
                <c:pt idx="189">
                  <c:v>29.22</c:v>
                </c:pt>
                <c:pt idx="190">
                  <c:v>26.98</c:v>
                </c:pt>
                <c:pt idx="191">
                  <c:v>24.66</c:v>
                </c:pt>
                <c:pt idx="192">
                  <c:v>25.12</c:v>
                </c:pt>
                <c:pt idx="193">
                  <c:v>28.42</c:v>
                </c:pt>
                <c:pt idx="194">
                  <c:v>28.45</c:v>
                </c:pt>
                <c:pt idx="195">
                  <c:v>26.16</c:v>
                </c:pt>
                <c:pt idx="196">
                  <c:v>25.93</c:v>
                </c:pt>
                <c:pt idx="197">
                  <c:v>27.04</c:v>
                </c:pt>
                <c:pt idx="198">
                  <c:v>25.39</c:v>
                </c:pt>
                <c:pt idx="199">
                  <c:v>21.98</c:v>
                </c:pt>
                <c:pt idx="200">
                  <c:v>23.01</c:v>
                </c:pt>
                <c:pt idx="201">
                  <c:v>28.23</c:v>
                </c:pt>
                <c:pt idx="202">
                  <c:v>19.149999999999999</c:v>
                </c:pt>
                <c:pt idx="203">
                  <c:v>11.93</c:v>
                </c:pt>
                <c:pt idx="204">
                  <c:v>20.92</c:v>
                </c:pt>
                <c:pt idx="205">
                  <c:v>26.05</c:v>
                </c:pt>
                <c:pt idx="206">
                  <c:v>26.24</c:v>
                </c:pt>
                <c:pt idx="207">
                  <c:v>22.46</c:v>
                </c:pt>
                <c:pt idx="208">
                  <c:v>22.83</c:v>
                </c:pt>
                <c:pt idx="209">
                  <c:v>25.09</c:v>
                </c:pt>
                <c:pt idx="210">
                  <c:v>19.79</c:v>
                </c:pt>
                <c:pt idx="211">
                  <c:v>13.93</c:v>
                </c:pt>
                <c:pt idx="212">
                  <c:v>10.25</c:v>
                </c:pt>
                <c:pt idx="213">
                  <c:v>10.85</c:v>
                </c:pt>
                <c:pt idx="214">
                  <c:v>17.440000000000001</c:v>
                </c:pt>
                <c:pt idx="215">
                  <c:v>15.66</c:v>
                </c:pt>
                <c:pt idx="216">
                  <c:v>12.77</c:v>
                </c:pt>
                <c:pt idx="217">
                  <c:v>4.38</c:v>
                </c:pt>
                <c:pt idx="218">
                  <c:v>5.0199999999999996</c:v>
                </c:pt>
                <c:pt idx="219">
                  <c:v>17.91</c:v>
                </c:pt>
                <c:pt idx="220">
                  <c:v>21.16</c:v>
                </c:pt>
                <c:pt idx="221">
                  <c:v>23.84</c:v>
                </c:pt>
                <c:pt idx="222">
                  <c:v>24.43</c:v>
                </c:pt>
                <c:pt idx="223">
                  <c:v>21.03</c:v>
                </c:pt>
                <c:pt idx="224">
                  <c:v>23.42</c:v>
                </c:pt>
                <c:pt idx="225">
                  <c:v>24.98</c:v>
                </c:pt>
                <c:pt idx="226">
                  <c:v>26.1</c:v>
                </c:pt>
                <c:pt idx="227">
                  <c:v>24.77</c:v>
                </c:pt>
                <c:pt idx="228">
                  <c:v>22.82</c:v>
                </c:pt>
                <c:pt idx="229">
                  <c:v>21.63</c:v>
                </c:pt>
                <c:pt idx="230">
                  <c:v>21.15</c:v>
                </c:pt>
                <c:pt idx="231">
                  <c:v>25.48</c:v>
                </c:pt>
                <c:pt idx="232">
                  <c:v>23.78</c:v>
                </c:pt>
                <c:pt idx="233">
                  <c:v>22.2</c:v>
                </c:pt>
                <c:pt idx="234">
                  <c:v>22.51</c:v>
                </c:pt>
                <c:pt idx="235">
                  <c:v>24.45</c:v>
                </c:pt>
                <c:pt idx="236">
                  <c:v>25.12</c:v>
                </c:pt>
                <c:pt idx="237">
                  <c:v>26.42</c:v>
                </c:pt>
                <c:pt idx="238">
                  <c:v>27.12</c:v>
                </c:pt>
                <c:pt idx="239">
                  <c:v>25.72</c:v>
                </c:pt>
                <c:pt idx="240">
                  <c:v>24.39</c:v>
                </c:pt>
                <c:pt idx="241">
                  <c:v>15.63</c:v>
                </c:pt>
                <c:pt idx="242">
                  <c:v>23.72</c:v>
                </c:pt>
                <c:pt idx="243">
                  <c:v>23.05</c:v>
                </c:pt>
                <c:pt idx="244">
                  <c:v>24.03</c:v>
                </c:pt>
                <c:pt idx="245">
                  <c:v>25.51</c:v>
                </c:pt>
                <c:pt idx="246">
                  <c:v>25.01</c:v>
                </c:pt>
                <c:pt idx="247">
                  <c:v>24.1</c:v>
                </c:pt>
                <c:pt idx="248">
                  <c:v>25.16</c:v>
                </c:pt>
                <c:pt idx="249">
                  <c:v>25.44</c:v>
                </c:pt>
                <c:pt idx="250">
                  <c:v>25.08</c:v>
                </c:pt>
                <c:pt idx="251">
                  <c:v>24.89</c:v>
                </c:pt>
                <c:pt idx="252">
                  <c:v>25.05</c:v>
                </c:pt>
                <c:pt idx="253">
                  <c:v>7.65</c:v>
                </c:pt>
                <c:pt idx="254">
                  <c:v>4.42</c:v>
                </c:pt>
                <c:pt idx="255">
                  <c:v>19.63</c:v>
                </c:pt>
                <c:pt idx="256">
                  <c:v>22.76</c:v>
                </c:pt>
                <c:pt idx="257">
                  <c:v>17.05</c:v>
                </c:pt>
                <c:pt idx="258">
                  <c:v>22.67</c:v>
                </c:pt>
                <c:pt idx="259">
                  <c:v>22.31</c:v>
                </c:pt>
                <c:pt idx="260">
                  <c:v>20.71</c:v>
                </c:pt>
                <c:pt idx="261">
                  <c:v>22.49</c:v>
                </c:pt>
                <c:pt idx="262">
                  <c:v>24.01</c:v>
                </c:pt>
                <c:pt idx="263">
                  <c:v>22.96</c:v>
                </c:pt>
                <c:pt idx="264">
                  <c:v>21.27</c:v>
                </c:pt>
                <c:pt idx="265">
                  <c:v>21.49</c:v>
                </c:pt>
                <c:pt idx="266">
                  <c:v>21.25</c:v>
                </c:pt>
                <c:pt idx="267">
                  <c:v>7.05</c:v>
                </c:pt>
                <c:pt idx="268">
                  <c:v>23.89</c:v>
                </c:pt>
                <c:pt idx="269">
                  <c:v>17.64</c:v>
                </c:pt>
                <c:pt idx="270">
                  <c:v>20.45</c:v>
                </c:pt>
                <c:pt idx="271">
                  <c:v>22.67</c:v>
                </c:pt>
                <c:pt idx="272">
                  <c:v>23.11</c:v>
                </c:pt>
              </c:numCache>
            </c:numRef>
          </c:val>
          <c:extLst>
            <c:ext xmlns:c16="http://schemas.microsoft.com/office/drawing/2014/chart" uri="{C3380CC4-5D6E-409C-BE32-E72D297353CC}">
              <c16:uniqueId val="{00000001-0EBE-4F16-B47F-67C627447514}"/>
            </c:ext>
          </c:extLst>
        </c:ser>
        <c:ser>
          <c:idx val="1"/>
          <c:order val="1"/>
          <c:tx>
            <c:strRef>
              <c:f>Daily!$CK$2</c:f>
              <c:strCache>
                <c:ptCount val="1"/>
                <c:pt idx="0">
                  <c:v>Max</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zh-T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Daily!$CK$4:$CK$580</c:f>
              <c:numCache>
                <c:formatCode>General</c:formatCode>
                <c:ptCount val="577"/>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29.22</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numCache>
            </c:numRef>
          </c:val>
          <c:extLst>
            <c:ext xmlns:c16="http://schemas.microsoft.com/office/drawing/2014/chart" uri="{C3380CC4-5D6E-409C-BE32-E72D297353CC}">
              <c16:uniqueId val="{00000002-0EBE-4F16-B47F-67C627447514}"/>
            </c:ext>
          </c:extLst>
        </c:ser>
        <c:ser>
          <c:idx val="2"/>
          <c:order val="2"/>
          <c:tx>
            <c:strRef>
              <c:f>Daily!$CL$2</c:f>
              <c:strCache>
                <c:ptCount val="1"/>
                <c:pt idx="0">
                  <c:v>min</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numRef>
              <c:f>Daily!$BW$4:$BW$580</c:f>
              <c:numCache>
                <c:formatCode>m/d/yyyy</c:formatCode>
                <c:ptCount val="57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numCache>
            </c:numRef>
          </c:cat>
          <c:val>
            <c:numRef>
              <c:f>Daily!$CL$4:$CL$580</c:f>
              <c:numCache>
                <c:formatCode>General</c:formatCode>
                <c:ptCount val="577"/>
                <c:pt idx="0">
                  <c:v>#N/A</c:v>
                </c:pt>
                <c:pt idx="1">
                  <c:v>#N/A</c:v>
                </c:pt>
                <c:pt idx="2">
                  <c:v>#N/A</c:v>
                </c:pt>
                <c:pt idx="3">
                  <c:v>#N/A</c:v>
                </c:pt>
                <c:pt idx="4">
                  <c:v>#N/A</c:v>
                </c:pt>
                <c:pt idx="5">
                  <c:v>#N/A</c:v>
                </c:pt>
                <c:pt idx="6">
                  <c:v>#N/A</c:v>
                </c:pt>
                <c:pt idx="7">
                  <c:v>#N/A</c:v>
                </c:pt>
                <c:pt idx="8">
                  <c:v>1.1000000000000001</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numCache>
            </c:numRef>
          </c:val>
          <c:extLst>
            <c:ext xmlns:c16="http://schemas.microsoft.com/office/drawing/2014/chart" uri="{C3380CC4-5D6E-409C-BE32-E72D297353CC}">
              <c16:uniqueId val="{00000003-0EBE-4F16-B47F-67C627447514}"/>
            </c:ext>
          </c:extLst>
        </c:ser>
        <c:dLbls>
          <c:showLegendKey val="0"/>
          <c:showVal val="0"/>
          <c:showCatName val="0"/>
          <c:showSerName val="0"/>
          <c:showPercent val="0"/>
          <c:showBubbleSize val="0"/>
        </c:dLbls>
        <c:gapWidth val="315"/>
        <c:overlap val="-40"/>
        <c:axId val="1371868623"/>
        <c:axId val="1371848751"/>
      </c:barChart>
      <c:dateAx>
        <c:axId val="13718686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mmm"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TW"/>
          </a:p>
        </c:txPr>
        <c:crossAx val="1371848751"/>
        <c:crosses val="autoZero"/>
        <c:auto val="1"/>
        <c:lblOffset val="100"/>
        <c:baseTimeUnit val="days"/>
        <c:majorUnit val="3"/>
        <c:majorTimeUnit val="months"/>
      </c:dateAx>
      <c:valAx>
        <c:axId val="1371848751"/>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371868623"/>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zh-TW"/>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649516908212562E-2"/>
          <c:y val="0.28343240740740738"/>
          <c:w val="0.86471473429951695"/>
          <c:h val="0.45545277777777771"/>
        </c:manualLayout>
      </c:layout>
      <c:barChart>
        <c:barDir val="col"/>
        <c:grouping val="clustered"/>
        <c:varyColors val="0"/>
        <c:ser>
          <c:idx val="0"/>
          <c:order val="0"/>
          <c:tx>
            <c:strRef>
              <c:f>Annual!$E$11</c:f>
              <c:strCache>
                <c:ptCount val="1"/>
                <c:pt idx="0">
                  <c:v>2020</c:v>
                </c:pt>
              </c:strCache>
            </c:strRef>
          </c:tx>
          <c:spPr>
            <a:solidFill>
              <a:schemeClr val="accent1">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Annual!$E$18:$E$383</c:f>
              <c:numCache>
                <c:formatCode>General</c:formatCode>
                <c:ptCount val="366"/>
                <c:pt idx="0">
                  <c:v>18.5</c:v>
                </c:pt>
                <c:pt idx="1">
                  <c:v>19.3</c:v>
                </c:pt>
                <c:pt idx="2">
                  <c:v>20.2</c:v>
                </c:pt>
                <c:pt idx="3">
                  <c:v>20.6</c:v>
                </c:pt>
                <c:pt idx="4">
                  <c:v>20.9</c:v>
                </c:pt>
                <c:pt idx="5">
                  <c:v>21.4</c:v>
                </c:pt>
                <c:pt idx="6">
                  <c:v>22.5</c:v>
                </c:pt>
                <c:pt idx="7">
                  <c:v>20</c:v>
                </c:pt>
                <c:pt idx="8">
                  <c:v>18.899999999999999</c:v>
                </c:pt>
                <c:pt idx="9">
                  <c:v>20.100000000000001</c:v>
                </c:pt>
                <c:pt idx="10">
                  <c:v>21.1</c:v>
                </c:pt>
                <c:pt idx="11">
                  <c:v>18</c:v>
                </c:pt>
                <c:pt idx="12">
                  <c:v>18.100000000000001</c:v>
                </c:pt>
                <c:pt idx="13">
                  <c:v>19.5</c:v>
                </c:pt>
                <c:pt idx="14">
                  <c:v>20.100000000000001</c:v>
                </c:pt>
                <c:pt idx="15">
                  <c:v>20.7</c:v>
                </c:pt>
                <c:pt idx="16">
                  <c:v>18.7</c:v>
                </c:pt>
                <c:pt idx="17">
                  <c:v>16.3</c:v>
                </c:pt>
                <c:pt idx="18">
                  <c:v>17.8</c:v>
                </c:pt>
                <c:pt idx="19">
                  <c:v>18.399999999999999</c:v>
                </c:pt>
                <c:pt idx="20">
                  <c:v>19</c:v>
                </c:pt>
                <c:pt idx="21">
                  <c:v>21</c:v>
                </c:pt>
                <c:pt idx="22">
                  <c:v>23</c:v>
                </c:pt>
                <c:pt idx="23">
                  <c:v>23.1</c:v>
                </c:pt>
                <c:pt idx="24">
                  <c:v>23.3</c:v>
                </c:pt>
                <c:pt idx="25">
                  <c:v>21.2</c:v>
                </c:pt>
                <c:pt idx="26">
                  <c:v>18.7</c:v>
                </c:pt>
                <c:pt idx="27">
                  <c:v>17.100000000000001</c:v>
                </c:pt>
                <c:pt idx="28">
                  <c:v>15.6</c:v>
                </c:pt>
                <c:pt idx="29">
                  <c:v>14.6</c:v>
                </c:pt>
                <c:pt idx="30">
                  <c:v>15.3</c:v>
                </c:pt>
                <c:pt idx="31">
                  <c:v>15.3</c:v>
                </c:pt>
                <c:pt idx="32">
                  <c:v>17.2</c:v>
                </c:pt>
                <c:pt idx="33">
                  <c:v>18.8</c:v>
                </c:pt>
                <c:pt idx="34">
                  <c:v>19.399999999999999</c:v>
                </c:pt>
                <c:pt idx="35">
                  <c:v>18.7</c:v>
                </c:pt>
                <c:pt idx="36">
                  <c:v>20</c:v>
                </c:pt>
                <c:pt idx="37">
                  <c:v>19.8</c:v>
                </c:pt>
                <c:pt idx="38">
                  <c:v>18.7</c:v>
                </c:pt>
                <c:pt idx="39">
                  <c:v>16.8</c:v>
                </c:pt>
                <c:pt idx="40">
                  <c:v>17.2</c:v>
                </c:pt>
                <c:pt idx="41">
                  <c:v>18.8</c:v>
                </c:pt>
                <c:pt idx="42">
                  <c:v>21.8</c:v>
                </c:pt>
                <c:pt idx="43">
                  <c:v>22.8</c:v>
                </c:pt>
                <c:pt idx="44">
                  <c:v>23.8</c:v>
                </c:pt>
                <c:pt idx="45">
                  <c:v>23.9</c:v>
                </c:pt>
                <c:pt idx="46">
                  <c:v>18.100000000000001</c:v>
                </c:pt>
                <c:pt idx="47">
                  <c:v>13.8</c:v>
                </c:pt>
                <c:pt idx="48">
                  <c:v>14.9</c:v>
                </c:pt>
                <c:pt idx="49">
                  <c:v>17.2</c:v>
                </c:pt>
                <c:pt idx="50">
                  <c:v>18.7</c:v>
                </c:pt>
                <c:pt idx="51">
                  <c:v>20.100000000000001</c:v>
                </c:pt>
                <c:pt idx="52">
                  <c:v>20.6</c:v>
                </c:pt>
                <c:pt idx="53">
                  <c:v>19.2</c:v>
                </c:pt>
                <c:pt idx="54">
                  <c:v>20.7</c:v>
                </c:pt>
                <c:pt idx="55">
                  <c:v>22.8</c:v>
                </c:pt>
                <c:pt idx="56">
                  <c:v>23.5</c:v>
                </c:pt>
                <c:pt idx="57">
                  <c:v>21.7</c:v>
                </c:pt>
                <c:pt idx="58">
                  <c:v>22</c:v>
                </c:pt>
                <c:pt idx="59">
                  <c:v>22.8</c:v>
                </c:pt>
                <c:pt idx="60">
                  <c:v>23.2</c:v>
                </c:pt>
                <c:pt idx="61">
                  <c:v>19.8</c:v>
                </c:pt>
                <c:pt idx="62">
                  <c:v>20.3</c:v>
                </c:pt>
                <c:pt idx="63">
                  <c:v>20.7</c:v>
                </c:pt>
                <c:pt idx="64">
                  <c:v>18.100000000000001</c:v>
                </c:pt>
                <c:pt idx="65">
                  <c:v>19.600000000000001</c:v>
                </c:pt>
                <c:pt idx="66">
                  <c:v>22</c:v>
                </c:pt>
                <c:pt idx="67">
                  <c:v>22.7</c:v>
                </c:pt>
                <c:pt idx="68">
                  <c:v>24.3</c:v>
                </c:pt>
                <c:pt idx="69">
                  <c:v>20.2</c:v>
                </c:pt>
                <c:pt idx="70">
                  <c:v>17.899999999999999</c:v>
                </c:pt>
                <c:pt idx="71">
                  <c:v>20.399999999999999</c:v>
                </c:pt>
                <c:pt idx="72">
                  <c:v>22.4</c:v>
                </c:pt>
                <c:pt idx="73">
                  <c:v>18.399999999999999</c:v>
                </c:pt>
                <c:pt idx="74">
                  <c:v>17.7</c:v>
                </c:pt>
                <c:pt idx="75">
                  <c:v>18.3</c:v>
                </c:pt>
                <c:pt idx="76">
                  <c:v>19.600000000000001</c:v>
                </c:pt>
                <c:pt idx="77">
                  <c:v>21.3</c:v>
                </c:pt>
                <c:pt idx="78">
                  <c:v>22.9</c:v>
                </c:pt>
                <c:pt idx="79">
                  <c:v>20.8</c:v>
                </c:pt>
                <c:pt idx="80">
                  <c:v>23.1</c:v>
                </c:pt>
                <c:pt idx="81">
                  <c:v>25</c:v>
                </c:pt>
                <c:pt idx="82">
                  <c:v>22.9</c:v>
                </c:pt>
                <c:pt idx="83">
                  <c:v>23.1</c:v>
                </c:pt>
                <c:pt idx="84">
                  <c:v>24.5</c:v>
                </c:pt>
                <c:pt idx="85">
                  <c:v>24.5</c:v>
                </c:pt>
                <c:pt idx="86">
                  <c:v>24</c:v>
                </c:pt>
                <c:pt idx="87">
                  <c:v>21.3</c:v>
                </c:pt>
                <c:pt idx="88">
                  <c:v>18.8</c:v>
                </c:pt>
                <c:pt idx="89">
                  <c:v>22.5</c:v>
                </c:pt>
                <c:pt idx="90">
                  <c:v>22.4</c:v>
                </c:pt>
                <c:pt idx="91">
                  <c:v>20.9</c:v>
                </c:pt>
                <c:pt idx="92">
                  <c:v>20.3</c:v>
                </c:pt>
                <c:pt idx="93">
                  <c:v>22.2</c:v>
                </c:pt>
                <c:pt idx="94">
                  <c:v>20.8</c:v>
                </c:pt>
                <c:pt idx="95">
                  <c:v>19.8</c:v>
                </c:pt>
                <c:pt idx="96">
                  <c:v>19.2</c:v>
                </c:pt>
                <c:pt idx="97">
                  <c:v>19.5</c:v>
                </c:pt>
                <c:pt idx="98">
                  <c:v>21.6</c:v>
                </c:pt>
                <c:pt idx="99">
                  <c:v>21.2</c:v>
                </c:pt>
                <c:pt idx="100">
                  <c:v>21.2</c:v>
                </c:pt>
                <c:pt idx="101">
                  <c:v>22.3</c:v>
                </c:pt>
                <c:pt idx="102">
                  <c:v>18.399999999999999</c:v>
                </c:pt>
                <c:pt idx="103">
                  <c:v>19</c:v>
                </c:pt>
                <c:pt idx="104">
                  <c:v>19.399999999999999</c:v>
                </c:pt>
                <c:pt idx="105">
                  <c:v>20.399999999999999</c:v>
                </c:pt>
                <c:pt idx="106">
                  <c:v>21.8</c:v>
                </c:pt>
                <c:pt idx="107">
                  <c:v>23.8</c:v>
                </c:pt>
                <c:pt idx="108">
                  <c:v>25.3</c:v>
                </c:pt>
                <c:pt idx="109">
                  <c:v>26.2</c:v>
                </c:pt>
                <c:pt idx="110">
                  <c:v>24.2</c:v>
                </c:pt>
                <c:pt idx="111">
                  <c:v>24.4</c:v>
                </c:pt>
                <c:pt idx="112">
                  <c:v>22.4</c:v>
                </c:pt>
                <c:pt idx="113">
                  <c:v>20.3</c:v>
                </c:pt>
                <c:pt idx="114">
                  <c:v>18</c:v>
                </c:pt>
                <c:pt idx="115">
                  <c:v>21.4</c:v>
                </c:pt>
                <c:pt idx="116">
                  <c:v>22.9</c:v>
                </c:pt>
                <c:pt idx="117">
                  <c:v>22.4</c:v>
                </c:pt>
                <c:pt idx="118">
                  <c:v>21.2</c:v>
                </c:pt>
                <c:pt idx="119">
                  <c:v>22</c:v>
                </c:pt>
                <c:pt idx="120">
                  <c:v>23.8</c:v>
                </c:pt>
                <c:pt idx="121">
                  <c:v>24.9</c:v>
                </c:pt>
                <c:pt idx="122">
                  <c:v>26.2</c:v>
                </c:pt>
                <c:pt idx="123">
                  <c:v>27.3</c:v>
                </c:pt>
                <c:pt idx="124">
                  <c:v>27.5</c:v>
                </c:pt>
                <c:pt idx="125">
                  <c:v>27</c:v>
                </c:pt>
                <c:pt idx="126">
                  <c:v>26</c:v>
                </c:pt>
                <c:pt idx="127">
                  <c:v>24.7</c:v>
                </c:pt>
                <c:pt idx="128">
                  <c:v>25.7</c:v>
                </c:pt>
                <c:pt idx="129">
                  <c:v>27.2</c:v>
                </c:pt>
                <c:pt idx="130">
                  <c:v>28.7</c:v>
                </c:pt>
                <c:pt idx="131">
                  <c:v>26.9</c:v>
                </c:pt>
                <c:pt idx="132">
                  <c:v>25.2</c:v>
                </c:pt>
                <c:pt idx="133">
                  <c:v>25.7</c:v>
                </c:pt>
                <c:pt idx="134">
                  <c:v>26.2</c:v>
                </c:pt>
                <c:pt idx="135">
                  <c:v>27</c:v>
                </c:pt>
                <c:pt idx="136">
                  <c:v>26.5</c:v>
                </c:pt>
                <c:pt idx="137">
                  <c:v>25.1</c:v>
                </c:pt>
                <c:pt idx="138">
                  <c:v>25.3</c:v>
                </c:pt>
                <c:pt idx="139">
                  <c:v>24.8</c:v>
                </c:pt>
                <c:pt idx="140">
                  <c:v>24.5</c:v>
                </c:pt>
                <c:pt idx="141">
                  <c:v>24.6</c:v>
                </c:pt>
                <c:pt idx="142">
                  <c:v>25</c:v>
                </c:pt>
                <c:pt idx="143">
                  <c:v>25</c:v>
                </c:pt>
                <c:pt idx="144">
                  <c:v>24.7</c:v>
                </c:pt>
                <c:pt idx="145">
                  <c:v>26</c:v>
                </c:pt>
                <c:pt idx="146">
                  <c:v>27.1</c:v>
                </c:pt>
                <c:pt idx="147">
                  <c:v>25.2</c:v>
                </c:pt>
                <c:pt idx="148">
                  <c:v>25</c:v>
                </c:pt>
                <c:pt idx="149">
                  <c:v>26.5</c:v>
                </c:pt>
                <c:pt idx="150">
                  <c:v>28.1</c:v>
                </c:pt>
                <c:pt idx="151">
                  <c:v>28.9</c:v>
                </c:pt>
                <c:pt idx="152">
                  <c:v>28.5</c:v>
                </c:pt>
                <c:pt idx="153">
                  <c:v>28.8</c:v>
                </c:pt>
                <c:pt idx="154">
                  <c:v>29.4</c:v>
                </c:pt>
                <c:pt idx="155">
                  <c:v>29.7</c:v>
                </c:pt>
                <c:pt idx="156">
                  <c:v>29.5</c:v>
                </c:pt>
                <c:pt idx="157">
                  <c:v>29.5</c:v>
                </c:pt>
                <c:pt idx="158">
                  <c:v>27.8</c:v>
                </c:pt>
                <c:pt idx="159">
                  <c:v>27.3</c:v>
                </c:pt>
                <c:pt idx="160">
                  <c:v>27</c:v>
                </c:pt>
                <c:pt idx="161">
                  <c:v>27.6</c:v>
                </c:pt>
                <c:pt idx="162">
                  <c:v>28.2</c:v>
                </c:pt>
                <c:pt idx="163">
                  <c:v>28.8</c:v>
                </c:pt>
                <c:pt idx="164">
                  <c:v>28.8</c:v>
                </c:pt>
                <c:pt idx="165">
                  <c:v>29.3</c:v>
                </c:pt>
                <c:pt idx="166">
                  <c:v>29.4</c:v>
                </c:pt>
                <c:pt idx="167">
                  <c:v>29.5</c:v>
                </c:pt>
                <c:pt idx="168">
                  <c:v>29.6</c:v>
                </c:pt>
                <c:pt idx="169">
                  <c:v>29.6</c:v>
                </c:pt>
                <c:pt idx="170">
                  <c:v>29.8</c:v>
                </c:pt>
                <c:pt idx="171">
                  <c:v>30.1</c:v>
                </c:pt>
                <c:pt idx="172">
                  <c:v>29.8</c:v>
                </c:pt>
                <c:pt idx="173">
                  <c:v>30.1</c:v>
                </c:pt>
                <c:pt idx="174">
                  <c:v>30.1</c:v>
                </c:pt>
                <c:pt idx="175">
                  <c:v>30.2</c:v>
                </c:pt>
                <c:pt idx="176">
                  <c:v>30.5</c:v>
                </c:pt>
                <c:pt idx="177">
                  <c:v>30</c:v>
                </c:pt>
                <c:pt idx="178">
                  <c:v>29.8</c:v>
                </c:pt>
                <c:pt idx="179">
                  <c:v>29.6</c:v>
                </c:pt>
                <c:pt idx="180">
                  <c:v>29.1</c:v>
                </c:pt>
                <c:pt idx="181">
                  <c:v>30.1</c:v>
                </c:pt>
                <c:pt idx="182">
                  <c:v>29.3</c:v>
                </c:pt>
                <c:pt idx="183">
                  <c:v>28.4</c:v>
                </c:pt>
                <c:pt idx="184">
                  <c:v>28.6</c:v>
                </c:pt>
                <c:pt idx="185">
                  <c:v>29.2</c:v>
                </c:pt>
                <c:pt idx="186">
                  <c:v>29</c:v>
                </c:pt>
                <c:pt idx="187">
                  <c:v>29.6</c:v>
                </c:pt>
                <c:pt idx="188">
                  <c:v>30.1</c:v>
                </c:pt>
                <c:pt idx="189">
                  <c:v>29.7</c:v>
                </c:pt>
                <c:pt idx="190">
                  <c:v>29.6</c:v>
                </c:pt>
                <c:pt idx="191">
                  <c:v>30.3</c:v>
                </c:pt>
                <c:pt idx="192">
                  <c:v>30.4</c:v>
                </c:pt>
                <c:pt idx="193">
                  <c:v>30.3</c:v>
                </c:pt>
                <c:pt idx="194">
                  <c:v>30</c:v>
                </c:pt>
                <c:pt idx="195">
                  <c:v>29.9</c:v>
                </c:pt>
                <c:pt idx="196">
                  <c:v>30.3</c:v>
                </c:pt>
                <c:pt idx="197">
                  <c:v>30.4</c:v>
                </c:pt>
                <c:pt idx="198">
                  <c:v>30.4</c:v>
                </c:pt>
                <c:pt idx="199">
                  <c:v>30.6</c:v>
                </c:pt>
                <c:pt idx="200">
                  <c:v>28.8</c:v>
                </c:pt>
                <c:pt idx="201">
                  <c:v>28.9</c:v>
                </c:pt>
                <c:pt idx="202">
                  <c:v>29.8</c:v>
                </c:pt>
                <c:pt idx="203">
                  <c:v>30.1</c:v>
                </c:pt>
                <c:pt idx="204">
                  <c:v>30.4</c:v>
                </c:pt>
                <c:pt idx="205">
                  <c:v>30.5</c:v>
                </c:pt>
                <c:pt idx="206">
                  <c:v>29.6</c:v>
                </c:pt>
                <c:pt idx="207">
                  <c:v>29.2</c:v>
                </c:pt>
                <c:pt idx="208">
                  <c:v>29.1</c:v>
                </c:pt>
                <c:pt idx="209">
                  <c:v>28.2</c:v>
                </c:pt>
                <c:pt idx="210">
                  <c:v>29.2</c:v>
                </c:pt>
                <c:pt idx="211">
                  <c:v>27.1</c:v>
                </c:pt>
                <c:pt idx="212">
                  <c:v>28.3</c:v>
                </c:pt>
                <c:pt idx="213">
                  <c:v>29.3</c:v>
                </c:pt>
                <c:pt idx="214">
                  <c:v>29.5</c:v>
                </c:pt>
                <c:pt idx="215">
                  <c:v>28.8</c:v>
                </c:pt>
                <c:pt idx="216">
                  <c:v>28.5</c:v>
                </c:pt>
                <c:pt idx="217">
                  <c:v>28.7</c:v>
                </c:pt>
                <c:pt idx="218">
                  <c:v>29.1</c:v>
                </c:pt>
                <c:pt idx="219">
                  <c:v>29.3</c:v>
                </c:pt>
                <c:pt idx="220">
                  <c:v>29.6</c:v>
                </c:pt>
                <c:pt idx="221">
                  <c:v>29.7</c:v>
                </c:pt>
                <c:pt idx="222">
                  <c:v>28.6</c:v>
                </c:pt>
                <c:pt idx="223">
                  <c:v>27.4</c:v>
                </c:pt>
                <c:pt idx="224">
                  <c:v>29.1</c:v>
                </c:pt>
                <c:pt idx="225">
                  <c:v>29.7</c:v>
                </c:pt>
                <c:pt idx="226">
                  <c:v>29.3</c:v>
                </c:pt>
                <c:pt idx="227">
                  <c:v>29.4</c:v>
                </c:pt>
                <c:pt idx="228">
                  <c:v>29.3</c:v>
                </c:pt>
                <c:pt idx="229">
                  <c:v>28.2</c:v>
                </c:pt>
                <c:pt idx="230">
                  <c:v>28.4</c:v>
                </c:pt>
                <c:pt idx="231">
                  <c:v>29.5</c:v>
                </c:pt>
                <c:pt idx="232">
                  <c:v>29.8</c:v>
                </c:pt>
                <c:pt idx="233">
                  <c:v>29.4</c:v>
                </c:pt>
                <c:pt idx="234">
                  <c:v>26.5</c:v>
                </c:pt>
                <c:pt idx="235">
                  <c:v>28.8</c:v>
                </c:pt>
                <c:pt idx="236">
                  <c:v>29.4</c:v>
                </c:pt>
                <c:pt idx="237">
                  <c:v>29.8</c:v>
                </c:pt>
                <c:pt idx="238">
                  <c:v>29.4</c:v>
                </c:pt>
                <c:pt idx="239">
                  <c:v>28.9</c:v>
                </c:pt>
                <c:pt idx="240">
                  <c:v>29.2</c:v>
                </c:pt>
                <c:pt idx="241">
                  <c:v>29.6</c:v>
                </c:pt>
                <c:pt idx="242">
                  <c:v>29.6</c:v>
                </c:pt>
                <c:pt idx="243">
                  <c:v>29.6</c:v>
                </c:pt>
                <c:pt idx="244">
                  <c:v>29</c:v>
                </c:pt>
                <c:pt idx="245">
                  <c:v>30</c:v>
                </c:pt>
                <c:pt idx="246">
                  <c:v>29</c:v>
                </c:pt>
                <c:pt idx="247">
                  <c:v>28</c:v>
                </c:pt>
                <c:pt idx="248">
                  <c:v>28.2</c:v>
                </c:pt>
                <c:pt idx="249">
                  <c:v>27.2</c:v>
                </c:pt>
                <c:pt idx="250">
                  <c:v>27.5</c:v>
                </c:pt>
                <c:pt idx="251">
                  <c:v>27.9</c:v>
                </c:pt>
                <c:pt idx="252">
                  <c:v>27.6</c:v>
                </c:pt>
                <c:pt idx="253">
                  <c:v>27.1</c:v>
                </c:pt>
                <c:pt idx="254">
                  <c:v>27.8</c:v>
                </c:pt>
                <c:pt idx="255">
                  <c:v>27.2</c:v>
                </c:pt>
                <c:pt idx="256">
                  <c:v>27.7</c:v>
                </c:pt>
                <c:pt idx="257">
                  <c:v>27.9</c:v>
                </c:pt>
                <c:pt idx="258">
                  <c:v>28.6</c:v>
                </c:pt>
                <c:pt idx="259">
                  <c:v>28.9</c:v>
                </c:pt>
                <c:pt idx="260">
                  <c:v>28.9</c:v>
                </c:pt>
                <c:pt idx="261">
                  <c:v>29.2</c:v>
                </c:pt>
                <c:pt idx="262">
                  <c:v>29</c:v>
                </c:pt>
                <c:pt idx="263">
                  <c:v>28.1</c:v>
                </c:pt>
                <c:pt idx="264">
                  <c:v>27.6</c:v>
                </c:pt>
                <c:pt idx="265">
                  <c:v>26.9</c:v>
                </c:pt>
                <c:pt idx="266">
                  <c:v>27.6</c:v>
                </c:pt>
                <c:pt idx="267">
                  <c:v>26.5</c:v>
                </c:pt>
                <c:pt idx="268">
                  <c:v>24.6</c:v>
                </c:pt>
                <c:pt idx="269">
                  <c:v>24.9</c:v>
                </c:pt>
                <c:pt idx="270">
                  <c:v>24.5</c:v>
                </c:pt>
                <c:pt idx="271">
                  <c:v>25.5</c:v>
                </c:pt>
                <c:pt idx="272">
                  <c:v>25.6</c:v>
                </c:pt>
                <c:pt idx="273">
                  <c:v>24</c:v>
                </c:pt>
                <c:pt idx="274">
                  <c:v>25.7</c:v>
                </c:pt>
                <c:pt idx="275">
                  <c:v>26.7</c:v>
                </c:pt>
                <c:pt idx="276">
                  <c:v>27.1</c:v>
                </c:pt>
                <c:pt idx="277">
                  <c:v>27.5</c:v>
                </c:pt>
                <c:pt idx="278">
                  <c:v>27.2</c:v>
                </c:pt>
                <c:pt idx="279">
                  <c:v>26.3</c:v>
                </c:pt>
                <c:pt idx="280">
                  <c:v>25.3</c:v>
                </c:pt>
                <c:pt idx="281">
                  <c:v>25.7</c:v>
                </c:pt>
                <c:pt idx="282">
                  <c:v>26</c:v>
                </c:pt>
                <c:pt idx="283">
                  <c:v>26.2</c:v>
                </c:pt>
                <c:pt idx="284">
                  <c:v>27.2</c:v>
                </c:pt>
                <c:pt idx="285">
                  <c:v>28.1</c:v>
                </c:pt>
                <c:pt idx="286">
                  <c:v>27.1</c:v>
                </c:pt>
                <c:pt idx="287">
                  <c:v>26.3</c:v>
                </c:pt>
                <c:pt idx="288">
                  <c:v>26.2</c:v>
                </c:pt>
                <c:pt idx="289">
                  <c:v>24.9</c:v>
                </c:pt>
                <c:pt idx="290">
                  <c:v>23.5</c:v>
                </c:pt>
                <c:pt idx="291">
                  <c:v>24.1</c:v>
                </c:pt>
                <c:pt idx="292">
                  <c:v>24</c:v>
                </c:pt>
                <c:pt idx="293">
                  <c:v>25.6</c:v>
                </c:pt>
                <c:pt idx="294">
                  <c:v>24.9</c:v>
                </c:pt>
                <c:pt idx="295">
                  <c:v>25.2</c:v>
                </c:pt>
                <c:pt idx="296">
                  <c:v>22.6</c:v>
                </c:pt>
                <c:pt idx="297">
                  <c:v>22.8</c:v>
                </c:pt>
                <c:pt idx="298">
                  <c:v>23.2</c:v>
                </c:pt>
                <c:pt idx="299">
                  <c:v>24.6</c:v>
                </c:pt>
                <c:pt idx="300">
                  <c:v>24.2</c:v>
                </c:pt>
                <c:pt idx="301">
                  <c:v>25</c:v>
                </c:pt>
                <c:pt idx="302">
                  <c:v>24.8</c:v>
                </c:pt>
                <c:pt idx="303">
                  <c:v>23.8</c:v>
                </c:pt>
                <c:pt idx="304">
                  <c:v>23.4</c:v>
                </c:pt>
                <c:pt idx="305">
                  <c:v>24.4</c:v>
                </c:pt>
                <c:pt idx="306">
                  <c:v>25.3</c:v>
                </c:pt>
                <c:pt idx="307">
                  <c:v>23.9</c:v>
                </c:pt>
                <c:pt idx="308">
                  <c:v>22.8</c:v>
                </c:pt>
                <c:pt idx="309">
                  <c:v>24</c:v>
                </c:pt>
                <c:pt idx="310">
                  <c:v>24.9</c:v>
                </c:pt>
                <c:pt idx="311">
                  <c:v>25.9</c:v>
                </c:pt>
                <c:pt idx="312">
                  <c:v>24.3</c:v>
                </c:pt>
                <c:pt idx="313">
                  <c:v>21.6</c:v>
                </c:pt>
                <c:pt idx="314">
                  <c:v>22.2</c:v>
                </c:pt>
                <c:pt idx="315">
                  <c:v>23.3</c:v>
                </c:pt>
                <c:pt idx="316">
                  <c:v>21.9</c:v>
                </c:pt>
                <c:pt idx="317">
                  <c:v>22.8</c:v>
                </c:pt>
                <c:pt idx="318">
                  <c:v>22</c:v>
                </c:pt>
                <c:pt idx="319">
                  <c:v>23.6</c:v>
                </c:pt>
                <c:pt idx="320">
                  <c:v>23.7</c:v>
                </c:pt>
                <c:pt idx="321">
                  <c:v>24.2</c:v>
                </c:pt>
                <c:pt idx="322">
                  <c:v>25.2</c:v>
                </c:pt>
                <c:pt idx="323">
                  <c:v>25.6</c:v>
                </c:pt>
                <c:pt idx="324">
                  <c:v>26</c:v>
                </c:pt>
                <c:pt idx="325">
                  <c:v>24.4</c:v>
                </c:pt>
                <c:pt idx="326">
                  <c:v>25.4</c:v>
                </c:pt>
                <c:pt idx="327">
                  <c:v>23.8</c:v>
                </c:pt>
                <c:pt idx="328">
                  <c:v>21.9</c:v>
                </c:pt>
                <c:pt idx="329">
                  <c:v>23.3</c:v>
                </c:pt>
                <c:pt idx="330">
                  <c:v>23.8</c:v>
                </c:pt>
                <c:pt idx="331">
                  <c:v>23.3</c:v>
                </c:pt>
                <c:pt idx="332">
                  <c:v>22.2</c:v>
                </c:pt>
                <c:pt idx="333">
                  <c:v>20.6</c:v>
                </c:pt>
                <c:pt idx="334">
                  <c:v>20.100000000000001</c:v>
                </c:pt>
                <c:pt idx="335">
                  <c:v>19.899999999999999</c:v>
                </c:pt>
                <c:pt idx="336">
                  <c:v>21.5</c:v>
                </c:pt>
                <c:pt idx="337">
                  <c:v>20.7</c:v>
                </c:pt>
                <c:pt idx="338">
                  <c:v>20.6</c:v>
                </c:pt>
                <c:pt idx="339">
                  <c:v>21.3</c:v>
                </c:pt>
                <c:pt idx="340">
                  <c:v>21.9</c:v>
                </c:pt>
                <c:pt idx="341">
                  <c:v>22.8</c:v>
                </c:pt>
                <c:pt idx="342">
                  <c:v>21.7</c:v>
                </c:pt>
                <c:pt idx="343">
                  <c:v>21.6</c:v>
                </c:pt>
                <c:pt idx="344">
                  <c:v>22.9</c:v>
                </c:pt>
                <c:pt idx="345">
                  <c:v>23.4</c:v>
                </c:pt>
                <c:pt idx="346">
                  <c:v>21</c:v>
                </c:pt>
                <c:pt idx="347">
                  <c:v>20.5</c:v>
                </c:pt>
                <c:pt idx="348">
                  <c:v>20</c:v>
                </c:pt>
                <c:pt idx="349">
                  <c:v>19.8</c:v>
                </c:pt>
                <c:pt idx="350">
                  <c:v>19.100000000000001</c:v>
                </c:pt>
                <c:pt idx="351">
                  <c:v>19.600000000000001</c:v>
                </c:pt>
                <c:pt idx="352">
                  <c:v>20.9</c:v>
                </c:pt>
                <c:pt idx="353">
                  <c:v>20.100000000000001</c:v>
                </c:pt>
                <c:pt idx="354">
                  <c:v>19.2</c:v>
                </c:pt>
                <c:pt idx="355">
                  <c:v>18.2</c:v>
                </c:pt>
                <c:pt idx="356">
                  <c:v>19.899999999999999</c:v>
                </c:pt>
                <c:pt idx="357">
                  <c:v>20</c:v>
                </c:pt>
                <c:pt idx="358">
                  <c:v>20.7</c:v>
                </c:pt>
                <c:pt idx="359">
                  <c:v>18.7</c:v>
                </c:pt>
                <c:pt idx="360">
                  <c:v>19.5</c:v>
                </c:pt>
                <c:pt idx="361">
                  <c:v>20.5</c:v>
                </c:pt>
                <c:pt idx="362">
                  <c:v>20.100000000000001</c:v>
                </c:pt>
                <c:pt idx="363">
                  <c:v>21.9</c:v>
                </c:pt>
                <c:pt idx="364">
                  <c:v>16</c:v>
                </c:pt>
                <c:pt idx="365">
                  <c:v>12.3</c:v>
                </c:pt>
              </c:numCache>
            </c:numRef>
          </c:val>
          <c:extLst>
            <c:ext xmlns:c16="http://schemas.microsoft.com/office/drawing/2014/chart" uri="{C3380CC4-5D6E-409C-BE32-E72D297353CC}">
              <c16:uniqueId val="{00000000-59F4-47DB-871F-55CACC777F81}"/>
            </c:ext>
          </c:extLst>
        </c:ser>
        <c:ser>
          <c:idx val="1"/>
          <c:order val="1"/>
          <c:tx>
            <c:strRef>
              <c:f>Annual!$F$11</c:f>
              <c:strCache>
                <c:ptCount val="1"/>
                <c:pt idx="0">
                  <c:v>2021</c:v>
                </c:pt>
              </c:strCache>
            </c:strRef>
          </c:tx>
          <c:spPr>
            <a:solidFill>
              <a:schemeClr val="accent2">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Annual!$F$18:$F$383</c:f>
              <c:numCache>
                <c:formatCode>General</c:formatCode>
                <c:ptCount val="366"/>
                <c:pt idx="0">
                  <c:v>14</c:v>
                </c:pt>
                <c:pt idx="1">
                  <c:v>16</c:v>
                </c:pt>
                <c:pt idx="2">
                  <c:v>17.399999999999999</c:v>
                </c:pt>
                <c:pt idx="3">
                  <c:v>18.600000000000001</c:v>
                </c:pt>
                <c:pt idx="4">
                  <c:v>19</c:v>
                </c:pt>
                <c:pt idx="5">
                  <c:v>18.399999999999999</c:v>
                </c:pt>
                <c:pt idx="6">
                  <c:v>16.3</c:v>
                </c:pt>
                <c:pt idx="7">
                  <c:v>11</c:v>
                </c:pt>
                <c:pt idx="8">
                  <c:v>10.7</c:v>
                </c:pt>
                <c:pt idx="9">
                  <c:v>11.8</c:v>
                </c:pt>
                <c:pt idx="10">
                  <c:v>12.8</c:v>
                </c:pt>
                <c:pt idx="11">
                  <c:v>12.1</c:v>
                </c:pt>
                <c:pt idx="12">
                  <c:v>13.4</c:v>
                </c:pt>
                <c:pt idx="13">
                  <c:v>14.7</c:v>
                </c:pt>
                <c:pt idx="14">
                  <c:v>16.899999999999999</c:v>
                </c:pt>
                <c:pt idx="15">
                  <c:v>18.100000000000001</c:v>
                </c:pt>
                <c:pt idx="16">
                  <c:v>16.8</c:v>
                </c:pt>
                <c:pt idx="17">
                  <c:v>15.5</c:v>
                </c:pt>
                <c:pt idx="18">
                  <c:v>16.3</c:v>
                </c:pt>
                <c:pt idx="19">
                  <c:v>17.899999999999999</c:v>
                </c:pt>
                <c:pt idx="20">
                  <c:v>20.100000000000001</c:v>
                </c:pt>
                <c:pt idx="21">
                  <c:v>21.1</c:v>
                </c:pt>
                <c:pt idx="22">
                  <c:v>21</c:v>
                </c:pt>
                <c:pt idx="23">
                  <c:v>18.600000000000001</c:v>
                </c:pt>
                <c:pt idx="24">
                  <c:v>18.7</c:v>
                </c:pt>
                <c:pt idx="25">
                  <c:v>19.600000000000001</c:v>
                </c:pt>
                <c:pt idx="26">
                  <c:v>18.899999999999999</c:v>
                </c:pt>
                <c:pt idx="27">
                  <c:v>18</c:v>
                </c:pt>
                <c:pt idx="28">
                  <c:v>16</c:v>
                </c:pt>
                <c:pt idx="29">
                  <c:v>16.8</c:v>
                </c:pt>
                <c:pt idx="30">
                  <c:v>18.5</c:v>
                </c:pt>
                <c:pt idx="31">
                  <c:v>19.399999999999999</c:v>
                </c:pt>
                <c:pt idx="32">
                  <c:v>19.2</c:v>
                </c:pt>
                <c:pt idx="33">
                  <c:v>19.100000000000001</c:v>
                </c:pt>
                <c:pt idx="34">
                  <c:v>19</c:v>
                </c:pt>
                <c:pt idx="35">
                  <c:v>18.7</c:v>
                </c:pt>
                <c:pt idx="36">
                  <c:v>19.8</c:v>
                </c:pt>
                <c:pt idx="37">
                  <c:v>20.9</c:v>
                </c:pt>
                <c:pt idx="38">
                  <c:v>19.899999999999999</c:v>
                </c:pt>
                <c:pt idx="39">
                  <c:v>18.899999999999999</c:v>
                </c:pt>
                <c:pt idx="40">
                  <c:v>18.899999999999999</c:v>
                </c:pt>
                <c:pt idx="41">
                  <c:v>20.2</c:v>
                </c:pt>
                <c:pt idx="42">
                  <c:v>20.6</c:v>
                </c:pt>
                <c:pt idx="43">
                  <c:v>20.5</c:v>
                </c:pt>
                <c:pt idx="44">
                  <c:v>20.9</c:v>
                </c:pt>
                <c:pt idx="45">
                  <c:v>19.600000000000001</c:v>
                </c:pt>
                <c:pt idx="46">
                  <c:v>18.600000000000001</c:v>
                </c:pt>
                <c:pt idx="47">
                  <c:v>17.899999999999999</c:v>
                </c:pt>
                <c:pt idx="48">
                  <c:v>15.5</c:v>
                </c:pt>
                <c:pt idx="49">
                  <c:v>16.2</c:v>
                </c:pt>
                <c:pt idx="50">
                  <c:v>17.100000000000001</c:v>
                </c:pt>
                <c:pt idx="51">
                  <c:v>18.5</c:v>
                </c:pt>
                <c:pt idx="52">
                  <c:v>20</c:v>
                </c:pt>
                <c:pt idx="53">
                  <c:v>20.6</c:v>
                </c:pt>
                <c:pt idx="54">
                  <c:v>21.7</c:v>
                </c:pt>
                <c:pt idx="55">
                  <c:v>22.3</c:v>
                </c:pt>
                <c:pt idx="56">
                  <c:v>21.6</c:v>
                </c:pt>
                <c:pt idx="57">
                  <c:v>19.7</c:v>
                </c:pt>
                <c:pt idx="58">
                  <c:v>19.8</c:v>
                </c:pt>
                <c:pt idx="59">
                  <c:v>21.6</c:v>
                </c:pt>
                <c:pt idx="60">
                  <c:v>19.2</c:v>
                </c:pt>
                <c:pt idx="61">
                  <c:v>18.5</c:v>
                </c:pt>
                <c:pt idx="62">
                  <c:v>20.7</c:v>
                </c:pt>
                <c:pt idx="63">
                  <c:v>20.9</c:v>
                </c:pt>
                <c:pt idx="64">
                  <c:v>22.2</c:v>
                </c:pt>
                <c:pt idx="65">
                  <c:v>21.5</c:v>
                </c:pt>
                <c:pt idx="66">
                  <c:v>20.9</c:v>
                </c:pt>
                <c:pt idx="67">
                  <c:v>20.8</c:v>
                </c:pt>
                <c:pt idx="68">
                  <c:v>19.8</c:v>
                </c:pt>
                <c:pt idx="69">
                  <c:v>21</c:v>
                </c:pt>
                <c:pt idx="70">
                  <c:v>21.8</c:v>
                </c:pt>
                <c:pt idx="71">
                  <c:v>19.7</c:v>
                </c:pt>
                <c:pt idx="72">
                  <c:v>19.7</c:v>
                </c:pt>
                <c:pt idx="73">
                  <c:v>21.3</c:v>
                </c:pt>
                <c:pt idx="74">
                  <c:v>22.8</c:v>
                </c:pt>
                <c:pt idx="75">
                  <c:v>23.9</c:v>
                </c:pt>
                <c:pt idx="76">
                  <c:v>24.1</c:v>
                </c:pt>
                <c:pt idx="77">
                  <c:v>24.5</c:v>
                </c:pt>
                <c:pt idx="78">
                  <c:v>24.5</c:v>
                </c:pt>
                <c:pt idx="79">
                  <c:v>20</c:v>
                </c:pt>
                <c:pt idx="80">
                  <c:v>17</c:v>
                </c:pt>
                <c:pt idx="81">
                  <c:v>17</c:v>
                </c:pt>
                <c:pt idx="82">
                  <c:v>18.600000000000001</c:v>
                </c:pt>
                <c:pt idx="83">
                  <c:v>19.899999999999999</c:v>
                </c:pt>
                <c:pt idx="84">
                  <c:v>21.4</c:v>
                </c:pt>
                <c:pt idx="85">
                  <c:v>23.1</c:v>
                </c:pt>
                <c:pt idx="86">
                  <c:v>24.6</c:v>
                </c:pt>
                <c:pt idx="87">
                  <c:v>25.4</c:v>
                </c:pt>
                <c:pt idx="88">
                  <c:v>25.4</c:v>
                </c:pt>
                <c:pt idx="89">
                  <c:v>25.9</c:v>
                </c:pt>
                <c:pt idx="90">
                  <c:v>25.7</c:v>
                </c:pt>
                <c:pt idx="91">
                  <c:v>26.1</c:v>
                </c:pt>
                <c:pt idx="92">
                  <c:v>25.6</c:v>
                </c:pt>
                <c:pt idx="93">
                  <c:v>22.3</c:v>
                </c:pt>
                <c:pt idx="94">
                  <c:v>19.5</c:v>
                </c:pt>
                <c:pt idx="95">
                  <c:v>21</c:v>
                </c:pt>
                <c:pt idx="96">
                  <c:v>21.3</c:v>
                </c:pt>
                <c:pt idx="97">
                  <c:v>21.8</c:v>
                </c:pt>
                <c:pt idx="98">
                  <c:v>20.6</c:v>
                </c:pt>
                <c:pt idx="99">
                  <c:v>22.4</c:v>
                </c:pt>
                <c:pt idx="100">
                  <c:v>23</c:v>
                </c:pt>
                <c:pt idx="101">
                  <c:v>23.7</c:v>
                </c:pt>
                <c:pt idx="102">
                  <c:v>24.1</c:v>
                </c:pt>
                <c:pt idx="103">
                  <c:v>22.3</c:v>
                </c:pt>
                <c:pt idx="104">
                  <c:v>23.3</c:v>
                </c:pt>
                <c:pt idx="105">
                  <c:v>23.7</c:v>
                </c:pt>
                <c:pt idx="106">
                  <c:v>23.1</c:v>
                </c:pt>
                <c:pt idx="107">
                  <c:v>21.6</c:v>
                </c:pt>
                <c:pt idx="108">
                  <c:v>21.1</c:v>
                </c:pt>
                <c:pt idx="109">
                  <c:v>22.5</c:v>
                </c:pt>
                <c:pt idx="110">
                  <c:v>23.7</c:v>
                </c:pt>
                <c:pt idx="111">
                  <c:v>23.5</c:v>
                </c:pt>
                <c:pt idx="112">
                  <c:v>24.7</c:v>
                </c:pt>
                <c:pt idx="113">
                  <c:v>23.2</c:v>
                </c:pt>
                <c:pt idx="114">
                  <c:v>21</c:v>
                </c:pt>
                <c:pt idx="115">
                  <c:v>21.8</c:v>
                </c:pt>
                <c:pt idx="116">
                  <c:v>22.2</c:v>
                </c:pt>
                <c:pt idx="117">
                  <c:v>23.3</c:v>
                </c:pt>
                <c:pt idx="118">
                  <c:v>20.7</c:v>
                </c:pt>
                <c:pt idx="119">
                  <c:v>23.6</c:v>
                </c:pt>
                <c:pt idx="120">
                  <c:v>24.6</c:v>
                </c:pt>
                <c:pt idx="121">
                  <c:v>24.5</c:v>
                </c:pt>
                <c:pt idx="122">
                  <c:v>23.5</c:v>
                </c:pt>
                <c:pt idx="123">
                  <c:v>25.1</c:v>
                </c:pt>
                <c:pt idx="124">
                  <c:v>24.2</c:v>
                </c:pt>
                <c:pt idx="125">
                  <c:v>24.7</c:v>
                </c:pt>
                <c:pt idx="126">
                  <c:v>26.1</c:v>
                </c:pt>
                <c:pt idx="127">
                  <c:v>26.5</c:v>
                </c:pt>
                <c:pt idx="128">
                  <c:v>27</c:v>
                </c:pt>
                <c:pt idx="129">
                  <c:v>26.9</c:v>
                </c:pt>
                <c:pt idx="130">
                  <c:v>27.4</c:v>
                </c:pt>
                <c:pt idx="131">
                  <c:v>28</c:v>
                </c:pt>
                <c:pt idx="132">
                  <c:v>27.8</c:v>
                </c:pt>
                <c:pt idx="133">
                  <c:v>27.6</c:v>
                </c:pt>
                <c:pt idx="134">
                  <c:v>27.6</c:v>
                </c:pt>
                <c:pt idx="135">
                  <c:v>28.1</c:v>
                </c:pt>
                <c:pt idx="136">
                  <c:v>28.1</c:v>
                </c:pt>
                <c:pt idx="137">
                  <c:v>27.9</c:v>
                </c:pt>
                <c:pt idx="138">
                  <c:v>27.9</c:v>
                </c:pt>
                <c:pt idx="139">
                  <c:v>27.9</c:v>
                </c:pt>
                <c:pt idx="140">
                  <c:v>28.3</c:v>
                </c:pt>
                <c:pt idx="141">
                  <c:v>28.5</c:v>
                </c:pt>
                <c:pt idx="142">
                  <c:v>28.7</c:v>
                </c:pt>
                <c:pt idx="143">
                  <c:v>28</c:v>
                </c:pt>
                <c:pt idx="144">
                  <c:v>26.8</c:v>
                </c:pt>
                <c:pt idx="145">
                  <c:v>27.9</c:v>
                </c:pt>
                <c:pt idx="146">
                  <c:v>29.1</c:v>
                </c:pt>
                <c:pt idx="147">
                  <c:v>28.8</c:v>
                </c:pt>
                <c:pt idx="148">
                  <c:v>25.7</c:v>
                </c:pt>
                <c:pt idx="149">
                  <c:v>25.5</c:v>
                </c:pt>
                <c:pt idx="150">
                  <c:v>25.2</c:v>
                </c:pt>
                <c:pt idx="151">
                  <c:v>26.8</c:v>
                </c:pt>
                <c:pt idx="152">
                  <c:v>28</c:v>
                </c:pt>
                <c:pt idx="153">
                  <c:v>28.7</c:v>
                </c:pt>
                <c:pt idx="154">
                  <c:v>29</c:v>
                </c:pt>
                <c:pt idx="155">
                  <c:v>26.3</c:v>
                </c:pt>
                <c:pt idx="156">
                  <c:v>24.6</c:v>
                </c:pt>
                <c:pt idx="157">
                  <c:v>26</c:v>
                </c:pt>
                <c:pt idx="158">
                  <c:v>26.7</c:v>
                </c:pt>
                <c:pt idx="159">
                  <c:v>27.3</c:v>
                </c:pt>
                <c:pt idx="160">
                  <c:v>27.1</c:v>
                </c:pt>
                <c:pt idx="161">
                  <c:v>27.9</c:v>
                </c:pt>
                <c:pt idx="162">
                  <c:v>28.1</c:v>
                </c:pt>
                <c:pt idx="163">
                  <c:v>28.6</c:v>
                </c:pt>
                <c:pt idx="164">
                  <c:v>28.6</c:v>
                </c:pt>
                <c:pt idx="165">
                  <c:v>29.2</c:v>
                </c:pt>
                <c:pt idx="166">
                  <c:v>29.7</c:v>
                </c:pt>
                <c:pt idx="167">
                  <c:v>29.8</c:v>
                </c:pt>
                <c:pt idx="168">
                  <c:v>29.5</c:v>
                </c:pt>
                <c:pt idx="169">
                  <c:v>29.3</c:v>
                </c:pt>
                <c:pt idx="170">
                  <c:v>29.2</c:v>
                </c:pt>
                <c:pt idx="171">
                  <c:v>29.7</c:v>
                </c:pt>
                <c:pt idx="172">
                  <c:v>27.5</c:v>
                </c:pt>
                <c:pt idx="173">
                  <c:v>26.6</c:v>
                </c:pt>
                <c:pt idx="174">
                  <c:v>26.2</c:v>
                </c:pt>
                <c:pt idx="175">
                  <c:v>27</c:v>
                </c:pt>
                <c:pt idx="176">
                  <c:v>28.4</c:v>
                </c:pt>
                <c:pt idx="177">
                  <c:v>28.3</c:v>
                </c:pt>
                <c:pt idx="178">
                  <c:v>28.6</c:v>
                </c:pt>
                <c:pt idx="179">
                  <c:v>28.5</c:v>
                </c:pt>
                <c:pt idx="180">
                  <c:v>28.7</c:v>
                </c:pt>
                <c:pt idx="181">
                  <c:v>28.6</c:v>
                </c:pt>
                <c:pt idx="182">
                  <c:v>29.3</c:v>
                </c:pt>
                <c:pt idx="183">
                  <c:v>28.7</c:v>
                </c:pt>
                <c:pt idx="184">
                  <c:v>28.9</c:v>
                </c:pt>
                <c:pt idx="185">
                  <c:v>28.9</c:v>
                </c:pt>
                <c:pt idx="186">
                  <c:v>27.7</c:v>
                </c:pt>
                <c:pt idx="187">
                  <c:v>28.6</c:v>
                </c:pt>
                <c:pt idx="188">
                  <c:v>28.8</c:v>
                </c:pt>
                <c:pt idx="189">
                  <c:v>28.7</c:v>
                </c:pt>
                <c:pt idx="190">
                  <c:v>28.7</c:v>
                </c:pt>
                <c:pt idx="191">
                  <c:v>28.8</c:v>
                </c:pt>
                <c:pt idx="192">
                  <c:v>28.8</c:v>
                </c:pt>
                <c:pt idx="193">
                  <c:v>29.2</c:v>
                </c:pt>
                <c:pt idx="194">
                  <c:v>29.5</c:v>
                </c:pt>
                <c:pt idx="195">
                  <c:v>28.9</c:v>
                </c:pt>
                <c:pt idx="196">
                  <c:v>29.2</c:v>
                </c:pt>
                <c:pt idx="197">
                  <c:v>29.2</c:v>
                </c:pt>
                <c:pt idx="198">
                  <c:v>29</c:v>
                </c:pt>
                <c:pt idx="199">
                  <c:v>29.3</c:v>
                </c:pt>
                <c:pt idx="200">
                  <c:v>29.5</c:v>
                </c:pt>
                <c:pt idx="201">
                  <c:v>30</c:v>
                </c:pt>
                <c:pt idx="202">
                  <c:v>29.5</c:v>
                </c:pt>
                <c:pt idx="203">
                  <c:v>28.7</c:v>
                </c:pt>
                <c:pt idx="204">
                  <c:v>29.4</c:v>
                </c:pt>
                <c:pt idx="205">
                  <c:v>30.6</c:v>
                </c:pt>
                <c:pt idx="206">
                  <c:v>30.8</c:v>
                </c:pt>
                <c:pt idx="207">
                  <c:v>30.1</c:v>
                </c:pt>
                <c:pt idx="208">
                  <c:v>30</c:v>
                </c:pt>
                <c:pt idx="209">
                  <c:v>30.2</c:v>
                </c:pt>
                <c:pt idx="210">
                  <c:v>29.1</c:v>
                </c:pt>
                <c:pt idx="211">
                  <c:v>27.9</c:v>
                </c:pt>
                <c:pt idx="212">
                  <c:v>27.5</c:v>
                </c:pt>
                <c:pt idx="213">
                  <c:v>27.7</c:v>
                </c:pt>
                <c:pt idx="214">
                  <c:v>28</c:v>
                </c:pt>
                <c:pt idx="215">
                  <c:v>27.4</c:v>
                </c:pt>
                <c:pt idx="216">
                  <c:v>27.6</c:v>
                </c:pt>
                <c:pt idx="217">
                  <c:v>26.3</c:v>
                </c:pt>
                <c:pt idx="218">
                  <c:v>25.6</c:v>
                </c:pt>
                <c:pt idx="219">
                  <c:v>28.3</c:v>
                </c:pt>
                <c:pt idx="220">
                  <c:v>28.6</c:v>
                </c:pt>
                <c:pt idx="221">
                  <c:v>28.6</c:v>
                </c:pt>
                <c:pt idx="222">
                  <c:v>28.3</c:v>
                </c:pt>
                <c:pt idx="223">
                  <c:v>28.6</c:v>
                </c:pt>
                <c:pt idx="224">
                  <c:v>28.7</c:v>
                </c:pt>
                <c:pt idx="225">
                  <c:v>28.5</c:v>
                </c:pt>
                <c:pt idx="226">
                  <c:v>29.3</c:v>
                </c:pt>
                <c:pt idx="227">
                  <c:v>28.7</c:v>
                </c:pt>
                <c:pt idx="228">
                  <c:v>28.5</c:v>
                </c:pt>
                <c:pt idx="229">
                  <c:v>28.4</c:v>
                </c:pt>
                <c:pt idx="230">
                  <c:v>27.3</c:v>
                </c:pt>
                <c:pt idx="231">
                  <c:v>27.7</c:v>
                </c:pt>
                <c:pt idx="232">
                  <c:v>28.3</c:v>
                </c:pt>
                <c:pt idx="233">
                  <c:v>28.4</c:v>
                </c:pt>
                <c:pt idx="234">
                  <c:v>29</c:v>
                </c:pt>
                <c:pt idx="235">
                  <c:v>29.2</c:v>
                </c:pt>
                <c:pt idx="236">
                  <c:v>28.9</c:v>
                </c:pt>
                <c:pt idx="237">
                  <c:v>29</c:v>
                </c:pt>
                <c:pt idx="238">
                  <c:v>28.8</c:v>
                </c:pt>
                <c:pt idx="239">
                  <c:v>28.9</c:v>
                </c:pt>
                <c:pt idx="240">
                  <c:v>29.3</c:v>
                </c:pt>
                <c:pt idx="241">
                  <c:v>28.4</c:v>
                </c:pt>
                <c:pt idx="242">
                  <c:v>27.8</c:v>
                </c:pt>
                <c:pt idx="243">
                  <c:v>28.6</c:v>
                </c:pt>
                <c:pt idx="244">
                  <c:v>28.7</c:v>
                </c:pt>
                <c:pt idx="245">
                  <c:v>28.2</c:v>
                </c:pt>
                <c:pt idx="246">
                  <c:v>28.4</c:v>
                </c:pt>
                <c:pt idx="247">
                  <c:v>28.3</c:v>
                </c:pt>
                <c:pt idx="248">
                  <c:v>28.5</c:v>
                </c:pt>
                <c:pt idx="249">
                  <c:v>28.9</c:v>
                </c:pt>
                <c:pt idx="250">
                  <c:v>28.6</c:v>
                </c:pt>
                <c:pt idx="251">
                  <c:v>28.4</c:v>
                </c:pt>
                <c:pt idx="252">
                  <c:v>29.2</c:v>
                </c:pt>
                <c:pt idx="253">
                  <c:v>26.3</c:v>
                </c:pt>
                <c:pt idx="254">
                  <c:v>25.9</c:v>
                </c:pt>
                <c:pt idx="255">
                  <c:v>28.5</c:v>
                </c:pt>
                <c:pt idx="256">
                  <c:v>29</c:v>
                </c:pt>
                <c:pt idx="257">
                  <c:v>27.6</c:v>
                </c:pt>
                <c:pt idx="258">
                  <c:v>27.5</c:v>
                </c:pt>
                <c:pt idx="259">
                  <c:v>27.8</c:v>
                </c:pt>
                <c:pt idx="260">
                  <c:v>27.3</c:v>
                </c:pt>
                <c:pt idx="261">
                  <c:v>28.1</c:v>
                </c:pt>
                <c:pt idx="262">
                  <c:v>28.7</c:v>
                </c:pt>
                <c:pt idx="263">
                  <c:v>28.3</c:v>
                </c:pt>
                <c:pt idx="264">
                  <c:v>27.4</c:v>
                </c:pt>
                <c:pt idx="265">
                  <c:v>27.5</c:v>
                </c:pt>
                <c:pt idx="266">
                  <c:v>27.9</c:v>
                </c:pt>
                <c:pt idx="267">
                  <c:v>27</c:v>
                </c:pt>
                <c:pt idx="268">
                  <c:v>27.5</c:v>
                </c:pt>
                <c:pt idx="269">
                  <c:v>28.2</c:v>
                </c:pt>
                <c:pt idx="270">
                  <c:v>27.9</c:v>
                </c:pt>
                <c:pt idx="271">
                  <c:v>28</c:v>
                </c:pt>
                <c:pt idx="272">
                  <c:v>27.8</c:v>
                </c:pt>
              </c:numCache>
            </c:numRef>
          </c:val>
          <c:extLst>
            <c:ext xmlns:c16="http://schemas.microsoft.com/office/drawing/2014/chart" uri="{C3380CC4-5D6E-409C-BE32-E72D297353CC}">
              <c16:uniqueId val="{00000001-59F4-47DB-871F-55CACC777F81}"/>
            </c:ext>
          </c:extLst>
        </c:ser>
        <c:ser>
          <c:idx val="2"/>
          <c:order val="2"/>
          <c:tx>
            <c:strRef>
              <c:f>Annual!$G$11</c:f>
              <c:strCache>
                <c:ptCount val="1"/>
                <c:pt idx="0">
                  <c:v>2022</c:v>
                </c:pt>
              </c:strCache>
            </c:strRef>
          </c:tx>
          <c:spPr>
            <a:solidFill>
              <a:schemeClr val="accent3">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Annual!$G$18:$G$383</c:f>
              <c:numCache>
                <c:formatCode>General</c:formatCode>
                <c:ptCount val="366"/>
              </c:numCache>
            </c:numRef>
          </c:val>
          <c:extLst>
            <c:ext xmlns:c16="http://schemas.microsoft.com/office/drawing/2014/chart" uri="{C3380CC4-5D6E-409C-BE32-E72D297353CC}">
              <c16:uniqueId val="{00000002-59F4-47DB-871F-55CACC777F81}"/>
            </c:ext>
          </c:extLst>
        </c:ser>
        <c:ser>
          <c:idx val="3"/>
          <c:order val="3"/>
          <c:tx>
            <c:strRef>
              <c:f>Annual!$H$11</c:f>
              <c:strCache>
                <c:ptCount val="1"/>
              </c:strCache>
            </c:strRef>
          </c:tx>
          <c:spPr>
            <a:solidFill>
              <a:schemeClr val="accent4">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Annual!$H$18:$H$383</c:f>
              <c:numCache>
                <c:formatCode>General</c:formatCode>
                <c:ptCount val="366"/>
              </c:numCache>
            </c:numRef>
          </c:val>
          <c:extLst>
            <c:ext xmlns:c16="http://schemas.microsoft.com/office/drawing/2014/chart" uri="{C3380CC4-5D6E-409C-BE32-E72D297353CC}">
              <c16:uniqueId val="{00000003-59F4-47DB-871F-55CACC777F81}"/>
            </c:ext>
          </c:extLst>
        </c:ser>
        <c:dLbls>
          <c:showLegendKey val="0"/>
          <c:showVal val="0"/>
          <c:showCatName val="0"/>
          <c:showSerName val="0"/>
          <c:showPercent val="0"/>
          <c:showBubbleSize val="0"/>
        </c:dLbls>
        <c:gapWidth val="80"/>
        <c:overlap val="25"/>
        <c:axId val="907360031"/>
        <c:axId val="907360863"/>
      </c:barChart>
      <c:catAx>
        <c:axId val="907360031"/>
        <c:scaling>
          <c:orientation val="minMax"/>
        </c:scaling>
        <c:delete val="0"/>
        <c:axPos val="b"/>
        <c:numFmt formatCode="General" sourceLinked="1"/>
        <c:majorTickMark val="in"/>
        <c:minorTickMark val="none"/>
        <c:tickLblPos val="nextTo"/>
        <c:spPr>
          <a:noFill/>
          <a:ln w="15875" cap="flat" cmpd="sng" algn="ctr">
            <a:solidFill>
              <a:schemeClr val="accent1">
                <a:lumMod val="50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zh-TW"/>
          </a:p>
        </c:txPr>
        <c:crossAx val="907360863"/>
        <c:crosses val="autoZero"/>
        <c:auto val="1"/>
        <c:lblAlgn val="ctr"/>
        <c:lblOffset val="100"/>
        <c:tickLblSkip val="30"/>
        <c:tickMarkSkip val="30"/>
        <c:noMultiLvlLbl val="0"/>
      </c:catAx>
      <c:valAx>
        <c:axId val="907360863"/>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in"/>
        <c:minorTickMark val="none"/>
        <c:tickLblPos val="nextTo"/>
        <c:spPr>
          <a:noFill/>
          <a:ln>
            <a:solidFill>
              <a:schemeClr val="accent1">
                <a:lumMod val="50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zh-TW"/>
          </a:p>
        </c:txPr>
        <c:crossAx val="9073600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zh-TW"/>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649516908212562E-2"/>
          <c:y val="0.28343240740740738"/>
          <c:w val="0.86471473429951695"/>
          <c:h val="0.45545277777777771"/>
        </c:manualLayout>
      </c:layout>
      <c:barChart>
        <c:barDir val="col"/>
        <c:grouping val="clustered"/>
        <c:varyColors val="0"/>
        <c:ser>
          <c:idx val="0"/>
          <c:order val="0"/>
          <c:tx>
            <c:strRef>
              <c:f>Annual!$O$11</c:f>
              <c:strCache>
                <c:ptCount val="1"/>
                <c:pt idx="0">
                  <c:v>2020</c:v>
                </c:pt>
              </c:strCache>
            </c:strRef>
          </c:tx>
          <c:spPr>
            <a:solidFill>
              <a:schemeClr val="accent1">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Annual!$O$18:$O$383</c:f>
              <c:numCache>
                <c:formatCode>General</c:formatCode>
                <c:ptCount val="366"/>
                <c:pt idx="0">
                  <c:v>79</c:v>
                </c:pt>
                <c:pt idx="1">
                  <c:v>80</c:v>
                </c:pt>
                <c:pt idx="2">
                  <c:v>73</c:v>
                </c:pt>
                <c:pt idx="3">
                  <c:v>75</c:v>
                </c:pt>
                <c:pt idx="4">
                  <c:v>79</c:v>
                </c:pt>
                <c:pt idx="5">
                  <c:v>80</c:v>
                </c:pt>
                <c:pt idx="6">
                  <c:v>74</c:v>
                </c:pt>
                <c:pt idx="7">
                  <c:v>72</c:v>
                </c:pt>
                <c:pt idx="8">
                  <c:v>81</c:v>
                </c:pt>
                <c:pt idx="9">
                  <c:v>81</c:v>
                </c:pt>
                <c:pt idx="10">
                  <c:v>79</c:v>
                </c:pt>
                <c:pt idx="11">
                  <c:v>81</c:v>
                </c:pt>
                <c:pt idx="12">
                  <c:v>79</c:v>
                </c:pt>
                <c:pt idx="13">
                  <c:v>72</c:v>
                </c:pt>
                <c:pt idx="14">
                  <c:v>76</c:v>
                </c:pt>
                <c:pt idx="15">
                  <c:v>77</c:v>
                </c:pt>
                <c:pt idx="16">
                  <c:v>80</c:v>
                </c:pt>
                <c:pt idx="17">
                  <c:v>82</c:v>
                </c:pt>
                <c:pt idx="18">
                  <c:v>82</c:v>
                </c:pt>
                <c:pt idx="19">
                  <c:v>77</c:v>
                </c:pt>
                <c:pt idx="20">
                  <c:v>75</c:v>
                </c:pt>
                <c:pt idx="21">
                  <c:v>78</c:v>
                </c:pt>
                <c:pt idx="22">
                  <c:v>77</c:v>
                </c:pt>
                <c:pt idx="23">
                  <c:v>75</c:v>
                </c:pt>
                <c:pt idx="24">
                  <c:v>72</c:v>
                </c:pt>
                <c:pt idx="25">
                  <c:v>87</c:v>
                </c:pt>
                <c:pt idx="26">
                  <c:v>85</c:v>
                </c:pt>
                <c:pt idx="27">
                  <c:v>80</c:v>
                </c:pt>
                <c:pt idx="28">
                  <c:v>75</c:v>
                </c:pt>
                <c:pt idx="29">
                  <c:v>67</c:v>
                </c:pt>
                <c:pt idx="30">
                  <c:v>60</c:v>
                </c:pt>
                <c:pt idx="31">
                  <c:v>69</c:v>
                </c:pt>
                <c:pt idx="32">
                  <c:v>70</c:v>
                </c:pt>
                <c:pt idx="33">
                  <c:v>76</c:v>
                </c:pt>
                <c:pt idx="34">
                  <c:v>80</c:v>
                </c:pt>
                <c:pt idx="35">
                  <c:v>76</c:v>
                </c:pt>
                <c:pt idx="36">
                  <c:v>74</c:v>
                </c:pt>
                <c:pt idx="37">
                  <c:v>75</c:v>
                </c:pt>
                <c:pt idx="38">
                  <c:v>68</c:v>
                </c:pt>
                <c:pt idx="39">
                  <c:v>75</c:v>
                </c:pt>
                <c:pt idx="40">
                  <c:v>76</c:v>
                </c:pt>
                <c:pt idx="41">
                  <c:v>72</c:v>
                </c:pt>
                <c:pt idx="42">
                  <c:v>73</c:v>
                </c:pt>
                <c:pt idx="43">
                  <c:v>76</c:v>
                </c:pt>
                <c:pt idx="44">
                  <c:v>76</c:v>
                </c:pt>
                <c:pt idx="45">
                  <c:v>78</c:v>
                </c:pt>
                <c:pt idx="46">
                  <c:v>76</c:v>
                </c:pt>
                <c:pt idx="47">
                  <c:v>72</c:v>
                </c:pt>
                <c:pt idx="48">
                  <c:v>59</c:v>
                </c:pt>
                <c:pt idx="49">
                  <c:v>69</c:v>
                </c:pt>
                <c:pt idx="50">
                  <c:v>73</c:v>
                </c:pt>
                <c:pt idx="51">
                  <c:v>72</c:v>
                </c:pt>
                <c:pt idx="52">
                  <c:v>74</c:v>
                </c:pt>
                <c:pt idx="53">
                  <c:v>84</c:v>
                </c:pt>
                <c:pt idx="54">
                  <c:v>81</c:v>
                </c:pt>
                <c:pt idx="55">
                  <c:v>76</c:v>
                </c:pt>
                <c:pt idx="56">
                  <c:v>72</c:v>
                </c:pt>
                <c:pt idx="57">
                  <c:v>72</c:v>
                </c:pt>
                <c:pt idx="58">
                  <c:v>78</c:v>
                </c:pt>
                <c:pt idx="59">
                  <c:v>81</c:v>
                </c:pt>
                <c:pt idx="60">
                  <c:v>79</c:v>
                </c:pt>
                <c:pt idx="61">
                  <c:v>75</c:v>
                </c:pt>
                <c:pt idx="62">
                  <c:v>84</c:v>
                </c:pt>
                <c:pt idx="63">
                  <c:v>79</c:v>
                </c:pt>
                <c:pt idx="64">
                  <c:v>80</c:v>
                </c:pt>
                <c:pt idx="65">
                  <c:v>83</c:v>
                </c:pt>
                <c:pt idx="66">
                  <c:v>80</c:v>
                </c:pt>
                <c:pt idx="67">
                  <c:v>86</c:v>
                </c:pt>
                <c:pt idx="68">
                  <c:v>79</c:v>
                </c:pt>
                <c:pt idx="69">
                  <c:v>83</c:v>
                </c:pt>
                <c:pt idx="70">
                  <c:v>79</c:v>
                </c:pt>
                <c:pt idx="71">
                  <c:v>82</c:v>
                </c:pt>
                <c:pt idx="72">
                  <c:v>84</c:v>
                </c:pt>
                <c:pt idx="73">
                  <c:v>81</c:v>
                </c:pt>
                <c:pt idx="74">
                  <c:v>68</c:v>
                </c:pt>
                <c:pt idx="75">
                  <c:v>66</c:v>
                </c:pt>
                <c:pt idx="76">
                  <c:v>70</c:v>
                </c:pt>
                <c:pt idx="77">
                  <c:v>77</c:v>
                </c:pt>
                <c:pt idx="78">
                  <c:v>78</c:v>
                </c:pt>
                <c:pt idx="79">
                  <c:v>87</c:v>
                </c:pt>
                <c:pt idx="80">
                  <c:v>82</c:v>
                </c:pt>
                <c:pt idx="81">
                  <c:v>78</c:v>
                </c:pt>
                <c:pt idx="82">
                  <c:v>83</c:v>
                </c:pt>
                <c:pt idx="83">
                  <c:v>76</c:v>
                </c:pt>
                <c:pt idx="84">
                  <c:v>78</c:v>
                </c:pt>
                <c:pt idx="85">
                  <c:v>83</c:v>
                </c:pt>
                <c:pt idx="86">
                  <c:v>83</c:v>
                </c:pt>
                <c:pt idx="87">
                  <c:v>84</c:v>
                </c:pt>
                <c:pt idx="88">
                  <c:v>80</c:v>
                </c:pt>
                <c:pt idx="89">
                  <c:v>78</c:v>
                </c:pt>
                <c:pt idx="90">
                  <c:v>84</c:v>
                </c:pt>
                <c:pt idx="91">
                  <c:v>82</c:v>
                </c:pt>
                <c:pt idx="92">
                  <c:v>84</c:v>
                </c:pt>
                <c:pt idx="93">
                  <c:v>83</c:v>
                </c:pt>
                <c:pt idx="94">
                  <c:v>81</c:v>
                </c:pt>
                <c:pt idx="95">
                  <c:v>72</c:v>
                </c:pt>
                <c:pt idx="96">
                  <c:v>83</c:v>
                </c:pt>
                <c:pt idx="97">
                  <c:v>84</c:v>
                </c:pt>
                <c:pt idx="98">
                  <c:v>76</c:v>
                </c:pt>
                <c:pt idx="99">
                  <c:v>74</c:v>
                </c:pt>
                <c:pt idx="100">
                  <c:v>76</c:v>
                </c:pt>
                <c:pt idx="101">
                  <c:v>78</c:v>
                </c:pt>
                <c:pt idx="102">
                  <c:v>83</c:v>
                </c:pt>
                <c:pt idx="103">
                  <c:v>64</c:v>
                </c:pt>
                <c:pt idx="104">
                  <c:v>65</c:v>
                </c:pt>
                <c:pt idx="105">
                  <c:v>76</c:v>
                </c:pt>
                <c:pt idx="106">
                  <c:v>72</c:v>
                </c:pt>
                <c:pt idx="107">
                  <c:v>72</c:v>
                </c:pt>
                <c:pt idx="108">
                  <c:v>78</c:v>
                </c:pt>
                <c:pt idx="109">
                  <c:v>82</c:v>
                </c:pt>
                <c:pt idx="110">
                  <c:v>84</c:v>
                </c:pt>
                <c:pt idx="111">
                  <c:v>81</c:v>
                </c:pt>
                <c:pt idx="112">
                  <c:v>78</c:v>
                </c:pt>
                <c:pt idx="113">
                  <c:v>84</c:v>
                </c:pt>
                <c:pt idx="114">
                  <c:v>89</c:v>
                </c:pt>
                <c:pt idx="115">
                  <c:v>80</c:v>
                </c:pt>
                <c:pt idx="116">
                  <c:v>78</c:v>
                </c:pt>
                <c:pt idx="117">
                  <c:v>77</c:v>
                </c:pt>
                <c:pt idx="118">
                  <c:v>83</c:v>
                </c:pt>
                <c:pt idx="119">
                  <c:v>78</c:v>
                </c:pt>
                <c:pt idx="120">
                  <c:v>78</c:v>
                </c:pt>
                <c:pt idx="121">
                  <c:v>82</c:v>
                </c:pt>
                <c:pt idx="122">
                  <c:v>81</c:v>
                </c:pt>
                <c:pt idx="123">
                  <c:v>76</c:v>
                </c:pt>
                <c:pt idx="124">
                  <c:v>75</c:v>
                </c:pt>
                <c:pt idx="125">
                  <c:v>76</c:v>
                </c:pt>
                <c:pt idx="126">
                  <c:v>80</c:v>
                </c:pt>
                <c:pt idx="127">
                  <c:v>90</c:v>
                </c:pt>
                <c:pt idx="128">
                  <c:v>92</c:v>
                </c:pt>
                <c:pt idx="129">
                  <c:v>90</c:v>
                </c:pt>
                <c:pt idx="130">
                  <c:v>82</c:v>
                </c:pt>
                <c:pt idx="131">
                  <c:v>83</c:v>
                </c:pt>
                <c:pt idx="132">
                  <c:v>84</c:v>
                </c:pt>
                <c:pt idx="133">
                  <c:v>74</c:v>
                </c:pt>
                <c:pt idx="134">
                  <c:v>76</c:v>
                </c:pt>
                <c:pt idx="135">
                  <c:v>81</c:v>
                </c:pt>
                <c:pt idx="136">
                  <c:v>82</c:v>
                </c:pt>
                <c:pt idx="137">
                  <c:v>80</c:v>
                </c:pt>
                <c:pt idx="138">
                  <c:v>79</c:v>
                </c:pt>
                <c:pt idx="139">
                  <c:v>87</c:v>
                </c:pt>
                <c:pt idx="140">
                  <c:v>88</c:v>
                </c:pt>
                <c:pt idx="141">
                  <c:v>88</c:v>
                </c:pt>
                <c:pt idx="142">
                  <c:v>90</c:v>
                </c:pt>
                <c:pt idx="143">
                  <c:v>89</c:v>
                </c:pt>
                <c:pt idx="144">
                  <c:v>87</c:v>
                </c:pt>
                <c:pt idx="145">
                  <c:v>82</c:v>
                </c:pt>
                <c:pt idx="146">
                  <c:v>82</c:v>
                </c:pt>
                <c:pt idx="147">
                  <c:v>86</c:v>
                </c:pt>
                <c:pt idx="148">
                  <c:v>89</c:v>
                </c:pt>
                <c:pt idx="149">
                  <c:v>85</c:v>
                </c:pt>
                <c:pt idx="150">
                  <c:v>76</c:v>
                </c:pt>
                <c:pt idx="151">
                  <c:v>74</c:v>
                </c:pt>
                <c:pt idx="152">
                  <c:v>77</c:v>
                </c:pt>
                <c:pt idx="153">
                  <c:v>75</c:v>
                </c:pt>
                <c:pt idx="154">
                  <c:v>72</c:v>
                </c:pt>
                <c:pt idx="155">
                  <c:v>67</c:v>
                </c:pt>
                <c:pt idx="156">
                  <c:v>69</c:v>
                </c:pt>
                <c:pt idx="157">
                  <c:v>72</c:v>
                </c:pt>
                <c:pt idx="158">
                  <c:v>78</c:v>
                </c:pt>
                <c:pt idx="159">
                  <c:v>83</c:v>
                </c:pt>
                <c:pt idx="160">
                  <c:v>82</c:v>
                </c:pt>
                <c:pt idx="161">
                  <c:v>79</c:v>
                </c:pt>
                <c:pt idx="162">
                  <c:v>81</c:v>
                </c:pt>
                <c:pt idx="163">
                  <c:v>80</c:v>
                </c:pt>
                <c:pt idx="164">
                  <c:v>78</c:v>
                </c:pt>
                <c:pt idx="165">
                  <c:v>78</c:v>
                </c:pt>
                <c:pt idx="166">
                  <c:v>80</c:v>
                </c:pt>
                <c:pt idx="167">
                  <c:v>80</c:v>
                </c:pt>
                <c:pt idx="168">
                  <c:v>78</c:v>
                </c:pt>
                <c:pt idx="169">
                  <c:v>76</c:v>
                </c:pt>
                <c:pt idx="170">
                  <c:v>73</c:v>
                </c:pt>
                <c:pt idx="171">
                  <c:v>72</c:v>
                </c:pt>
                <c:pt idx="172">
                  <c:v>72</c:v>
                </c:pt>
                <c:pt idx="173">
                  <c:v>69</c:v>
                </c:pt>
                <c:pt idx="174">
                  <c:v>70</c:v>
                </c:pt>
                <c:pt idx="175">
                  <c:v>72</c:v>
                </c:pt>
                <c:pt idx="176">
                  <c:v>72</c:v>
                </c:pt>
                <c:pt idx="177">
                  <c:v>73</c:v>
                </c:pt>
                <c:pt idx="178">
                  <c:v>75</c:v>
                </c:pt>
                <c:pt idx="179">
                  <c:v>74</c:v>
                </c:pt>
                <c:pt idx="180">
                  <c:v>80</c:v>
                </c:pt>
                <c:pt idx="181">
                  <c:v>77</c:v>
                </c:pt>
                <c:pt idx="182">
                  <c:v>81</c:v>
                </c:pt>
                <c:pt idx="183">
                  <c:v>83</c:v>
                </c:pt>
                <c:pt idx="184">
                  <c:v>82</c:v>
                </c:pt>
                <c:pt idx="185">
                  <c:v>79</c:v>
                </c:pt>
                <c:pt idx="186">
                  <c:v>78</c:v>
                </c:pt>
                <c:pt idx="187">
                  <c:v>78</c:v>
                </c:pt>
                <c:pt idx="188">
                  <c:v>76</c:v>
                </c:pt>
                <c:pt idx="189">
                  <c:v>78</c:v>
                </c:pt>
                <c:pt idx="190">
                  <c:v>75</c:v>
                </c:pt>
                <c:pt idx="191">
                  <c:v>74</c:v>
                </c:pt>
                <c:pt idx="192">
                  <c:v>71</c:v>
                </c:pt>
                <c:pt idx="193">
                  <c:v>72</c:v>
                </c:pt>
                <c:pt idx="194">
                  <c:v>70</c:v>
                </c:pt>
                <c:pt idx="195">
                  <c:v>73</c:v>
                </c:pt>
                <c:pt idx="196">
                  <c:v>74</c:v>
                </c:pt>
                <c:pt idx="197">
                  <c:v>74</c:v>
                </c:pt>
                <c:pt idx="198">
                  <c:v>73</c:v>
                </c:pt>
                <c:pt idx="199">
                  <c:v>73</c:v>
                </c:pt>
                <c:pt idx="200">
                  <c:v>77</c:v>
                </c:pt>
                <c:pt idx="201">
                  <c:v>76</c:v>
                </c:pt>
                <c:pt idx="202">
                  <c:v>72</c:v>
                </c:pt>
                <c:pt idx="203">
                  <c:v>73</c:v>
                </c:pt>
                <c:pt idx="204">
                  <c:v>73</c:v>
                </c:pt>
                <c:pt idx="205">
                  <c:v>73</c:v>
                </c:pt>
                <c:pt idx="206">
                  <c:v>74</c:v>
                </c:pt>
                <c:pt idx="207">
                  <c:v>76</c:v>
                </c:pt>
                <c:pt idx="208">
                  <c:v>76</c:v>
                </c:pt>
                <c:pt idx="209">
                  <c:v>79</c:v>
                </c:pt>
                <c:pt idx="210">
                  <c:v>75</c:v>
                </c:pt>
                <c:pt idx="211">
                  <c:v>80</c:v>
                </c:pt>
                <c:pt idx="212">
                  <c:v>78</c:v>
                </c:pt>
                <c:pt idx="213">
                  <c:v>74</c:v>
                </c:pt>
                <c:pt idx="214">
                  <c:v>71</c:v>
                </c:pt>
                <c:pt idx="215">
                  <c:v>75</c:v>
                </c:pt>
                <c:pt idx="216">
                  <c:v>77</c:v>
                </c:pt>
                <c:pt idx="217">
                  <c:v>80</c:v>
                </c:pt>
                <c:pt idx="218">
                  <c:v>73</c:v>
                </c:pt>
                <c:pt idx="219">
                  <c:v>74</c:v>
                </c:pt>
                <c:pt idx="220">
                  <c:v>71</c:v>
                </c:pt>
                <c:pt idx="221">
                  <c:v>68</c:v>
                </c:pt>
                <c:pt idx="222">
                  <c:v>79</c:v>
                </c:pt>
                <c:pt idx="223">
                  <c:v>82</c:v>
                </c:pt>
                <c:pt idx="224">
                  <c:v>79</c:v>
                </c:pt>
                <c:pt idx="225">
                  <c:v>74</c:v>
                </c:pt>
                <c:pt idx="226">
                  <c:v>72</c:v>
                </c:pt>
                <c:pt idx="227">
                  <c:v>74</c:v>
                </c:pt>
                <c:pt idx="228">
                  <c:v>72</c:v>
                </c:pt>
                <c:pt idx="229">
                  <c:v>78</c:v>
                </c:pt>
                <c:pt idx="230">
                  <c:v>76</c:v>
                </c:pt>
                <c:pt idx="231">
                  <c:v>73</c:v>
                </c:pt>
                <c:pt idx="232">
                  <c:v>70</c:v>
                </c:pt>
                <c:pt idx="233">
                  <c:v>71</c:v>
                </c:pt>
                <c:pt idx="234">
                  <c:v>86</c:v>
                </c:pt>
                <c:pt idx="235">
                  <c:v>79</c:v>
                </c:pt>
                <c:pt idx="236">
                  <c:v>73</c:v>
                </c:pt>
                <c:pt idx="237">
                  <c:v>74</c:v>
                </c:pt>
                <c:pt idx="238">
                  <c:v>72</c:v>
                </c:pt>
                <c:pt idx="239">
                  <c:v>76</c:v>
                </c:pt>
                <c:pt idx="240">
                  <c:v>77</c:v>
                </c:pt>
                <c:pt idx="241">
                  <c:v>75</c:v>
                </c:pt>
                <c:pt idx="242">
                  <c:v>74</c:v>
                </c:pt>
                <c:pt idx="243">
                  <c:v>70</c:v>
                </c:pt>
                <c:pt idx="244">
                  <c:v>75</c:v>
                </c:pt>
                <c:pt idx="245">
                  <c:v>73</c:v>
                </c:pt>
                <c:pt idx="246">
                  <c:v>75</c:v>
                </c:pt>
                <c:pt idx="247">
                  <c:v>79</c:v>
                </c:pt>
                <c:pt idx="248">
                  <c:v>73</c:v>
                </c:pt>
                <c:pt idx="249">
                  <c:v>75</c:v>
                </c:pt>
                <c:pt idx="250">
                  <c:v>69</c:v>
                </c:pt>
                <c:pt idx="251">
                  <c:v>73</c:v>
                </c:pt>
                <c:pt idx="252">
                  <c:v>80</c:v>
                </c:pt>
                <c:pt idx="253">
                  <c:v>79</c:v>
                </c:pt>
                <c:pt idx="254">
                  <c:v>80</c:v>
                </c:pt>
                <c:pt idx="255">
                  <c:v>83</c:v>
                </c:pt>
                <c:pt idx="256">
                  <c:v>79</c:v>
                </c:pt>
                <c:pt idx="257">
                  <c:v>78</c:v>
                </c:pt>
                <c:pt idx="258">
                  <c:v>79</c:v>
                </c:pt>
                <c:pt idx="259">
                  <c:v>77</c:v>
                </c:pt>
                <c:pt idx="260">
                  <c:v>76</c:v>
                </c:pt>
                <c:pt idx="261">
                  <c:v>76</c:v>
                </c:pt>
                <c:pt idx="262">
                  <c:v>75</c:v>
                </c:pt>
                <c:pt idx="263">
                  <c:v>76</c:v>
                </c:pt>
                <c:pt idx="264">
                  <c:v>73</c:v>
                </c:pt>
                <c:pt idx="265">
                  <c:v>68</c:v>
                </c:pt>
                <c:pt idx="266">
                  <c:v>66</c:v>
                </c:pt>
                <c:pt idx="267">
                  <c:v>75</c:v>
                </c:pt>
                <c:pt idx="268">
                  <c:v>81</c:v>
                </c:pt>
                <c:pt idx="269">
                  <c:v>76</c:v>
                </c:pt>
                <c:pt idx="270">
                  <c:v>80</c:v>
                </c:pt>
                <c:pt idx="271">
                  <c:v>81</c:v>
                </c:pt>
                <c:pt idx="272">
                  <c:v>75</c:v>
                </c:pt>
                <c:pt idx="273">
                  <c:v>81</c:v>
                </c:pt>
                <c:pt idx="274">
                  <c:v>71</c:v>
                </c:pt>
                <c:pt idx="275">
                  <c:v>67</c:v>
                </c:pt>
                <c:pt idx="276">
                  <c:v>67</c:v>
                </c:pt>
                <c:pt idx="277">
                  <c:v>69</c:v>
                </c:pt>
                <c:pt idx="278">
                  <c:v>74</c:v>
                </c:pt>
                <c:pt idx="279">
                  <c:v>67</c:v>
                </c:pt>
                <c:pt idx="280">
                  <c:v>69</c:v>
                </c:pt>
                <c:pt idx="281">
                  <c:v>65</c:v>
                </c:pt>
                <c:pt idx="282">
                  <c:v>66</c:v>
                </c:pt>
                <c:pt idx="283">
                  <c:v>71</c:v>
                </c:pt>
                <c:pt idx="284">
                  <c:v>76</c:v>
                </c:pt>
                <c:pt idx="285">
                  <c:v>78</c:v>
                </c:pt>
                <c:pt idx="286">
                  <c:v>78</c:v>
                </c:pt>
                <c:pt idx="287">
                  <c:v>78</c:v>
                </c:pt>
                <c:pt idx="288">
                  <c:v>77</c:v>
                </c:pt>
                <c:pt idx="289">
                  <c:v>83</c:v>
                </c:pt>
                <c:pt idx="290">
                  <c:v>88</c:v>
                </c:pt>
                <c:pt idx="291">
                  <c:v>86</c:v>
                </c:pt>
                <c:pt idx="292">
                  <c:v>84</c:v>
                </c:pt>
                <c:pt idx="293">
                  <c:v>78</c:v>
                </c:pt>
                <c:pt idx="294">
                  <c:v>88</c:v>
                </c:pt>
                <c:pt idx="295">
                  <c:v>83</c:v>
                </c:pt>
                <c:pt idx="296">
                  <c:v>74</c:v>
                </c:pt>
                <c:pt idx="297">
                  <c:v>67</c:v>
                </c:pt>
                <c:pt idx="298">
                  <c:v>72</c:v>
                </c:pt>
                <c:pt idx="299">
                  <c:v>72</c:v>
                </c:pt>
                <c:pt idx="300">
                  <c:v>76</c:v>
                </c:pt>
                <c:pt idx="301">
                  <c:v>76</c:v>
                </c:pt>
                <c:pt idx="302">
                  <c:v>76</c:v>
                </c:pt>
                <c:pt idx="303">
                  <c:v>66</c:v>
                </c:pt>
                <c:pt idx="304">
                  <c:v>62</c:v>
                </c:pt>
                <c:pt idx="305">
                  <c:v>67</c:v>
                </c:pt>
                <c:pt idx="306">
                  <c:v>69</c:v>
                </c:pt>
                <c:pt idx="307">
                  <c:v>62</c:v>
                </c:pt>
                <c:pt idx="308">
                  <c:v>62</c:v>
                </c:pt>
                <c:pt idx="309">
                  <c:v>67</c:v>
                </c:pt>
                <c:pt idx="310">
                  <c:v>82</c:v>
                </c:pt>
                <c:pt idx="311">
                  <c:v>83</c:v>
                </c:pt>
                <c:pt idx="312">
                  <c:v>76</c:v>
                </c:pt>
                <c:pt idx="313">
                  <c:v>76</c:v>
                </c:pt>
                <c:pt idx="314">
                  <c:v>73</c:v>
                </c:pt>
                <c:pt idx="315">
                  <c:v>67</c:v>
                </c:pt>
                <c:pt idx="316">
                  <c:v>87</c:v>
                </c:pt>
                <c:pt idx="317">
                  <c:v>89</c:v>
                </c:pt>
                <c:pt idx="318">
                  <c:v>85</c:v>
                </c:pt>
                <c:pt idx="319">
                  <c:v>75</c:v>
                </c:pt>
                <c:pt idx="320">
                  <c:v>78</c:v>
                </c:pt>
                <c:pt idx="321">
                  <c:v>81</c:v>
                </c:pt>
                <c:pt idx="322">
                  <c:v>78</c:v>
                </c:pt>
                <c:pt idx="323">
                  <c:v>84</c:v>
                </c:pt>
                <c:pt idx="324">
                  <c:v>83</c:v>
                </c:pt>
                <c:pt idx="325">
                  <c:v>91</c:v>
                </c:pt>
                <c:pt idx="326">
                  <c:v>84</c:v>
                </c:pt>
                <c:pt idx="327">
                  <c:v>84</c:v>
                </c:pt>
                <c:pt idx="328">
                  <c:v>93</c:v>
                </c:pt>
                <c:pt idx="329">
                  <c:v>83</c:v>
                </c:pt>
                <c:pt idx="330">
                  <c:v>77</c:v>
                </c:pt>
                <c:pt idx="331">
                  <c:v>79</c:v>
                </c:pt>
                <c:pt idx="332">
                  <c:v>82</c:v>
                </c:pt>
                <c:pt idx="333">
                  <c:v>87</c:v>
                </c:pt>
                <c:pt idx="334">
                  <c:v>88</c:v>
                </c:pt>
                <c:pt idx="335">
                  <c:v>90</c:v>
                </c:pt>
                <c:pt idx="336">
                  <c:v>76</c:v>
                </c:pt>
                <c:pt idx="337">
                  <c:v>71</c:v>
                </c:pt>
                <c:pt idx="338">
                  <c:v>74</c:v>
                </c:pt>
                <c:pt idx="339">
                  <c:v>75</c:v>
                </c:pt>
                <c:pt idx="340">
                  <c:v>80</c:v>
                </c:pt>
                <c:pt idx="341">
                  <c:v>84</c:v>
                </c:pt>
                <c:pt idx="342">
                  <c:v>86</c:v>
                </c:pt>
                <c:pt idx="343">
                  <c:v>81</c:v>
                </c:pt>
                <c:pt idx="344">
                  <c:v>85</c:v>
                </c:pt>
                <c:pt idx="345">
                  <c:v>82</c:v>
                </c:pt>
                <c:pt idx="346">
                  <c:v>84</c:v>
                </c:pt>
                <c:pt idx="347">
                  <c:v>83</c:v>
                </c:pt>
                <c:pt idx="348">
                  <c:v>80</c:v>
                </c:pt>
                <c:pt idx="349">
                  <c:v>77</c:v>
                </c:pt>
                <c:pt idx="350">
                  <c:v>82</c:v>
                </c:pt>
                <c:pt idx="351">
                  <c:v>78</c:v>
                </c:pt>
                <c:pt idx="352">
                  <c:v>79</c:v>
                </c:pt>
                <c:pt idx="353">
                  <c:v>77</c:v>
                </c:pt>
                <c:pt idx="354">
                  <c:v>79</c:v>
                </c:pt>
                <c:pt idx="355">
                  <c:v>89</c:v>
                </c:pt>
                <c:pt idx="356">
                  <c:v>86</c:v>
                </c:pt>
                <c:pt idx="357">
                  <c:v>97</c:v>
                </c:pt>
                <c:pt idx="358">
                  <c:v>86</c:v>
                </c:pt>
                <c:pt idx="359">
                  <c:v>84</c:v>
                </c:pt>
                <c:pt idx="360">
                  <c:v>81</c:v>
                </c:pt>
                <c:pt idx="361">
                  <c:v>80</c:v>
                </c:pt>
                <c:pt idx="362">
                  <c:v>85</c:v>
                </c:pt>
                <c:pt idx="363">
                  <c:v>83</c:v>
                </c:pt>
                <c:pt idx="364">
                  <c:v>73</c:v>
                </c:pt>
                <c:pt idx="365">
                  <c:v>69</c:v>
                </c:pt>
              </c:numCache>
            </c:numRef>
          </c:val>
          <c:extLst>
            <c:ext xmlns:c16="http://schemas.microsoft.com/office/drawing/2014/chart" uri="{C3380CC4-5D6E-409C-BE32-E72D297353CC}">
              <c16:uniqueId val="{00000000-2B11-46E3-BAE2-FDAC3B05AB4B}"/>
            </c:ext>
          </c:extLst>
        </c:ser>
        <c:ser>
          <c:idx val="1"/>
          <c:order val="1"/>
          <c:tx>
            <c:strRef>
              <c:f>Annual!$P$11</c:f>
              <c:strCache>
                <c:ptCount val="1"/>
                <c:pt idx="0">
                  <c:v>2021</c:v>
                </c:pt>
              </c:strCache>
            </c:strRef>
          </c:tx>
          <c:spPr>
            <a:solidFill>
              <a:schemeClr val="accent2">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Annual!$P$18:$P$383</c:f>
              <c:numCache>
                <c:formatCode>General</c:formatCode>
                <c:ptCount val="366"/>
                <c:pt idx="0">
                  <c:v>70</c:v>
                </c:pt>
                <c:pt idx="1">
                  <c:v>77</c:v>
                </c:pt>
                <c:pt idx="2">
                  <c:v>84</c:v>
                </c:pt>
                <c:pt idx="3">
                  <c:v>85</c:v>
                </c:pt>
                <c:pt idx="4">
                  <c:v>81</c:v>
                </c:pt>
                <c:pt idx="5">
                  <c:v>77</c:v>
                </c:pt>
                <c:pt idx="6">
                  <c:v>73</c:v>
                </c:pt>
                <c:pt idx="7">
                  <c:v>85</c:v>
                </c:pt>
                <c:pt idx="8">
                  <c:v>73</c:v>
                </c:pt>
                <c:pt idx="9">
                  <c:v>84</c:v>
                </c:pt>
                <c:pt idx="10">
                  <c:v>96</c:v>
                </c:pt>
                <c:pt idx="11">
                  <c:v>87</c:v>
                </c:pt>
                <c:pt idx="12">
                  <c:v>73</c:v>
                </c:pt>
                <c:pt idx="13">
                  <c:v>71</c:v>
                </c:pt>
                <c:pt idx="14">
                  <c:v>68</c:v>
                </c:pt>
                <c:pt idx="15">
                  <c:v>72</c:v>
                </c:pt>
                <c:pt idx="16">
                  <c:v>66</c:v>
                </c:pt>
                <c:pt idx="17">
                  <c:v>73</c:v>
                </c:pt>
                <c:pt idx="18">
                  <c:v>77</c:v>
                </c:pt>
                <c:pt idx="19">
                  <c:v>91</c:v>
                </c:pt>
                <c:pt idx="20">
                  <c:v>91</c:v>
                </c:pt>
                <c:pt idx="21">
                  <c:v>95</c:v>
                </c:pt>
                <c:pt idx="22">
                  <c:v>91</c:v>
                </c:pt>
                <c:pt idx="23">
                  <c:v>81</c:v>
                </c:pt>
                <c:pt idx="24">
                  <c:v>79</c:v>
                </c:pt>
                <c:pt idx="25">
                  <c:v>78</c:v>
                </c:pt>
                <c:pt idx="26">
                  <c:v>90</c:v>
                </c:pt>
                <c:pt idx="27">
                  <c:v>82</c:v>
                </c:pt>
                <c:pt idx="28">
                  <c:v>60</c:v>
                </c:pt>
                <c:pt idx="29">
                  <c:v>73</c:v>
                </c:pt>
                <c:pt idx="30">
                  <c:v>71</c:v>
                </c:pt>
                <c:pt idx="31">
                  <c:v>71</c:v>
                </c:pt>
                <c:pt idx="32">
                  <c:v>76</c:v>
                </c:pt>
                <c:pt idx="33">
                  <c:v>67</c:v>
                </c:pt>
                <c:pt idx="34">
                  <c:v>74</c:v>
                </c:pt>
                <c:pt idx="35">
                  <c:v>84</c:v>
                </c:pt>
                <c:pt idx="36">
                  <c:v>80</c:v>
                </c:pt>
                <c:pt idx="37">
                  <c:v>71</c:v>
                </c:pt>
                <c:pt idx="38">
                  <c:v>85</c:v>
                </c:pt>
                <c:pt idx="39">
                  <c:v>83</c:v>
                </c:pt>
                <c:pt idx="40">
                  <c:v>93</c:v>
                </c:pt>
                <c:pt idx="41">
                  <c:v>92</c:v>
                </c:pt>
                <c:pt idx="42">
                  <c:v>81</c:v>
                </c:pt>
                <c:pt idx="43">
                  <c:v>82</c:v>
                </c:pt>
                <c:pt idx="44">
                  <c:v>78</c:v>
                </c:pt>
                <c:pt idx="45">
                  <c:v>76</c:v>
                </c:pt>
                <c:pt idx="46">
                  <c:v>87</c:v>
                </c:pt>
                <c:pt idx="47">
                  <c:v>72</c:v>
                </c:pt>
                <c:pt idx="48">
                  <c:v>63</c:v>
                </c:pt>
                <c:pt idx="49">
                  <c:v>58</c:v>
                </c:pt>
                <c:pt idx="50">
                  <c:v>65</c:v>
                </c:pt>
                <c:pt idx="51">
                  <c:v>69</c:v>
                </c:pt>
                <c:pt idx="52">
                  <c:v>75</c:v>
                </c:pt>
                <c:pt idx="53">
                  <c:v>75</c:v>
                </c:pt>
                <c:pt idx="54">
                  <c:v>76</c:v>
                </c:pt>
                <c:pt idx="55">
                  <c:v>79</c:v>
                </c:pt>
                <c:pt idx="56">
                  <c:v>89</c:v>
                </c:pt>
                <c:pt idx="57">
                  <c:v>95</c:v>
                </c:pt>
                <c:pt idx="58">
                  <c:v>92</c:v>
                </c:pt>
                <c:pt idx="59">
                  <c:v>90</c:v>
                </c:pt>
                <c:pt idx="60">
                  <c:v>80</c:v>
                </c:pt>
                <c:pt idx="61">
                  <c:v>81</c:v>
                </c:pt>
                <c:pt idx="62">
                  <c:v>85</c:v>
                </c:pt>
                <c:pt idx="63">
                  <c:v>91</c:v>
                </c:pt>
                <c:pt idx="64">
                  <c:v>88</c:v>
                </c:pt>
                <c:pt idx="65">
                  <c:v>85</c:v>
                </c:pt>
                <c:pt idx="66">
                  <c:v>84</c:v>
                </c:pt>
                <c:pt idx="67">
                  <c:v>89</c:v>
                </c:pt>
                <c:pt idx="68">
                  <c:v>90</c:v>
                </c:pt>
                <c:pt idx="69">
                  <c:v>87</c:v>
                </c:pt>
                <c:pt idx="70">
                  <c:v>83</c:v>
                </c:pt>
                <c:pt idx="71">
                  <c:v>79</c:v>
                </c:pt>
                <c:pt idx="72">
                  <c:v>85</c:v>
                </c:pt>
                <c:pt idx="73">
                  <c:v>78</c:v>
                </c:pt>
                <c:pt idx="74">
                  <c:v>83</c:v>
                </c:pt>
                <c:pt idx="75">
                  <c:v>82</c:v>
                </c:pt>
                <c:pt idx="76">
                  <c:v>86</c:v>
                </c:pt>
                <c:pt idx="77">
                  <c:v>83</c:v>
                </c:pt>
                <c:pt idx="78">
                  <c:v>83</c:v>
                </c:pt>
                <c:pt idx="79">
                  <c:v>82</c:v>
                </c:pt>
                <c:pt idx="80">
                  <c:v>73</c:v>
                </c:pt>
                <c:pt idx="81">
                  <c:v>86</c:v>
                </c:pt>
                <c:pt idx="82">
                  <c:v>89</c:v>
                </c:pt>
                <c:pt idx="83">
                  <c:v>79</c:v>
                </c:pt>
                <c:pt idx="84">
                  <c:v>76</c:v>
                </c:pt>
                <c:pt idx="85">
                  <c:v>84</c:v>
                </c:pt>
                <c:pt idx="86">
                  <c:v>84</c:v>
                </c:pt>
                <c:pt idx="87">
                  <c:v>85</c:v>
                </c:pt>
                <c:pt idx="88">
                  <c:v>85</c:v>
                </c:pt>
                <c:pt idx="89">
                  <c:v>89</c:v>
                </c:pt>
                <c:pt idx="90">
                  <c:v>87</c:v>
                </c:pt>
                <c:pt idx="91">
                  <c:v>80</c:v>
                </c:pt>
                <c:pt idx="92">
                  <c:v>87</c:v>
                </c:pt>
                <c:pt idx="93">
                  <c:v>84</c:v>
                </c:pt>
                <c:pt idx="94">
                  <c:v>69</c:v>
                </c:pt>
                <c:pt idx="95">
                  <c:v>70</c:v>
                </c:pt>
                <c:pt idx="96">
                  <c:v>68</c:v>
                </c:pt>
                <c:pt idx="97">
                  <c:v>82</c:v>
                </c:pt>
                <c:pt idx="98">
                  <c:v>84</c:v>
                </c:pt>
                <c:pt idx="99">
                  <c:v>80</c:v>
                </c:pt>
                <c:pt idx="100">
                  <c:v>86</c:v>
                </c:pt>
                <c:pt idx="101">
                  <c:v>87</c:v>
                </c:pt>
                <c:pt idx="102">
                  <c:v>90</c:v>
                </c:pt>
                <c:pt idx="103">
                  <c:v>93</c:v>
                </c:pt>
                <c:pt idx="104">
                  <c:v>86</c:v>
                </c:pt>
                <c:pt idx="105">
                  <c:v>85</c:v>
                </c:pt>
                <c:pt idx="106">
                  <c:v>74</c:v>
                </c:pt>
                <c:pt idx="107">
                  <c:v>64</c:v>
                </c:pt>
                <c:pt idx="108">
                  <c:v>74</c:v>
                </c:pt>
                <c:pt idx="109">
                  <c:v>72</c:v>
                </c:pt>
                <c:pt idx="110">
                  <c:v>76</c:v>
                </c:pt>
                <c:pt idx="111">
                  <c:v>90</c:v>
                </c:pt>
                <c:pt idx="112">
                  <c:v>80</c:v>
                </c:pt>
                <c:pt idx="113">
                  <c:v>91</c:v>
                </c:pt>
                <c:pt idx="114">
                  <c:v>92</c:v>
                </c:pt>
                <c:pt idx="115">
                  <c:v>79</c:v>
                </c:pt>
                <c:pt idx="116">
                  <c:v>81</c:v>
                </c:pt>
                <c:pt idx="117">
                  <c:v>83</c:v>
                </c:pt>
                <c:pt idx="118">
                  <c:v>93</c:v>
                </c:pt>
                <c:pt idx="119">
                  <c:v>80</c:v>
                </c:pt>
                <c:pt idx="120">
                  <c:v>75</c:v>
                </c:pt>
                <c:pt idx="121">
                  <c:v>73</c:v>
                </c:pt>
                <c:pt idx="122">
                  <c:v>88</c:v>
                </c:pt>
                <c:pt idx="123">
                  <c:v>90</c:v>
                </c:pt>
                <c:pt idx="124">
                  <c:v>82</c:v>
                </c:pt>
                <c:pt idx="125">
                  <c:v>81</c:v>
                </c:pt>
                <c:pt idx="126">
                  <c:v>87</c:v>
                </c:pt>
                <c:pt idx="127">
                  <c:v>85</c:v>
                </c:pt>
                <c:pt idx="128">
                  <c:v>77</c:v>
                </c:pt>
                <c:pt idx="129">
                  <c:v>84</c:v>
                </c:pt>
                <c:pt idx="130">
                  <c:v>84</c:v>
                </c:pt>
                <c:pt idx="131">
                  <c:v>82</c:v>
                </c:pt>
                <c:pt idx="132">
                  <c:v>84</c:v>
                </c:pt>
                <c:pt idx="133">
                  <c:v>83</c:v>
                </c:pt>
                <c:pt idx="134">
                  <c:v>80</c:v>
                </c:pt>
                <c:pt idx="135">
                  <c:v>84</c:v>
                </c:pt>
                <c:pt idx="136">
                  <c:v>83</c:v>
                </c:pt>
                <c:pt idx="137">
                  <c:v>86</c:v>
                </c:pt>
                <c:pt idx="138">
                  <c:v>84</c:v>
                </c:pt>
                <c:pt idx="139">
                  <c:v>85</c:v>
                </c:pt>
                <c:pt idx="140">
                  <c:v>83</c:v>
                </c:pt>
                <c:pt idx="141">
                  <c:v>82</c:v>
                </c:pt>
                <c:pt idx="142">
                  <c:v>83</c:v>
                </c:pt>
                <c:pt idx="143">
                  <c:v>85</c:v>
                </c:pt>
                <c:pt idx="144">
                  <c:v>86</c:v>
                </c:pt>
                <c:pt idx="145">
                  <c:v>86</c:v>
                </c:pt>
                <c:pt idx="146">
                  <c:v>81</c:v>
                </c:pt>
                <c:pt idx="147">
                  <c:v>81</c:v>
                </c:pt>
                <c:pt idx="148">
                  <c:v>90</c:v>
                </c:pt>
                <c:pt idx="149">
                  <c:v>92</c:v>
                </c:pt>
                <c:pt idx="150">
                  <c:v>92</c:v>
                </c:pt>
                <c:pt idx="151">
                  <c:v>89</c:v>
                </c:pt>
                <c:pt idx="152">
                  <c:v>87</c:v>
                </c:pt>
                <c:pt idx="153">
                  <c:v>83</c:v>
                </c:pt>
                <c:pt idx="154">
                  <c:v>82</c:v>
                </c:pt>
                <c:pt idx="155">
                  <c:v>94</c:v>
                </c:pt>
                <c:pt idx="156">
                  <c:v>96</c:v>
                </c:pt>
                <c:pt idx="157">
                  <c:v>91</c:v>
                </c:pt>
                <c:pt idx="158">
                  <c:v>87</c:v>
                </c:pt>
                <c:pt idx="159">
                  <c:v>81</c:v>
                </c:pt>
                <c:pt idx="160">
                  <c:v>86</c:v>
                </c:pt>
                <c:pt idx="161">
                  <c:v>86</c:v>
                </c:pt>
                <c:pt idx="162">
                  <c:v>85</c:v>
                </c:pt>
                <c:pt idx="163">
                  <c:v>84</c:v>
                </c:pt>
                <c:pt idx="164">
                  <c:v>80</c:v>
                </c:pt>
                <c:pt idx="165">
                  <c:v>77</c:v>
                </c:pt>
                <c:pt idx="166">
                  <c:v>73</c:v>
                </c:pt>
                <c:pt idx="167">
                  <c:v>75</c:v>
                </c:pt>
                <c:pt idx="168">
                  <c:v>78</c:v>
                </c:pt>
                <c:pt idx="169">
                  <c:v>80</c:v>
                </c:pt>
                <c:pt idx="170">
                  <c:v>79</c:v>
                </c:pt>
                <c:pt idx="171">
                  <c:v>78</c:v>
                </c:pt>
                <c:pt idx="172">
                  <c:v>91</c:v>
                </c:pt>
                <c:pt idx="173">
                  <c:v>91</c:v>
                </c:pt>
                <c:pt idx="174">
                  <c:v>91</c:v>
                </c:pt>
                <c:pt idx="175">
                  <c:v>87</c:v>
                </c:pt>
                <c:pt idx="176">
                  <c:v>82</c:v>
                </c:pt>
                <c:pt idx="177">
                  <c:v>83</c:v>
                </c:pt>
                <c:pt idx="178">
                  <c:v>80</c:v>
                </c:pt>
                <c:pt idx="179">
                  <c:v>80</c:v>
                </c:pt>
                <c:pt idx="180">
                  <c:v>79</c:v>
                </c:pt>
                <c:pt idx="181">
                  <c:v>76</c:v>
                </c:pt>
                <c:pt idx="182">
                  <c:v>74</c:v>
                </c:pt>
                <c:pt idx="183">
                  <c:v>81</c:v>
                </c:pt>
                <c:pt idx="184">
                  <c:v>83</c:v>
                </c:pt>
                <c:pt idx="185">
                  <c:v>81</c:v>
                </c:pt>
                <c:pt idx="186">
                  <c:v>88</c:v>
                </c:pt>
                <c:pt idx="187">
                  <c:v>86</c:v>
                </c:pt>
                <c:pt idx="188">
                  <c:v>83</c:v>
                </c:pt>
                <c:pt idx="189">
                  <c:v>81</c:v>
                </c:pt>
                <c:pt idx="190">
                  <c:v>78</c:v>
                </c:pt>
                <c:pt idx="191">
                  <c:v>80</c:v>
                </c:pt>
                <c:pt idx="192">
                  <c:v>81</c:v>
                </c:pt>
                <c:pt idx="193">
                  <c:v>80</c:v>
                </c:pt>
                <c:pt idx="194">
                  <c:v>74</c:v>
                </c:pt>
                <c:pt idx="195">
                  <c:v>74</c:v>
                </c:pt>
                <c:pt idx="196">
                  <c:v>71</c:v>
                </c:pt>
                <c:pt idx="197">
                  <c:v>70</c:v>
                </c:pt>
                <c:pt idx="198">
                  <c:v>73</c:v>
                </c:pt>
                <c:pt idx="199">
                  <c:v>74</c:v>
                </c:pt>
                <c:pt idx="200">
                  <c:v>72</c:v>
                </c:pt>
                <c:pt idx="201">
                  <c:v>69</c:v>
                </c:pt>
                <c:pt idx="202">
                  <c:v>76</c:v>
                </c:pt>
                <c:pt idx="203">
                  <c:v>82</c:v>
                </c:pt>
                <c:pt idx="204">
                  <c:v>80</c:v>
                </c:pt>
                <c:pt idx="205">
                  <c:v>75</c:v>
                </c:pt>
                <c:pt idx="206">
                  <c:v>72</c:v>
                </c:pt>
                <c:pt idx="207">
                  <c:v>75</c:v>
                </c:pt>
                <c:pt idx="208">
                  <c:v>75</c:v>
                </c:pt>
                <c:pt idx="209">
                  <c:v>75</c:v>
                </c:pt>
                <c:pt idx="210">
                  <c:v>79</c:v>
                </c:pt>
                <c:pt idx="211">
                  <c:v>84</c:v>
                </c:pt>
                <c:pt idx="212">
                  <c:v>87</c:v>
                </c:pt>
                <c:pt idx="213">
                  <c:v>85</c:v>
                </c:pt>
                <c:pt idx="214">
                  <c:v>85</c:v>
                </c:pt>
                <c:pt idx="215">
                  <c:v>90</c:v>
                </c:pt>
                <c:pt idx="216">
                  <c:v>89</c:v>
                </c:pt>
                <c:pt idx="217">
                  <c:v>93</c:v>
                </c:pt>
                <c:pt idx="218">
                  <c:v>95</c:v>
                </c:pt>
                <c:pt idx="219">
                  <c:v>82</c:v>
                </c:pt>
                <c:pt idx="220">
                  <c:v>83</c:v>
                </c:pt>
                <c:pt idx="221">
                  <c:v>86</c:v>
                </c:pt>
                <c:pt idx="222">
                  <c:v>84</c:v>
                </c:pt>
                <c:pt idx="223">
                  <c:v>84</c:v>
                </c:pt>
                <c:pt idx="224">
                  <c:v>81</c:v>
                </c:pt>
                <c:pt idx="225">
                  <c:v>84</c:v>
                </c:pt>
                <c:pt idx="226">
                  <c:v>80</c:v>
                </c:pt>
                <c:pt idx="227">
                  <c:v>83</c:v>
                </c:pt>
                <c:pt idx="228">
                  <c:v>83</c:v>
                </c:pt>
                <c:pt idx="229">
                  <c:v>79</c:v>
                </c:pt>
                <c:pt idx="230">
                  <c:v>83</c:v>
                </c:pt>
                <c:pt idx="231">
                  <c:v>80</c:v>
                </c:pt>
                <c:pt idx="232">
                  <c:v>78</c:v>
                </c:pt>
                <c:pt idx="233">
                  <c:v>77</c:v>
                </c:pt>
                <c:pt idx="234">
                  <c:v>78</c:v>
                </c:pt>
                <c:pt idx="235">
                  <c:v>80</c:v>
                </c:pt>
                <c:pt idx="236">
                  <c:v>81</c:v>
                </c:pt>
                <c:pt idx="237">
                  <c:v>74</c:v>
                </c:pt>
                <c:pt idx="238">
                  <c:v>73</c:v>
                </c:pt>
                <c:pt idx="239">
                  <c:v>76</c:v>
                </c:pt>
                <c:pt idx="240">
                  <c:v>73</c:v>
                </c:pt>
                <c:pt idx="241">
                  <c:v>77</c:v>
                </c:pt>
                <c:pt idx="242">
                  <c:v>84</c:v>
                </c:pt>
                <c:pt idx="243">
                  <c:v>80</c:v>
                </c:pt>
                <c:pt idx="244">
                  <c:v>79</c:v>
                </c:pt>
                <c:pt idx="245">
                  <c:v>78</c:v>
                </c:pt>
                <c:pt idx="246">
                  <c:v>74</c:v>
                </c:pt>
                <c:pt idx="247">
                  <c:v>79</c:v>
                </c:pt>
                <c:pt idx="248">
                  <c:v>84</c:v>
                </c:pt>
                <c:pt idx="249">
                  <c:v>79</c:v>
                </c:pt>
                <c:pt idx="250">
                  <c:v>77</c:v>
                </c:pt>
                <c:pt idx="251">
                  <c:v>77</c:v>
                </c:pt>
                <c:pt idx="252">
                  <c:v>75</c:v>
                </c:pt>
                <c:pt idx="253">
                  <c:v>89</c:v>
                </c:pt>
                <c:pt idx="254">
                  <c:v>90</c:v>
                </c:pt>
                <c:pt idx="255">
                  <c:v>82</c:v>
                </c:pt>
                <c:pt idx="256">
                  <c:v>79</c:v>
                </c:pt>
                <c:pt idx="257">
                  <c:v>85</c:v>
                </c:pt>
                <c:pt idx="258">
                  <c:v>84</c:v>
                </c:pt>
                <c:pt idx="259">
                  <c:v>84</c:v>
                </c:pt>
                <c:pt idx="260">
                  <c:v>86</c:v>
                </c:pt>
                <c:pt idx="261">
                  <c:v>82</c:v>
                </c:pt>
                <c:pt idx="262">
                  <c:v>82</c:v>
                </c:pt>
                <c:pt idx="263">
                  <c:v>79</c:v>
                </c:pt>
                <c:pt idx="264">
                  <c:v>82</c:v>
                </c:pt>
                <c:pt idx="265">
                  <c:v>84</c:v>
                </c:pt>
                <c:pt idx="266">
                  <c:v>80</c:v>
                </c:pt>
                <c:pt idx="267">
                  <c:v>80</c:v>
                </c:pt>
                <c:pt idx="268">
                  <c:v>70</c:v>
                </c:pt>
                <c:pt idx="269">
                  <c:v>74</c:v>
                </c:pt>
                <c:pt idx="270">
                  <c:v>73</c:v>
                </c:pt>
                <c:pt idx="271">
                  <c:v>72</c:v>
                </c:pt>
                <c:pt idx="272">
                  <c:v>75</c:v>
                </c:pt>
              </c:numCache>
            </c:numRef>
          </c:val>
          <c:extLst>
            <c:ext xmlns:c16="http://schemas.microsoft.com/office/drawing/2014/chart" uri="{C3380CC4-5D6E-409C-BE32-E72D297353CC}">
              <c16:uniqueId val="{00000001-2B11-46E3-BAE2-FDAC3B05AB4B}"/>
            </c:ext>
          </c:extLst>
        </c:ser>
        <c:ser>
          <c:idx val="2"/>
          <c:order val="2"/>
          <c:tx>
            <c:strRef>
              <c:f>Annual!$Q$11</c:f>
              <c:strCache>
                <c:ptCount val="1"/>
                <c:pt idx="0">
                  <c:v>2022</c:v>
                </c:pt>
              </c:strCache>
            </c:strRef>
          </c:tx>
          <c:spPr>
            <a:solidFill>
              <a:schemeClr val="accent3">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Annual!$Q$18:$Q$383</c:f>
              <c:numCache>
                <c:formatCode>General</c:formatCode>
                <c:ptCount val="366"/>
              </c:numCache>
            </c:numRef>
          </c:val>
          <c:extLst>
            <c:ext xmlns:c16="http://schemas.microsoft.com/office/drawing/2014/chart" uri="{C3380CC4-5D6E-409C-BE32-E72D297353CC}">
              <c16:uniqueId val="{00000002-2B11-46E3-BAE2-FDAC3B05AB4B}"/>
            </c:ext>
          </c:extLst>
        </c:ser>
        <c:ser>
          <c:idx val="3"/>
          <c:order val="3"/>
          <c:tx>
            <c:strRef>
              <c:f>Annual!$R$11</c:f>
              <c:strCache>
                <c:ptCount val="1"/>
              </c:strCache>
            </c:strRef>
          </c:tx>
          <c:spPr>
            <a:solidFill>
              <a:schemeClr val="accent4">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Annual!$R$18:$R$383</c:f>
              <c:numCache>
                <c:formatCode>General</c:formatCode>
                <c:ptCount val="366"/>
              </c:numCache>
            </c:numRef>
          </c:val>
          <c:extLst>
            <c:ext xmlns:c16="http://schemas.microsoft.com/office/drawing/2014/chart" uri="{C3380CC4-5D6E-409C-BE32-E72D297353CC}">
              <c16:uniqueId val="{00000003-2B11-46E3-BAE2-FDAC3B05AB4B}"/>
            </c:ext>
          </c:extLst>
        </c:ser>
        <c:dLbls>
          <c:showLegendKey val="0"/>
          <c:showVal val="0"/>
          <c:showCatName val="0"/>
          <c:showSerName val="0"/>
          <c:showPercent val="0"/>
          <c:showBubbleSize val="0"/>
        </c:dLbls>
        <c:gapWidth val="80"/>
        <c:overlap val="25"/>
        <c:axId val="907360031"/>
        <c:axId val="907360863"/>
      </c:barChart>
      <c:catAx>
        <c:axId val="907360031"/>
        <c:scaling>
          <c:orientation val="minMax"/>
        </c:scaling>
        <c:delete val="0"/>
        <c:axPos val="b"/>
        <c:numFmt formatCode="General" sourceLinked="1"/>
        <c:majorTickMark val="in"/>
        <c:minorTickMark val="none"/>
        <c:tickLblPos val="nextTo"/>
        <c:spPr>
          <a:noFill/>
          <a:ln w="15875" cap="flat" cmpd="sng" algn="ctr">
            <a:solidFill>
              <a:schemeClr val="accent1">
                <a:lumMod val="50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zh-TW"/>
          </a:p>
        </c:txPr>
        <c:crossAx val="907360863"/>
        <c:crosses val="autoZero"/>
        <c:auto val="1"/>
        <c:lblAlgn val="ctr"/>
        <c:lblOffset val="100"/>
        <c:tickLblSkip val="30"/>
        <c:tickMarkSkip val="30"/>
        <c:noMultiLvlLbl val="0"/>
      </c:catAx>
      <c:valAx>
        <c:axId val="907360863"/>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in"/>
        <c:minorTickMark val="none"/>
        <c:tickLblPos val="nextTo"/>
        <c:spPr>
          <a:noFill/>
          <a:ln>
            <a:solidFill>
              <a:schemeClr val="accent1">
                <a:lumMod val="50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zh-TW"/>
          </a:p>
        </c:txPr>
        <c:crossAx val="9073600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zh-TW"/>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649516908212562E-2"/>
          <c:y val="0.28343240740740738"/>
          <c:w val="0.86471473429951695"/>
          <c:h val="0.45545277777777771"/>
        </c:manualLayout>
      </c:layout>
      <c:barChart>
        <c:barDir val="col"/>
        <c:grouping val="clustered"/>
        <c:varyColors val="0"/>
        <c:ser>
          <c:idx val="0"/>
          <c:order val="0"/>
          <c:tx>
            <c:strRef>
              <c:f>Annual!$Y$11</c:f>
              <c:strCache>
                <c:ptCount val="1"/>
                <c:pt idx="0">
                  <c:v>2020</c:v>
                </c:pt>
              </c:strCache>
            </c:strRef>
          </c:tx>
          <c:spPr>
            <a:solidFill>
              <a:schemeClr val="accent1">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Annual!$Y$18:$Y$383</c:f>
              <c:numCache>
                <c:formatCode>General</c:formatCode>
                <c:ptCount val="366"/>
                <c:pt idx="0">
                  <c:v>1.5</c:v>
                </c:pt>
                <c:pt idx="1">
                  <c:v>3</c:v>
                </c:pt>
                <c:pt idx="2">
                  <c:v>0</c:v>
                </c:pt>
                <c:pt idx="3">
                  <c:v>0</c:v>
                </c:pt>
                <c:pt idx="4">
                  <c:v>0</c:v>
                </c:pt>
                <c:pt idx="5">
                  <c:v>1.2</c:v>
                </c:pt>
                <c:pt idx="6">
                  <c:v>0</c:v>
                </c:pt>
                <c:pt idx="7">
                  <c:v>0</c:v>
                </c:pt>
                <c:pt idx="8">
                  <c:v>1.5</c:v>
                </c:pt>
                <c:pt idx="9">
                  <c:v>0.5</c:v>
                </c:pt>
                <c:pt idx="10">
                  <c:v>4</c:v>
                </c:pt>
                <c:pt idx="11">
                  <c:v>1</c:v>
                </c:pt>
                <c:pt idx="12">
                  <c:v>0.5</c:v>
                </c:pt>
                <c:pt idx="13">
                  <c:v>0</c:v>
                </c:pt>
                <c:pt idx="14">
                  <c:v>0</c:v>
                </c:pt>
                <c:pt idx="15">
                  <c:v>10.5</c:v>
                </c:pt>
                <c:pt idx="16">
                  <c:v>16</c:v>
                </c:pt>
                <c:pt idx="17">
                  <c:v>0.5</c:v>
                </c:pt>
                <c:pt idx="18">
                  <c:v>0.5</c:v>
                </c:pt>
                <c:pt idx="19">
                  <c:v>0</c:v>
                </c:pt>
                <c:pt idx="20">
                  <c:v>0</c:v>
                </c:pt>
                <c:pt idx="21">
                  <c:v>0</c:v>
                </c:pt>
                <c:pt idx="22">
                  <c:v>0</c:v>
                </c:pt>
                <c:pt idx="23">
                  <c:v>0</c:v>
                </c:pt>
                <c:pt idx="24">
                  <c:v>0</c:v>
                </c:pt>
                <c:pt idx="25">
                  <c:v>6</c:v>
                </c:pt>
                <c:pt idx="26">
                  <c:v>3.5</c:v>
                </c:pt>
                <c:pt idx="27">
                  <c:v>0.5</c:v>
                </c:pt>
                <c:pt idx="28">
                  <c:v>0</c:v>
                </c:pt>
                <c:pt idx="29">
                  <c:v>0</c:v>
                </c:pt>
                <c:pt idx="30">
                  <c:v>0</c:v>
                </c:pt>
                <c:pt idx="31">
                  <c:v>0</c:v>
                </c:pt>
                <c:pt idx="32">
                  <c:v>0</c:v>
                </c:pt>
                <c:pt idx="33">
                  <c:v>0</c:v>
                </c:pt>
                <c:pt idx="34">
                  <c:v>0.5</c:v>
                </c:pt>
                <c:pt idx="35">
                  <c:v>3.5</c:v>
                </c:pt>
                <c:pt idx="36">
                  <c:v>0</c:v>
                </c:pt>
                <c:pt idx="37">
                  <c:v>0</c:v>
                </c:pt>
                <c:pt idx="38">
                  <c:v>0</c:v>
                </c:pt>
                <c:pt idx="39">
                  <c:v>0</c:v>
                </c:pt>
                <c:pt idx="40">
                  <c:v>0</c:v>
                </c:pt>
                <c:pt idx="41">
                  <c:v>0</c:v>
                </c:pt>
                <c:pt idx="42">
                  <c:v>0</c:v>
                </c:pt>
                <c:pt idx="43">
                  <c:v>0</c:v>
                </c:pt>
                <c:pt idx="44">
                  <c:v>0</c:v>
                </c:pt>
                <c:pt idx="45">
                  <c:v>0</c:v>
                </c:pt>
                <c:pt idx="46">
                  <c:v>0</c:v>
                </c:pt>
                <c:pt idx="47">
                  <c:v>1.1000000000000001</c:v>
                </c:pt>
                <c:pt idx="48">
                  <c:v>0</c:v>
                </c:pt>
                <c:pt idx="49">
                  <c:v>0</c:v>
                </c:pt>
                <c:pt idx="50">
                  <c:v>0.5</c:v>
                </c:pt>
                <c:pt idx="51">
                  <c:v>0</c:v>
                </c:pt>
                <c:pt idx="52">
                  <c:v>2</c:v>
                </c:pt>
                <c:pt idx="53">
                  <c:v>2.5</c:v>
                </c:pt>
                <c:pt idx="54">
                  <c:v>2.5</c:v>
                </c:pt>
                <c:pt idx="55">
                  <c:v>0</c:v>
                </c:pt>
                <c:pt idx="56">
                  <c:v>0</c:v>
                </c:pt>
                <c:pt idx="57">
                  <c:v>0</c:v>
                </c:pt>
                <c:pt idx="58">
                  <c:v>5</c:v>
                </c:pt>
                <c:pt idx="59">
                  <c:v>1</c:v>
                </c:pt>
                <c:pt idx="60">
                  <c:v>0</c:v>
                </c:pt>
                <c:pt idx="61">
                  <c:v>1</c:v>
                </c:pt>
                <c:pt idx="62">
                  <c:v>4</c:v>
                </c:pt>
                <c:pt idx="63">
                  <c:v>0</c:v>
                </c:pt>
                <c:pt idx="64">
                  <c:v>4</c:v>
                </c:pt>
                <c:pt idx="65">
                  <c:v>0.5</c:v>
                </c:pt>
                <c:pt idx="66">
                  <c:v>2</c:v>
                </c:pt>
                <c:pt idx="67">
                  <c:v>0.5</c:v>
                </c:pt>
                <c:pt idx="68">
                  <c:v>0</c:v>
                </c:pt>
                <c:pt idx="69">
                  <c:v>10</c:v>
                </c:pt>
                <c:pt idx="70">
                  <c:v>0.5</c:v>
                </c:pt>
                <c:pt idx="71">
                  <c:v>0</c:v>
                </c:pt>
                <c:pt idx="72">
                  <c:v>5</c:v>
                </c:pt>
                <c:pt idx="73">
                  <c:v>5.5</c:v>
                </c:pt>
                <c:pt idx="74">
                  <c:v>0</c:v>
                </c:pt>
                <c:pt idx="75">
                  <c:v>0</c:v>
                </c:pt>
                <c:pt idx="76">
                  <c:v>0</c:v>
                </c:pt>
                <c:pt idx="77">
                  <c:v>0</c:v>
                </c:pt>
                <c:pt idx="78">
                  <c:v>0.6</c:v>
                </c:pt>
                <c:pt idx="79">
                  <c:v>7</c:v>
                </c:pt>
                <c:pt idx="80">
                  <c:v>0</c:v>
                </c:pt>
                <c:pt idx="81">
                  <c:v>0</c:v>
                </c:pt>
                <c:pt idx="82">
                  <c:v>3.5</c:v>
                </c:pt>
                <c:pt idx="83">
                  <c:v>0</c:v>
                </c:pt>
                <c:pt idx="84">
                  <c:v>0</c:v>
                </c:pt>
                <c:pt idx="85">
                  <c:v>3.5</c:v>
                </c:pt>
                <c:pt idx="86">
                  <c:v>67</c:v>
                </c:pt>
                <c:pt idx="87">
                  <c:v>4</c:v>
                </c:pt>
                <c:pt idx="88">
                  <c:v>0.5</c:v>
                </c:pt>
                <c:pt idx="89">
                  <c:v>0</c:v>
                </c:pt>
                <c:pt idx="90">
                  <c:v>0</c:v>
                </c:pt>
                <c:pt idx="91">
                  <c:v>0</c:v>
                </c:pt>
                <c:pt idx="92">
                  <c:v>3.5</c:v>
                </c:pt>
                <c:pt idx="93">
                  <c:v>6</c:v>
                </c:pt>
                <c:pt idx="94">
                  <c:v>1</c:v>
                </c:pt>
                <c:pt idx="95">
                  <c:v>2</c:v>
                </c:pt>
                <c:pt idx="96">
                  <c:v>6.5</c:v>
                </c:pt>
                <c:pt idx="97">
                  <c:v>6</c:v>
                </c:pt>
                <c:pt idx="98">
                  <c:v>0</c:v>
                </c:pt>
                <c:pt idx="99">
                  <c:v>0</c:v>
                </c:pt>
                <c:pt idx="100">
                  <c:v>2</c:v>
                </c:pt>
                <c:pt idx="101">
                  <c:v>0</c:v>
                </c:pt>
                <c:pt idx="102">
                  <c:v>7.5</c:v>
                </c:pt>
                <c:pt idx="103">
                  <c:v>0</c:v>
                </c:pt>
                <c:pt idx="104">
                  <c:v>0</c:v>
                </c:pt>
                <c:pt idx="105">
                  <c:v>0</c:v>
                </c:pt>
                <c:pt idx="106">
                  <c:v>0</c:v>
                </c:pt>
                <c:pt idx="107">
                  <c:v>0</c:v>
                </c:pt>
                <c:pt idx="108">
                  <c:v>0</c:v>
                </c:pt>
                <c:pt idx="109">
                  <c:v>0</c:v>
                </c:pt>
                <c:pt idx="110">
                  <c:v>1</c:v>
                </c:pt>
                <c:pt idx="111">
                  <c:v>0</c:v>
                </c:pt>
                <c:pt idx="112">
                  <c:v>0</c:v>
                </c:pt>
                <c:pt idx="113">
                  <c:v>4</c:v>
                </c:pt>
                <c:pt idx="114">
                  <c:v>8.5</c:v>
                </c:pt>
                <c:pt idx="115">
                  <c:v>0</c:v>
                </c:pt>
                <c:pt idx="116">
                  <c:v>0</c:v>
                </c:pt>
                <c:pt idx="117">
                  <c:v>0.5</c:v>
                </c:pt>
                <c:pt idx="118">
                  <c:v>4.5</c:v>
                </c:pt>
                <c:pt idx="119">
                  <c:v>0</c:v>
                </c:pt>
                <c:pt idx="120">
                  <c:v>4</c:v>
                </c:pt>
                <c:pt idx="121">
                  <c:v>4.5</c:v>
                </c:pt>
                <c:pt idx="122">
                  <c:v>0</c:v>
                </c:pt>
                <c:pt idx="123">
                  <c:v>0</c:v>
                </c:pt>
                <c:pt idx="124">
                  <c:v>0</c:v>
                </c:pt>
                <c:pt idx="125">
                  <c:v>0</c:v>
                </c:pt>
                <c:pt idx="126">
                  <c:v>4</c:v>
                </c:pt>
                <c:pt idx="127">
                  <c:v>4.5</c:v>
                </c:pt>
                <c:pt idx="128">
                  <c:v>7</c:v>
                </c:pt>
                <c:pt idx="129">
                  <c:v>31</c:v>
                </c:pt>
                <c:pt idx="130">
                  <c:v>0.5</c:v>
                </c:pt>
                <c:pt idx="131">
                  <c:v>0</c:v>
                </c:pt>
                <c:pt idx="132">
                  <c:v>7</c:v>
                </c:pt>
                <c:pt idx="133">
                  <c:v>0</c:v>
                </c:pt>
                <c:pt idx="134">
                  <c:v>0</c:v>
                </c:pt>
                <c:pt idx="135">
                  <c:v>1</c:v>
                </c:pt>
                <c:pt idx="136">
                  <c:v>7.5</c:v>
                </c:pt>
                <c:pt idx="137">
                  <c:v>3</c:v>
                </c:pt>
                <c:pt idx="138">
                  <c:v>0.5</c:v>
                </c:pt>
                <c:pt idx="139">
                  <c:v>9</c:v>
                </c:pt>
                <c:pt idx="140">
                  <c:v>14.5</c:v>
                </c:pt>
                <c:pt idx="141">
                  <c:v>8</c:v>
                </c:pt>
                <c:pt idx="142">
                  <c:v>9.5</c:v>
                </c:pt>
                <c:pt idx="143">
                  <c:v>10.5</c:v>
                </c:pt>
                <c:pt idx="144">
                  <c:v>8</c:v>
                </c:pt>
                <c:pt idx="145">
                  <c:v>0</c:v>
                </c:pt>
                <c:pt idx="146">
                  <c:v>4.5</c:v>
                </c:pt>
                <c:pt idx="147">
                  <c:v>16.5</c:v>
                </c:pt>
                <c:pt idx="148">
                  <c:v>10.5</c:v>
                </c:pt>
                <c:pt idx="149">
                  <c:v>10</c:v>
                </c:pt>
                <c:pt idx="150">
                  <c:v>0</c:v>
                </c:pt>
                <c:pt idx="151">
                  <c:v>0</c:v>
                </c:pt>
                <c:pt idx="152">
                  <c:v>0</c:v>
                </c:pt>
                <c:pt idx="153">
                  <c:v>0</c:v>
                </c:pt>
                <c:pt idx="154">
                  <c:v>0</c:v>
                </c:pt>
                <c:pt idx="155">
                  <c:v>0</c:v>
                </c:pt>
                <c:pt idx="156">
                  <c:v>0</c:v>
                </c:pt>
                <c:pt idx="157">
                  <c:v>0</c:v>
                </c:pt>
                <c:pt idx="158">
                  <c:v>48.5</c:v>
                </c:pt>
                <c:pt idx="159">
                  <c:v>0.5</c:v>
                </c:pt>
                <c:pt idx="160">
                  <c:v>0.5</c:v>
                </c:pt>
                <c:pt idx="161">
                  <c:v>0.5</c:v>
                </c:pt>
                <c:pt idx="162">
                  <c:v>1</c:v>
                </c:pt>
                <c:pt idx="163">
                  <c:v>0</c:v>
                </c:pt>
                <c:pt idx="164">
                  <c:v>0</c:v>
                </c:pt>
                <c:pt idx="165">
                  <c:v>0</c:v>
                </c:pt>
                <c:pt idx="166">
                  <c:v>2.5</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28.5</c:v>
                </c:pt>
                <c:pt idx="183">
                  <c:v>2.5</c:v>
                </c:pt>
                <c:pt idx="184">
                  <c:v>0</c:v>
                </c:pt>
                <c:pt idx="185">
                  <c:v>0</c:v>
                </c:pt>
                <c:pt idx="186">
                  <c:v>0</c:v>
                </c:pt>
                <c:pt idx="187">
                  <c:v>0</c:v>
                </c:pt>
                <c:pt idx="188">
                  <c:v>0</c:v>
                </c:pt>
                <c:pt idx="189">
                  <c:v>2</c:v>
                </c:pt>
                <c:pt idx="190">
                  <c:v>0</c:v>
                </c:pt>
                <c:pt idx="191">
                  <c:v>0</c:v>
                </c:pt>
                <c:pt idx="192">
                  <c:v>0</c:v>
                </c:pt>
                <c:pt idx="193">
                  <c:v>0</c:v>
                </c:pt>
                <c:pt idx="194">
                  <c:v>0</c:v>
                </c:pt>
                <c:pt idx="195">
                  <c:v>0</c:v>
                </c:pt>
                <c:pt idx="196">
                  <c:v>0</c:v>
                </c:pt>
                <c:pt idx="197">
                  <c:v>0.5</c:v>
                </c:pt>
                <c:pt idx="198">
                  <c:v>0</c:v>
                </c:pt>
                <c:pt idx="199">
                  <c:v>0</c:v>
                </c:pt>
                <c:pt idx="200">
                  <c:v>16.5</c:v>
                </c:pt>
                <c:pt idx="201">
                  <c:v>0</c:v>
                </c:pt>
                <c:pt idx="202">
                  <c:v>0</c:v>
                </c:pt>
                <c:pt idx="203">
                  <c:v>0</c:v>
                </c:pt>
                <c:pt idx="204">
                  <c:v>0</c:v>
                </c:pt>
                <c:pt idx="205">
                  <c:v>0</c:v>
                </c:pt>
                <c:pt idx="206">
                  <c:v>4</c:v>
                </c:pt>
                <c:pt idx="207">
                  <c:v>13</c:v>
                </c:pt>
                <c:pt idx="208">
                  <c:v>0</c:v>
                </c:pt>
                <c:pt idx="209">
                  <c:v>21</c:v>
                </c:pt>
                <c:pt idx="210">
                  <c:v>0</c:v>
                </c:pt>
                <c:pt idx="211">
                  <c:v>14</c:v>
                </c:pt>
                <c:pt idx="212">
                  <c:v>3</c:v>
                </c:pt>
                <c:pt idx="213">
                  <c:v>0</c:v>
                </c:pt>
                <c:pt idx="214">
                  <c:v>0</c:v>
                </c:pt>
                <c:pt idx="215">
                  <c:v>0</c:v>
                </c:pt>
                <c:pt idx="216">
                  <c:v>21.5</c:v>
                </c:pt>
                <c:pt idx="217">
                  <c:v>0</c:v>
                </c:pt>
                <c:pt idx="218">
                  <c:v>0</c:v>
                </c:pt>
                <c:pt idx="219">
                  <c:v>0</c:v>
                </c:pt>
                <c:pt idx="220">
                  <c:v>0</c:v>
                </c:pt>
                <c:pt idx="221">
                  <c:v>0</c:v>
                </c:pt>
                <c:pt idx="222">
                  <c:v>2</c:v>
                </c:pt>
                <c:pt idx="223">
                  <c:v>1.5</c:v>
                </c:pt>
                <c:pt idx="224">
                  <c:v>0</c:v>
                </c:pt>
                <c:pt idx="225">
                  <c:v>0</c:v>
                </c:pt>
                <c:pt idx="226">
                  <c:v>0</c:v>
                </c:pt>
                <c:pt idx="227">
                  <c:v>0</c:v>
                </c:pt>
                <c:pt idx="228">
                  <c:v>3</c:v>
                </c:pt>
                <c:pt idx="229">
                  <c:v>0.5</c:v>
                </c:pt>
                <c:pt idx="230">
                  <c:v>1</c:v>
                </c:pt>
                <c:pt idx="231">
                  <c:v>0</c:v>
                </c:pt>
                <c:pt idx="232">
                  <c:v>0</c:v>
                </c:pt>
                <c:pt idx="233">
                  <c:v>0.5</c:v>
                </c:pt>
                <c:pt idx="234">
                  <c:v>68.5</c:v>
                </c:pt>
                <c:pt idx="235">
                  <c:v>0</c:v>
                </c:pt>
                <c:pt idx="236">
                  <c:v>0</c:v>
                </c:pt>
                <c:pt idx="237">
                  <c:v>0</c:v>
                </c:pt>
                <c:pt idx="238">
                  <c:v>1.5</c:v>
                </c:pt>
                <c:pt idx="239">
                  <c:v>1.5</c:v>
                </c:pt>
                <c:pt idx="240">
                  <c:v>0</c:v>
                </c:pt>
                <c:pt idx="241">
                  <c:v>0</c:v>
                </c:pt>
                <c:pt idx="242">
                  <c:v>0</c:v>
                </c:pt>
                <c:pt idx="243">
                  <c:v>0</c:v>
                </c:pt>
                <c:pt idx="244">
                  <c:v>0</c:v>
                </c:pt>
                <c:pt idx="245">
                  <c:v>0</c:v>
                </c:pt>
                <c:pt idx="246">
                  <c:v>41</c:v>
                </c:pt>
                <c:pt idx="247">
                  <c:v>7.5</c:v>
                </c:pt>
                <c:pt idx="248">
                  <c:v>0</c:v>
                </c:pt>
                <c:pt idx="249">
                  <c:v>0</c:v>
                </c:pt>
                <c:pt idx="250">
                  <c:v>0</c:v>
                </c:pt>
                <c:pt idx="251">
                  <c:v>0</c:v>
                </c:pt>
                <c:pt idx="252">
                  <c:v>0.5</c:v>
                </c:pt>
                <c:pt idx="253">
                  <c:v>1.5</c:v>
                </c:pt>
                <c:pt idx="254">
                  <c:v>17.5</c:v>
                </c:pt>
                <c:pt idx="255">
                  <c:v>24.5</c:v>
                </c:pt>
                <c:pt idx="256">
                  <c:v>0</c:v>
                </c:pt>
                <c:pt idx="257">
                  <c:v>0</c:v>
                </c:pt>
                <c:pt idx="258">
                  <c:v>5</c:v>
                </c:pt>
                <c:pt idx="259">
                  <c:v>0</c:v>
                </c:pt>
                <c:pt idx="260">
                  <c:v>0</c:v>
                </c:pt>
                <c:pt idx="261">
                  <c:v>0</c:v>
                </c:pt>
                <c:pt idx="262">
                  <c:v>0</c:v>
                </c:pt>
                <c:pt idx="263">
                  <c:v>2.5</c:v>
                </c:pt>
                <c:pt idx="264">
                  <c:v>0</c:v>
                </c:pt>
                <c:pt idx="265">
                  <c:v>0</c:v>
                </c:pt>
                <c:pt idx="266">
                  <c:v>0</c:v>
                </c:pt>
                <c:pt idx="267">
                  <c:v>1.5</c:v>
                </c:pt>
                <c:pt idx="268">
                  <c:v>1</c:v>
                </c:pt>
                <c:pt idx="269">
                  <c:v>2.5</c:v>
                </c:pt>
                <c:pt idx="270">
                  <c:v>1</c:v>
                </c:pt>
                <c:pt idx="271">
                  <c:v>0</c:v>
                </c:pt>
                <c:pt idx="272">
                  <c:v>0</c:v>
                </c:pt>
                <c:pt idx="273">
                  <c:v>1</c:v>
                </c:pt>
                <c:pt idx="274">
                  <c:v>0</c:v>
                </c:pt>
                <c:pt idx="275">
                  <c:v>0</c:v>
                </c:pt>
                <c:pt idx="276">
                  <c:v>0</c:v>
                </c:pt>
                <c:pt idx="277">
                  <c:v>0</c:v>
                </c:pt>
                <c:pt idx="278">
                  <c:v>0</c:v>
                </c:pt>
                <c:pt idx="279">
                  <c:v>0</c:v>
                </c:pt>
                <c:pt idx="280">
                  <c:v>0</c:v>
                </c:pt>
                <c:pt idx="281">
                  <c:v>0</c:v>
                </c:pt>
                <c:pt idx="282">
                  <c:v>0</c:v>
                </c:pt>
                <c:pt idx="283">
                  <c:v>0</c:v>
                </c:pt>
                <c:pt idx="284">
                  <c:v>0</c:v>
                </c:pt>
                <c:pt idx="285">
                  <c:v>0</c:v>
                </c:pt>
                <c:pt idx="286">
                  <c:v>51.5</c:v>
                </c:pt>
                <c:pt idx="287">
                  <c:v>18</c:v>
                </c:pt>
                <c:pt idx="288">
                  <c:v>9.5</c:v>
                </c:pt>
                <c:pt idx="289">
                  <c:v>23</c:v>
                </c:pt>
                <c:pt idx="290">
                  <c:v>69.5</c:v>
                </c:pt>
                <c:pt idx="291">
                  <c:v>5.5</c:v>
                </c:pt>
                <c:pt idx="292">
                  <c:v>12</c:v>
                </c:pt>
                <c:pt idx="293">
                  <c:v>2</c:v>
                </c:pt>
                <c:pt idx="294">
                  <c:v>53.5</c:v>
                </c:pt>
                <c:pt idx="295">
                  <c:v>10</c:v>
                </c:pt>
                <c:pt idx="296">
                  <c:v>1</c:v>
                </c:pt>
                <c:pt idx="297">
                  <c:v>0.5</c:v>
                </c:pt>
                <c:pt idx="298">
                  <c:v>0</c:v>
                </c:pt>
                <c:pt idx="299">
                  <c:v>0</c:v>
                </c:pt>
                <c:pt idx="300">
                  <c:v>0.5</c:v>
                </c:pt>
                <c:pt idx="301">
                  <c:v>1</c:v>
                </c:pt>
                <c:pt idx="302">
                  <c:v>1.5</c:v>
                </c:pt>
                <c:pt idx="303">
                  <c:v>0</c:v>
                </c:pt>
                <c:pt idx="304">
                  <c:v>0</c:v>
                </c:pt>
                <c:pt idx="305">
                  <c:v>1.5</c:v>
                </c:pt>
                <c:pt idx="306">
                  <c:v>2</c:v>
                </c:pt>
                <c:pt idx="307">
                  <c:v>0</c:v>
                </c:pt>
                <c:pt idx="308">
                  <c:v>0</c:v>
                </c:pt>
                <c:pt idx="309">
                  <c:v>0</c:v>
                </c:pt>
                <c:pt idx="310">
                  <c:v>10</c:v>
                </c:pt>
                <c:pt idx="311">
                  <c:v>3.5</c:v>
                </c:pt>
                <c:pt idx="312">
                  <c:v>5</c:v>
                </c:pt>
                <c:pt idx="313">
                  <c:v>13.5</c:v>
                </c:pt>
                <c:pt idx="314">
                  <c:v>0.5</c:v>
                </c:pt>
                <c:pt idx="315">
                  <c:v>0</c:v>
                </c:pt>
                <c:pt idx="316">
                  <c:v>4</c:v>
                </c:pt>
                <c:pt idx="317">
                  <c:v>18</c:v>
                </c:pt>
                <c:pt idx="318">
                  <c:v>5.5</c:v>
                </c:pt>
                <c:pt idx="319">
                  <c:v>0</c:v>
                </c:pt>
                <c:pt idx="320">
                  <c:v>3.5</c:v>
                </c:pt>
                <c:pt idx="321">
                  <c:v>3.5</c:v>
                </c:pt>
                <c:pt idx="322">
                  <c:v>0</c:v>
                </c:pt>
                <c:pt idx="323">
                  <c:v>0</c:v>
                </c:pt>
                <c:pt idx="324">
                  <c:v>0</c:v>
                </c:pt>
                <c:pt idx="325">
                  <c:v>16</c:v>
                </c:pt>
                <c:pt idx="326">
                  <c:v>0.5</c:v>
                </c:pt>
                <c:pt idx="327">
                  <c:v>9.5</c:v>
                </c:pt>
                <c:pt idx="328">
                  <c:v>25.5</c:v>
                </c:pt>
                <c:pt idx="329">
                  <c:v>2</c:v>
                </c:pt>
                <c:pt idx="330">
                  <c:v>6</c:v>
                </c:pt>
                <c:pt idx="331">
                  <c:v>0</c:v>
                </c:pt>
                <c:pt idx="332">
                  <c:v>8.5</c:v>
                </c:pt>
                <c:pt idx="333">
                  <c:v>4</c:v>
                </c:pt>
                <c:pt idx="334">
                  <c:v>3.5</c:v>
                </c:pt>
                <c:pt idx="335">
                  <c:v>24</c:v>
                </c:pt>
                <c:pt idx="336">
                  <c:v>0.5</c:v>
                </c:pt>
                <c:pt idx="337">
                  <c:v>1</c:v>
                </c:pt>
                <c:pt idx="338">
                  <c:v>0</c:v>
                </c:pt>
                <c:pt idx="339">
                  <c:v>0</c:v>
                </c:pt>
                <c:pt idx="340">
                  <c:v>0</c:v>
                </c:pt>
                <c:pt idx="341">
                  <c:v>5.5</c:v>
                </c:pt>
                <c:pt idx="342">
                  <c:v>4</c:v>
                </c:pt>
                <c:pt idx="343">
                  <c:v>2</c:v>
                </c:pt>
                <c:pt idx="344">
                  <c:v>2</c:v>
                </c:pt>
                <c:pt idx="345">
                  <c:v>0</c:v>
                </c:pt>
                <c:pt idx="346">
                  <c:v>5.5</c:v>
                </c:pt>
                <c:pt idx="347">
                  <c:v>1.5</c:v>
                </c:pt>
                <c:pt idx="348">
                  <c:v>9</c:v>
                </c:pt>
                <c:pt idx="349">
                  <c:v>0</c:v>
                </c:pt>
                <c:pt idx="350">
                  <c:v>0</c:v>
                </c:pt>
                <c:pt idx="351">
                  <c:v>0</c:v>
                </c:pt>
                <c:pt idx="352">
                  <c:v>0</c:v>
                </c:pt>
                <c:pt idx="353">
                  <c:v>0</c:v>
                </c:pt>
                <c:pt idx="354">
                  <c:v>0</c:v>
                </c:pt>
                <c:pt idx="355">
                  <c:v>5.5</c:v>
                </c:pt>
                <c:pt idx="356">
                  <c:v>2</c:v>
                </c:pt>
                <c:pt idx="357">
                  <c:v>12</c:v>
                </c:pt>
                <c:pt idx="358">
                  <c:v>0.5</c:v>
                </c:pt>
                <c:pt idx="359">
                  <c:v>1</c:v>
                </c:pt>
                <c:pt idx="360">
                  <c:v>0</c:v>
                </c:pt>
                <c:pt idx="361">
                  <c:v>6</c:v>
                </c:pt>
                <c:pt idx="362">
                  <c:v>0.5</c:v>
                </c:pt>
                <c:pt idx="363">
                  <c:v>0</c:v>
                </c:pt>
                <c:pt idx="364">
                  <c:v>1.5</c:v>
                </c:pt>
                <c:pt idx="365">
                  <c:v>0</c:v>
                </c:pt>
              </c:numCache>
            </c:numRef>
          </c:val>
          <c:extLst>
            <c:ext xmlns:c16="http://schemas.microsoft.com/office/drawing/2014/chart" uri="{C3380CC4-5D6E-409C-BE32-E72D297353CC}">
              <c16:uniqueId val="{00000000-9F6E-482E-AB9C-5526F190DD81}"/>
            </c:ext>
          </c:extLst>
        </c:ser>
        <c:ser>
          <c:idx val="1"/>
          <c:order val="1"/>
          <c:tx>
            <c:strRef>
              <c:f>Annual!$Z$11</c:f>
              <c:strCache>
                <c:ptCount val="1"/>
                <c:pt idx="0">
                  <c:v>2021</c:v>
                </c:pt>
              </c:strCache>
            </c:strRef>
          </c:tx>
          <c:spPr>
            <a:solidFill>
              <a:schemeClr val="accent2">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Annual!$Z$18:$Z$383</c:f>
              <c:numCache>
                <c:formatCode>General</c:formatCode>
                <c:ptCount val="366"/>
                <c:pt idx="0">
                  <c:v>0</c:v>
                </c:pt>
                <c:pt idx="1">
                  <c:v>0</c:v>
                </c:pt>
                <c:pt idx="2">
                  <c:v>5.5</c:v>
                </c:pt>
                <c:pt idx="3">
                  <c:v>0</c:v>
                </c:pt>
                <c:pt idx="4">
                  <c:v>0</c:v>
                </c:pt>
                <c:pt idx="5">
                  <c:v>0</c:v>
                </c:pt>
                <c:pt idx="6">
                  <c:v>0</c:v>
                </c:pt>
                <c:pt idx="7">
                  <c:v>8.5</c:v>
                </c:pt>
                <c:pt idx="8">
                  <c:v>0</c:v>
                </c:pt>
                <c:pt idx="9">
                  <c:v>1.5</c:v>
                </c:pt>
                <c:pt idx="10">
                  <c:v>10.5</c:v>
                </c:pt>
                <c:pt idx="11">
                  <c:v>1.5</c:v>
                </c:pt>
                <c:pt idx="12">
                  <c:v>0</c:v>
                </c:pt>
                <c:pt idx="13">
                  <c:v>0</c:v>
                </c:pt>
                <c:pt idx="14">
                  <c:v>0</c:v>
                </c:pt>
                <c:pt idx="15">
                  <c:v>0</c:v>
                </c:pt>
                <c:pt idx="16">
                  <c:v>0</c:v>
                </c:pt>
                <c:pt idx="17">
                  <c:v>0.5</c:v>
                </c:pt>
                <c:pt idx="18">
                  <c:v>5</c:v>
                </c:pt>
                <c:pt idx="19">
                  <c:v>5</c:v>
                </c:pt>
                <c:pt idx="20">
                  <c:v>0</c:v>
                </c:pt>
                <c:pt idx="21">
                  <c:v>8</c:v>
                </c:pt>
                <c:pt idx="22">
                  <c:v>2.5</c:v>
                </c:pt>
                <c:pt idx="23">
                  <c:v>0.5</c:v>
                </c:pt>
                <c:pt idx="24">
                  <c:v>0</c:v>
                </c:pt>
                <c:pt idx="25">
                  <c:v>1</c:v>
                </c:pt>
                <c:pt idx="26">
                  <c:v>2</c:v>
                </c:pt>
                <c:pt idx="27">
                  <c:v>2.5</c:v>
                </c:pt>
                <c:pt idx="28">
                  <c:v>0</c:v>
                </c:pt>
                <c:pt idx="29">
                  <c:v>0</c:v>
                </c:pt>
                <c:pt idx="30">
                  <c:v>0</c:v>
                </c:pt>
                <c:pt idx="31">
                  <c:v>0</c:v>
                </c:pt>
                <c:pt idx="32">
                  <c:v>0</c:v>
                </c:pt>
                <c:pt idx="33">
                  <c:v>0</c:v>
                </c:pt>
                <c:pt idx="34">
                  <c:v>0</c:v>
                </c:pt>
                <c:pt idx="35">
                  <c:v>1</c:v>
                </c:pt>
                <c:pt idx="36">
                  <c:v>0</c:v>
                </c:pt>
                <c:pt idx="37">
                  <c:v>0</c:v>
                </c:pt>
                <c:pt idx="38">
                  <c:v>5</c:v>
                </c:pt>
                <c:pt idx="39">
                  <c:v>0.5</c:v>
                </c:pt>
                <c:pt idx="40">
                  <c:v>7.5</c:v>
                </c:pt>
                <c:pt idx="41">
                  <c:v>13</c:v>
                </c:pt>
                <c:pt idx="42">
                  <c:v>0</c:v>
                </c:pt>
                <c:pt idx="43">
                  <c:v>0.5</c:v>
                </c:pt>
                <c:pt idx="44">
                  <c:v>0</c:v>
                </c:pt>
                <c:pt idx="45">
                  <c:v>0.5</c:v>
                </c:pt>
                <c:pt idx="46">
                  <c:v>1</c:v>
                </c:pt>
                <c:pt idx="47">
                  <c:v>0</c:v>
                </c:pt>
                <c:pt idx="48">
                  <c:v>0</c:v>
                </c:pt>
                <c:pt idx="49">
                  <c:v>0</c:v>
                </c:pt>
                <c:pt idx="50">
                  <c:v>0</c:v>
                </c:pt>
                <c:pt idx="51">
                  <c:v>0</c:v>
                </c:pt>
                <c:pt idx="52">
                  <c:v>0</c:v>
                </c:pt>
                <c:pt idx="53">
                  <c:v>0</c:v>
                </c:pt>
                <c:pt idx="54">
                  <c:v>0</c:v>
                </c:pt>
                <c:pt idx="55">
                  <c:v>0</c:v>
                </c:pt>
                <c:pt idx="56">
                  <c:v>4</c:v>
                </c:pt>
                <c:pt idx="57">
                  <c:v>2</c:v>
                </c:pt>
                <c:pt idx="58">
                  <c:v>0</c:v>
                </c:pt>
                <c:pt idx="59">
                  <c:v>0</c:v>
                </c:pt>
                <c:pt idx="60">
                  <c:v>0</c:v>
                </c:pt>
                <c:pt idx="61">
                  <c:v>0.5</c:v>
                </c:pt>
                <c:pt idx="62">
                  <c:v>0</c:v>
                </c:pt>
                <c:pt idx="63">
                  <c:v>1</c:v>
                </c:pt>
                <c:pt idx="64">
                  <c:v>0</c:v>
                </c:pt>
                <c:pt idx="65">
                  <c:v>0</c:v>
                </c:pt>
                <c:pt idx="66">
                  <c:v>0.5</c:v>
                </c:pt>
                <c:pt idx="67">
                  <c:v>4</c:v>
                </c:pt>
                <c:pt idx="68">
                  <c:v>2</c:v>
                </c:pt>
                <c:pt idx="69">
                  <c:v>0</c:v>
                </c:pt>
                <c:pt idx="70">
                  <c:v>0</c:v>
                </c:pt>
                <c:pt idx="71">
                  <c:v>0</c:v>
                </c:pt>
                <c:pt idx="72">
                  <c:v>0.5</c:v>
                </c:pt>
                <c:pt idx="73">
                  <c:v>0</c:v>
                </c:pt>
                <c:pt idx="74">
                  <c:v>0</c:v>
                </c:pt>
                <c:pt idx="75">
                  <c:v>0</c:v>
                </c:pt>
                <c:pt idx="76">
                  <c:v>1.5</c:v>
                </c:pt>
                <c:pt idx="77">
                  <c:v>0</c:v>
                </c:pt>
                <c:pt idx="78">
                  <c:v>2</c:v>
                </c:pt>
                <c:pt idx="79">
                  <c:v>3.5</c:v>
                </c:pt>
                <c:pt idx="80">
                  <c:v>0</c:v>
                </c:pt>
                <c:pt idx="81">
                  <c:v>5</c:v>
                </c:pt>
                <c:pt idx="82">
                  <c:v>3</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9.5</c:v>
                </c:pt>
                <c:pt idx="98">
                  <c:v>1.5</c:v>
                </c:pt>
                <c:pt idx="99">
                  <c:v>0</c:v>
                </c:pt>
                <c:pt idx="100">
                  <c:v>13</c:v>
                </c:pt>
                <c:pt idx="101">
                  <c:v>0</c:v>
                </c:pt>
                <c:pt idx="102">
                  <c:v>17.5</c:v>
                </c:pt>
                <c:pt idx="103">
                  <c:v>3</c:v>
                </c:pt>
                <c:pt idx="104">
                  <c:v>0</c:v>
                </c:pt>
                <c:pt idx="105">
                  <c:v>0</c:v>
                </c:pt>
                <c:pt idx="106">
                  <c:v>0</c:v>
                </c:pt>
                <c:pt idx="107">
                  <c:v>0</c:v>
                </c:pt>
                <c:pt idx="108">
                  <c:v>0.5</c:v>
                </c:pt>
                <c:pt idx="109">
                  <c:v>0</c:v>
                </c:pt>
                <c:pt idx="110">
                  <c:v>0</c:v>
                </c:pt>
                <c:pt idx="111">
                  <c:v>18.5</c:v>
                </c:pt>
                <c:pt idx="112">
                  <c:v>0</c:v>
                </c:pt>
                <c:pt idx="113">
                  <c:v>8.5</c:v>
                </c:pt>
                <c:pt idx="114">
                  <c:v>20.5</c:v>
                </c:pt>
                <c:pt idx="115">
                  <c:v>0</c:v>
                </c:pt>
                <c:pt idx="116">
                  <c:v>0</c:v>
                </c:pt>
                <c:pt idx="117">
                  <c:v>0.5</c:v>
                </c:pt>
                <c:pt idx="118">
                  <c:v>6.5</c:v>
                </c:pt>
                <c:pt idx="119">
                  <c:v>0</c:v>
                </c:pt>
                <c:pt idx="120">
                  <c:v>0</c:v>
                </c:pt>
                <c:pt idx="121">
                  <c:v>0</c:v>
                </c:pt>
                <c:pt idx="122">
                  <c:v>5</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1</c:v>
                </c:pt>
                <c:pt idx="138">
                  <c:v>0</c:v>
                </c:pt>
                <c:pt idx="139">
                  <c:v>0</c:v>
                </c:pt>
                <c:pt idx="140">
                  <c:v>0</c:v>
                </c:pt>
                <c:pt idx="141">
                  <c:v>0</c:v>
                </c:pt>
                <c:pt idx="142">
                  <c:v>0</c:v>
                </c:pt>
                <c:pt idx="143">
                  <c:v>81.5</c:v>
                </c:pt>
                <c:pt idx="144">
                  <c:v>0</c:v>
                </c:pt>
                <c:pt idx="145">
                  <c:v>0</c:v>
                </c:pt>
                <c:pt idx="146">
                  <c:v>0</c:v>
                </c:pt>
                <c:pt idx="147">
                  <c:v>0</c:v>
                </c:pt>
                <c:pt idx="148">
                  <c:v>5.5</c:v>
                </c:pt>
                <c:pt idx="149">
                  <c:v>23.5</c:v>
                </c:pt>
                <c:pt idx="150">
                  <c:v>10.5</c:v>
                </c:pt>
                <c:pt idx="151">
                  <c:v>0</c:v>
                </c:pt>
                <c:pt idx="152">
                  <c:v>0.5</c:v>
                </c:pt>
                <c:pt idx="153">
                  <c:v>0</c:v>
                </c:pt>
                <c:pt idx="154">
                  <c:v>0</c:v>
                </c:pt>
                <c:pt idx="155">
                  <c:v>19.5</c:v>
                </c:pt>
                <c:pt idx="156">
                  <c:v>17.5</c:v>
                </c:pt>
                <c:pt idx="157">
                  <c:v>9.5</c:v>
                </c:pt>
                <c:pt idx="158">
                  <c:v>0</c:v>
                </c:pt>
                <c:pt idx="159">
                  <c:v>0</c:v>
                </c:pt>
                <c:pt idx="160">
                  <c:v>6</c:v>
                </c:pt>
                <c:pt idx="161">
                  <c:v>0</c:v>
                </c:pt>
                <c:pt idx="162">
                  <c:v>0</c:v>
                </c:pt>
                <c:pt idx="163">
                  <c:v>0</c:v>
                </c:pt>
                <c:pt idx="164">
                  <c:v>0</c:v>
                </c:pt>
                <c:pt idx="165">
                  <c:v>0</c:v>
                </c:pt>
                <c:pt idx="166">
                  <c:v>0</c:v>
                </c:pt>
                <c:pt idx="167">
                  <c:v>0</c:v>
                </c:pt>
                <c:pt idx="168">
                  <c:v>0</c:v>
                </c:pt>
                <c:pt idx="169">
                  <c:v>0</c:v>
                </c:pt>
                <c:pt idx="170">
                  <c:v>0</c:v>
                </c:pt>
                <c:pt idx="171">
                  <c:v>0</c:v>
                </c:pt>
                <c:pt idx="172">
                  <c:v>45.5</c:v>
                </c:pt>
                <c:pt idx="173">
                  <c:v>9.5</c:v>
                </c:pt>
                <c:pt idx="174">
                  <c:v>4.5</c:v>
                </c:pt>
                <c:pt idx="175">
                  <c:v>0.5</c:v>
                </c:pt>
                <c:pt idx="176">
                  <c:v>0</c:v>
                </c:pt>
                <c:pt idx="177">
                  <c:v>0</c:v>
                </c:pt>
                <c:pt idx="178">
                  <c:v>0</c:v>
                </c:pt>
                <c:pt idx="179">
                  <c:v>0</c:v>
                </c:pt>
                <c:pt idx="180">
                  <c:v>0</c:v>
                </c:pt>
                <c:pt idx="181">
                  <c:v>0</c:v>
                </c:pt>
                <c:pt idx="182">
                  <c:v>0</c:v>
                </c:pt>
                <c:pt idx="183">
                  <c:v>0</c:v>
                </c:pt>
                <c:pt idx="184">
                  <c:v>0</c:v>
                </c:pt>
                <c:pt idx="185">
                  <c:v>0</c:v>
                </c:pt>
                <c:pt idx="186">
                  <c:v>7</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c:v>
                </c:pt>
                <c:pt idx="203">
                  <c:v>1.5</c:v>
                </c:pt>
                <c:pt idx="204">
                  <c:v>0</c:v>
                </c:pt>
                <c:pt idx="205">
                  <c:v>0</c:v>
                </c:pt>
                <c:pt idx="206">
                  <c:v>0</c:v>
                </c:pt>
                <c:pt idx="207">
                  <c:v>0</c:v>
                </c:pt>
                <c:pt idx="208">
                  <c:v>0</c:v>
                </c:pt>
                <c:pt idx="209">
                  <c:v>0</c:v>
                </c:pt>
                <c:pt idx="210">
                  <c:v>3</c:v>
                </c:pt>
                <c:pt idx="211">
                  <c:v>6</c:v>
                </c:pt>
                <c:pt idx="212">
                  <c:v>1.5</c:v>
                </c:pt>
                <c:pt idx="213">
                  <c:v>0.5</c:v>
                </c:pt>
                <c:pt idx="214">
                  <c:v>10</c:v>
                </c:pt>
                <c:pt idx="215">
                  <c:v>8.5</c:v>
                </c:pt>
                <c:pt idx="216">
                  <c:v>0</c:v>
                </c:pt>
                <c:pt idx="217">
                  <c:v>5</c:v>
                </c:pt>
                <c:pt idx="218">
                  <c:v>13.5</c:v>
                </c:pt>
                <c:pt idx="219">
                  <c:v>0</c:v>
                </c:pt>
                <c:pt idx="220">
                  <c:v>0</c:v>
                </c:pt>
                <c:pt idx="221">
                  <c:v>0</c:v>
                </c:pt>
                <c:pt idx="222">
                  <c:v>0</c:v>
                </c:pt>
                <c:pt idx="223">
                  <c:v>0</c:v>
                </c:pt>
                <c:pt idx="224">
                  <c:v>0</c:v>
                </c:pt>
                <c:pt idx="225">
                  <c:v>0</c:v>
                </c:pt>
                <c:pt idx="226">
                  <c:v>0</c:v>
                </c:pt>
                <c:pt idx="227">
                  <c:v>0</c:v>
                </c:pt>
                <c:pt idx="228">
                  <c:v>0</c:v>
                </c:pt>
                <c:pt idx="229">
                  <c:v>0</c:v>
                </c:pt>
                <c:pt idx="230">
                  <c:v>15</c:v>
                </c:pt>
                <c:pt idx="231">
                  <c:v>0</c:v>
                </c:pt>
                <c:pt idx="232">
                  <c:v>0</c:v>
                </c:pt>
                <c:pt idx="233">
                  <c:v>0</c:v>
                </c:pt>
                <c:pt idx="234">
                  <c:v>0</c:v>
                </c:pt>
                <c:pt idx="235">
                  <c:v>0</c:v>
                </c:pt>
                <c:pt idx="236">
                  <c:v>0</c:v>
                </c:pt>
                <c:pt idx="237">
                  <c:v>0</c:v>
                </c:pt>
                <c:pt idx="238">
                  <c:v>0</c:v>
                </c:pt>
                <c:pt idx="239">
                  <c:v>0</c:v>
                </c:pt>
                <c:pt idx="240">
                  <c:v>0</c:v>
                </c:pt>
                <c:pt idx="241">
                  <c:v>15.5</c:v>
                </c:pt>
                <c:pt idx="242">
                  <c:v>2.5</c:v>
                </c:pt>
                <c:pt idx="243">
                  <c:v>0</c:v>
                </c:pt>
                <c:pt idx="244">
                  <c:v>0</c:v>
                </c:pt>
                <c:pt idx="245">
                  <c:v>0</c:v>
                </c:pt>
                <c:pt idx="246">
                  <c:v>0</c:v>
                </c:pt>
                <c:pt idx="247">
                  <c:v>26.5</c:v>
                </c:pt>
                <c:pt idx="248">
                  <c:v>0</c:v>
                </c:pt>
                <c:pt idx="249">
                  <c:v>0</c:v>
                </c:pt>
                <c:pt idx="250">
                  <c:v>0</c:v>
                </c:pt>
                <c:pt idx="251">
                  <c:v>0</c:v>
                </c:pt>
                <c:pt idx="252">
                  <c:v>0</c:v>
                </c:pt>
                <c:pt idx="253">
                  <c:v>91.5</c:v>
                </c:pt>
                <c:pt idx="254">
                  <c:v>74.5</c:v>
                </c:pt>
                <c:pt idx="255">
                  <c:v>0</c:v>
                </c:pt>
                <c:pt idx="256">
                  <c:v>0</c:v>
                </c:pt>
                <c:pt idx="257">
                  <c:v>3</c:v>
                </c:pt>
                <c:pt idx="258">
                  <c:v>0</c:v>
                </c:pt>
                <c:pt idx="259">
                  <c:v>0</c:v>
                </c:pt>
                <c:pt idx="260">
                  <c:v>3</c:v>
                </c:pt>
                <c:pt idx="261">
                  <c:v>0</c:v>
                </c:pt>
                <c:pt idx="262">
                  <c:v>0</c:v>
                </c:pt>
                <c:pt idx="263">
                  <c:v>0</c:v>
                </c:pt>
                <c:pt idx="264">
                  <c:v>13.5</c:v>
                </c:pt>
                <c:pt idx="265">
                  <c:v>17.5</c:v>
                </c:pt>
                <c:pt idx="266">
                  <c:v>0</c:v>
                </c:pt>
                <c:pt idx="267">
                  <c:v>0.5</c:v>
                </c:pt>
                <c:pt idx="268">
                  <c:v>0</c:v>
                </c:pt>
                <c:pt idx="269">
                  <c:v>0</c:v>
                </c:pt>
                <c:pt idx="270">
                  <c:v>0</c:v>
                </c:pt>
                <c:pt idx="271">
                  <c:v>0</c:v>
                </c:pt>
                <c:pt idx="272">
                  <c:v>0</c:v>
                </c:pt>
              </c:numCache>
            </c:numRef>
          </c:val>
          <c:extLst>
            <c:ext xmlns:c16="http://schemas.microsoft.com/office/drawing/2014/chart" uri="{C3380CC4-5D6E-409C-BE32-E72D297353CC}">
              <c16:uniqueId val="{00000001-9F6E-482E-AB9C-5526F190DD81}"/>
            </c:ext>
          </c:extLst>
        </c:ser>
        <c:ser>
          <c:idx val="2"/>
          <c:order val="2"/>
          <c:tx>
            <c:strRef>
              <c:f>Annual!$AA$11</c:f>
              <c:strCache>
                <c:ptCount val="1"/>
                <c:pt idx="0">
                  <c:v>2022</c:v>
                </c:pt>
              </c:strCache>
            </c:strRef>
          </c:tx>
          <c:spPr>
            <a:solidFill>
              <a:schemeClr val="accent3">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Annual!$AA$18:$AA$383</c:f>
              <c:numCache>
                <c:formatCode>General</c:formatCode>
                <c:ptCount val="366"/>
              </c:numCache>
            </c:numRef>
          </c:val>
          <c:extLst>
            <c:ext xmlns:c16="http://schemas.microsoft.com/office/drawing/2014/chart" uri="{C3380CC4-5D6E-409C-BE32-E72D297353CC}">
              <c16:uniqueId val="{00000002-9F6E-482E-AB9C-5526F190DD81}"/>
            </c:ext>
          </c:extLst>
        </c:ser>
        <c:ser>
          <c:idx val="3"/>
          <c:order val="3"/>
          <c:tx>
            <c:strRef>
              <c:f>Annual!$AB$11</c:f>
              <c:strCache>
                <c:ptCount val="1"/>
              </c:strCache>
            </c:strRef>
          </c:tx>
          <c:spPr>
            <a:solidFill>
              <a:schemeClr val="accent4">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Annual!$AB$18:$AB$383</c:f>
              <c:numCache>
                <c:formatCode>General</c:formatCode>
                <c:ptCount val="366"/>
              </c:numCache>
            </c:numRef>
          </c:val>
          <c:extLst>
            <c:ext xmlns:c16="http://schemas.microsoft.com/office/drawing/2014/chart" uri="{C3380CC4-5D6E-409C-BE32-E72D297353CC}">
              <c16:uniqueId val="{00000003-9F6E-482E-AB9C-5526F190DD81}"/>
            </c:ext>
          </c:extLst>
        </c:ser>
        <c:dLbls>
          <c:showLegendKey val="0"/>
          <c:showVal val="0"/>
          <c:showCatName val="0"/>
          <c:showSerName val="0"/>
          <c:showPercent val="0"/>
          <c:showBubbleSize val="0"/>
        </c:dLbls>
        <c:gapWidth val="80"/>
        <c:overlap val="25"/>
        <c:axId val="907360031"/>
        <c:axId val="907360863"/>
      </c:barChart>
      <c:catAx>
        <c:axId val="907360031"/>
        <c:scaling>
          <c:orientation val="minMax"/>
        </c:scaling>
        <c:delete val="0"/>
        <c:axPos val="b"/>
        <c:numFmt formatCode="General" sourceLinked="1"/>
        <c:majorTickMark val="in"/>
        <c:minorTickMark val="none"/>
        <c:tickLblPos val="nextTo"/>
        <c:spPr>
          <a:noFill/>
          <a:ln w="15875" cap="flat" cmpd="sng" algn="ctr">
            <a:solidFill>
              <a:schemeClr val="accent1">
                <a:lumMod val="50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zh-TW"/>
          </a:p>
        </c:txPr>
        <c:crossAx val="907360863"/>
        <c:crosses val="autoZero"/>
        <c:auto val="1"/>
        <c:lblAlgn val="ctr"/>
        <c:lblOffset val="100"/>
        <c:tickLblSkip val="30"/>
        <c:tickMarkSkip val="30"/>
        <c:noMultiLvlLbl val="0"/>
      </c:catAx>
      <c:valAx>
        <c:axId val="907360863"/>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in"/>
        <c:minorTickMark val="none"/>
        <c:tickLblPos val="nextTo"/>
        <c:spPr>
          <a:noFill/>
          <a:ln>
            <a:solidFill>
              <a:schemeClr val="accent1">
                <a:lumMod val="50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zh-TW"/>
          </a:p>
        </c:txPr>
        <c:crossAx val="9073600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zh-TW"/>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649516908212562E-2"/>
          <c:y val="0.28343240740740738"/>
          <c:w val="0.86471473429951695"/>
          <c:h val="0.45545277777777771"/>
        </c:manualLayout>
      </c:layout>
      <c:barChart>
        <c:barDir val="col"/>
        <c:grouping val="clustered"/>
        <c:varyColors val="0"/>
        <c:ser>
          <c:idx val="0"/>
          <c:order val="0"/>
          <c:tx>
            <c:strRef>
              <c:f>Annual!$AJ$11</c:f>
              <c:strCache>
                <c:ptCount val="1"/>
                <c:pt idx="0">
                  <c:v>2020</c:v>
                </c:pt>
              </c:strCache>
            </c:strRef>
          </c:tx>
          <c:spPr>
            <a:solidFill>
              <a:schemeClr val="accent1">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Annual!$AJ$18:$AJ$383</c:f>
              <c:numCache>
                <c:formatCode>General</c:formatCode>
                <c:ptCount val="366"/>
                <c:pt idx="0">
                  <c:v>0.1</c:v>
                </c:pt>
                <c:pt idx="1">
                  <c:v>2.1</c:v>
                </c:pt>
                <c:pt idx="2">
                  <c:v>6.6</c:v>
                </c:pt>
                <c:pt idx="3">
                  <c:v>7.4</c:v>
                </c:pt>
                <c:pt idx="4">
                  <c:v>1.6</c:v>
                </c:pt>
                <c:pt idx="5">
                  <c:v>5.6</c:v>
                </c:pt>
                <c:pt idx="6">
                  <c:v>8.8000000000000007</c:v>
                </c:pt>
                <c:pt idx="7">
                  <c:v>3.3</c:v>
                </c:pt>
                <c:pt idx="8">
                  <c:v>0.4</c:v>
                </c:pt>
                <c:pt idx="9">
                  <c:v>3</c:v>
                </c:pt>
                <c:pt idx="10">
                  <c:v>5.6</c:v>
                </c:pt>
                <c:pt idx="11">
                  <c:v>0</c:v>
                </c:pt>
                <c:pt idx="12">
                  <c:v>1.5</c:v>
                </c:pt>
                <c:pt idx="13">
                  <c:v>5.9</c:v>
                </c:pt>
                <c:pt idx="14">
                  <c:v>6.9</c:v>
                </c:pt>
                <c:pt idx="15">
                  <c:v>8.5</c:v>
                </c:pt>
                <c:pt idx="16">
                  <c:v>0.2</c:v>
                </c:pt>
                <c:pt idx="17">
                  <c:v>0</c:v>
                </c:pt>
                <c:pt idx="18">
                  <c:v>1</c:v>
                </c:pt>
                <c:pt idx="19">
                  <c:v>0</c:v>
                </c:pt>
                <c:pt idx="20">
                  <c:v>1.1000000000000001</c:v>
                </c:pt>
                <c:pt idx="21">
                  <c:v>5.3</c:v>
                </c:pt>
                <c:pt idx="22">
                  <c:v>1.3</c:v>
                </c:pt>
                <c:pt idx="23">
                  <c:v>4.8</c:v>
                </c:pt>
                <c:pt idx="24">
                  <c:v>2.9</c:v>
                </c:pt>
                <c:pt idx="25">
                  <c:v>0.4</c:v>
                </c:pt>
                <c:pt idx="26">
                  <c:v>0</c:v>
                </c:pt>
                <c:pt idx="27">
                  <c:v>0</c:v>
                </c:pt>
                <c:pt idx="28">
                  <c:v>0</c:v>
                </c:pt>
                <c:pt idx="29">
                  <c:v>0</c:v>
                </c:pt>
                <c:pt idx="30">
                  <c:v>6.2</c:v>
                </c:pt>
                <c:pt idx="31">
                  <c:v>1.3</c:v>
                </c:pt>
                <c:pt idx="32">
                  <c:v>3.9</c:v>
                </c:pt>
                <c:pt idx="33">
                  <c:v>5.2</c:v>
                </c:pt>
                <c:pt idx="34">
                  <c:v>2.6</c:v>
                </c:pt>
                <c:pt idx="35">
                  <c:v>0.1</c:v>
                </c:pt>
                <c:pt idx="36">
                  <c:v>5.4</c:v>
                </c:pt>
                <c:pt idx="37">
                  <c:v>2.5</c:v>
                </c:pt>
                <c:pt idx="38">
                  <c:v>0</c:v>
                </c:pt>
                <c:pt idx="39">
                  <c:v>0</c:v>
                </c:pt>
                <c:pt idx="40">
                  <c:v>1.3</c:v>
                </c:pt>
                <c:pt idx="41">
                  <c:v>0.1</c:v>
                </c:pt>
                <c:pt idx="42">
                  <c:v>9.4</c:v>
                </c:pt>
                <c:pt idx="43">
                  <c:v>5</c:v>
                </c:pt>
                <c:pt idx="44">
                  <c:v>7.1</c:v>
                </c:pt>
                <c:pt idx="45">
                  <c:v>4.0999999999999996</c:v>
                </c:pt>
                <c:pt idx="46">
                  <c:v>0</c:v>
                </c:pt>
                <c:pt idx="47">
                  <c:v>0</c:v>
                </c:pt>
                <c:pt idx="48">
                  <c:v>0</c:v>
                </c:pt>
                <c:pt idx="49">
                  <c:v>3.7</c:v>
                </c:pt>
                <c:pt idx="50">
                  <c:v>4</c:v>
                </c:pt>
                <c:pt idx="51">
                  <c:v>0.4</c:v>
                </c:pt>
                <c:pt idx="52">
                  <c:v>6.2</c:v>
                </c:pt>
                <c:pt idx="53">
                  <c:v>0</c:v>
                </c:pt>
                <c:pt idx="54">
                  <c:v>0.7</c:v>
                </c:pt>
                <c:pt idx="55">
                  <c:v>8.1999999999999993</c:v>
                </c:pt>
                <c:pt idx="56">
                  <c:v>6.1</c:v>
                </c:pt>
                <c:pt idx="57">
                  <c:v>0</c:v>
                </c:pt>
                <c:pt idx="58">
                  <c:v>5.6</c:v>
                </c:pt>
                <c:pt idx="59">
                  <c:v>0.8</c:v>
                </c:pt>
                <c:pt idx="60">
                  <c:v>4.9000000000000004</c:v>
                </c:pt>
                <c:pt idx="61">
                  <c:v>0</c:v>
                </c:pt>
                <c:pt idx="62">
                  <c:v>4.7</c:v>
                </c:pt>
                <c:pt idx="63">
                  <c:v>6</c:v>
                </c:pt>
                <c:pt idx="64">
                  <c:v>0</c:v>
                </c:pt>
                <c:pt idx="65">
                  <c:v>1.7</c:v>
                </c:pt>
                <c:pt idx="66">
                  <c:v>7.8</c:v>
                </c:pt>
                <c:pt idx="67">
                  <c:v>0.1</c:v>
                </c:pt>
                <c:pt idx="68">
                  <c:v>7.7</c:v>
                </c:pt>
                <c:pt idx="69">
                  <c:v>0</c:v>
                </c:pt>
                <c:pt idx="70">
                  <c:v>0.1</c:v>
                </c:pt>
                <c:pt idx="71">
                  <c:v>0.6</c:v>
                </c:pt>
                <c:pt idx="72">
                  <c:v>0</c:v>
                </c:pt>
                <c:pt idx="73">
                  <c:v>0</c:v>
                </c:pt>
                <c:pt idx="74">
                  <c:v>0</c:v>
                </c:pt>
                <c:pt idx="75">
                  <c:v>0.3</c:v>
                </c:pt>
                <c:pt idx="76">
                  <c:v>6.2</c:v>
                </c:pt>
                <c:pt idx="77">
                  <c:v>1.8</c:v>
                </c:pt>
                <c:pt idx="78">
                  <c:v>3.4</c:v>
                </c:pt>
                <c:pt idx="79">
                  <c:v>0</c:v>
                </c:pt>
                <c:pt idx="80">
                  <c:v>8.4</c:v>
                </c:pt>
                <c:pt idx="81">
                  <c:v>9.1999999999999993</c:v>
                </c:pt>
                <c:pt idx="82">
                  <c:v>0</c:v>
                </c:pt>
                <c:pt idx="83">
                  <c:v>0.3</c:v>
                </c:pt>
                <c:pt idx="84">
                  <c:v>9.1999999999999993</c:v>
                </c:pt>
                <c:pt idx="85">
                  <c:v>5.6</c:v>
                </c:pt>
                <c:pt idx="86">
                  <c:v>6.4</c:v>
                </c:pt>
                <c:pt idx="87">
                  <c:v>1.5</c:v>
                </c:pt>
                <c:pt idx="88">
                  <c:v>0</c:v>
                </c:pt>
                <c:pt idx="89">
                  <c:v>5.8</c:v>
                </c:pt>
                <c:pt idx="90">
                  <c:v>0</c:v>
                </c:pt>
                <c:pt idx="91">
                  <c:v>0</c:v>
                </c:pt>
                <c:pt idx="92">
                  <c:v>0.6</c:v>
                </c:pt>
                <c:pt idx="93">
                  <c:v>1.5</c:v>
                </c:pt>
                <c:pt idx="94">
                  <c:v>0</c:v>
                </c:pt>
                <c:pt idx="95">
                  <c:v>0</c:v>
                </c:pt>
                <c:pt idx="96">
                  <c:v>0</c:v>
                </c:pt>
                <c:pt idx="97">
                  <c:v>0</c:v>
                </c:pt>
                <c:pt idx="98">
                  <c:v>1.8</c:v>
                </c:pt>
                <c:pt idx="99">
                  <c:v>0</c:v>
                </c:pt>
                <c:pt idx="100">
                  <c:v>2.6</c:v>
                </c:pt>
                <c:pt idx="101">
                  <c:v>3.2</c:v>
                </c:pt>
                <c:pt idx="102">
                  <c:v>0</c:v>
                </c:pt>
                <c:pt idx="103">
                  <c:v>5.9</c:v>
                </c:pt>
                <c:pt idx="104">
                  <c:v>5.5</c:v>
                </c:pt>
                <c:pt idx="105">
                  <c:v>1.8</c:v>
                </c:pt>
                <c:pt idx="106">
                  <c:v>3.4</c:v>
                </c:pt>
                <c:pt idx="107">
                  <c:v>9.6</c:v>
                </c:pt>
                <c:pt idx="108">
                  <c:v>6.9</c:v>
                </c:pt>
                <c:pt idx="109">
                  <c:v>4.7</c:v>
                </c:pt>
                <c:pt idx="110">
                  <c:v>0.5</c:v>
                </c:pt>
                <c:pt idx="111">
                  <c:v>1.1000000000000001</c:v>
                </c:pt>
                <c:pt idx="112">
                  <c:v>0</c:v>
                </c:pt>
                <c:pt idx="113">
                  <c:v>0</c:v>
                </c:pt>
                <c:pt idx="114">
                  <c:v>0</c:v>
                </c:pt>
                <c:pt idx="115">
                  <c:v>3.1</c:v>
                </c:pt>
                <c:pt idx="116">
                  <c:v>3.7</c:v>
                </c:pt>
                <c:pt idx="117">
                  <c:v>0.2</c:v>
                </c:pt>
                <c:pt idx="118">
                  <c:v>0</c:v>
                </c:pt>
                <c:pt idx="119">
                  <c:v>3.8</c:v>
                </c:pt>
                <c:pt idx="120">
                  <c:v>7</c:v>
                </c:pt>
                <c:pt idx="121">
                  <c:v>4.4000000000000004</c:v>
                </c:pt>
                <c:pt idx="122">
                  <c:v>5</c:v>
                </c:pt>
                <c:pt idx="123">
                  <c:v>7.9</c:v>
                </c:pt>
                <c:pt idx="124">
                  <c:v>12</c:v>
                </c:pt>
                <c:pt idx="125">
                  <c:v>8.8000000000000007</c:v>
                </c:pt>
                <c:pt idx="126">
                  <c:v>1.7</c:v>
                </c:pt>
                <c:pt idx="127">
                  <c:v>0</c:v>
                </c:pt>
                <c:pt idx="128">
                  <c:v>2.2999999999999998</c:v>
                </c:pt>
                <c:pt idx="129">
                  <c:v>4.7</c:v>
                </c:pt>
                <c:pt idx="130">
                  <c:v>7</c:v>
                </c:pt>
                <c:pt idx="131">
                  <c:v>5.8</c:v>
                </c:pt>
                <c:pt idx="132">
                  <c:v>0.1</c:v>
                </c:pt>
                <c:pt idx="133">
                  <c:v>0.2</c:v>
                </c:pt>
                <c:pt idx="134">
                  <c:v>8.1</c:v>
                </c:pt>
                <c:pt idx="135">
                  <c:v>9</c:v>
                </c:pt>
                <c:pt idx="136">
                  <c:v>3.9</c:v>
                </c:pt>
                <c:pt idx="137">
                  <c:v>4.4000000000000004</c:v>
                </c:pt>
                <c:pt idx="138">
                  <c:v>1.7</c:v>
                </c:pt>
                <c:pt idx="139">
                  <c:v>0</c:v>
                </c:pt>
                <c:pt idx="140">
                  <c:v>1.6</c:v>
                </c:pt>
                <c:pt idx="141">
                  <c:v>0</c:v>
                </c:pt>
                <c:pt idx="142">
                  <c:v>0.1</c:v>
                </c:pt>
                <c:pt idx="143">
                  <c:v>0</c:v>
                </c:pt>
                <c:pt idx="144">
                  <c:v>0.1</c:v>
                </c:pt>
                <c:pt idx="145">
                  <c:v>2.9</c:v>
                </c:pt>
                <c:pt idx="146">
                  <c:v>4.7</c:v>
                </c:pt>
                <c:pt idx="147">
                  <c:v>0.3</c:v>
                </c:pt>
                <c:pt idx="148">
                  <c:v>0.1</c:v>
                </c:pt>
                <c:pt idx="149">
                  <c:v>5.0999999999999996</c:v>
                </c:pt>
                <c:pt idx="150">
                  <c:v>8.1999999999999993</c:v>
                </c:pt>
                <c:pt idx="151">
                  <c:v>8.1</c:v>
                </c:pt>
                <c:pt idx="152">
                  <c:v>5.3</c:v>
                </c:pt>
                <c:pt idx="153">
                  <c:v>9.1</c:v>
                </c:pt>
                <c:pt idx="154">
                  <c:v>11.3</c:v>
                </c:pt>
                <c:pt idx="155">
                  <c:v>10.8</c:v>
                </c:pt>
                <c:pt idx="156">
                  <c:v>10.1</c:v>
                </c:pt>
                <c:pt idx="157">
                  <c:v>8.1999999999999993</c:v>
                </c:pt>
                <c:pt idx="158">
                  <c:v>3.6</c:v>
                </c:pt>
                <c:pt idx="159">
                  <c:v>0</c:v>
                </c:pt>
                <c:pt idx="160">
                  <c:v>0</c:v>
                </c:pt>
                <c:pt idx="161">
                  <c:v>1.8</c:v>
                </c:pt>
                <c:pt idx="162">
                  <c:v>5.5</c:v>
                </c:pt>
                <c:pt idx="163">
                  <c:v>11.3</c:v>
                </c:pt>
                <c:pt idx="164">
                  <c:v>11.4</c:v>
                </c:pt>
                <c:pt idx="165">
                  <c:v>10.199999999999999</c:v>
                </c:pt>
                <c:pt idx="166">
                  <c:v>9.6</c:v>
                </c:pt>
                <c:pt idx="167">
                  <c:v>11.2</c:v>
                </c:pt>
                <c:pt idx="168">
                  <c:v>10.8</c:v>
                </c:pt>
                <c:pt idx="169">
                  <c:v>11.6</c:v>
                </c:pt>
                <c:pt idx="170">
                  <c:v>10.5</c:v>
                </c:pt>
                <c:pt idx="171">
                  <c:v>11.2</c:v>
                </c:pt>
                <c:pt idx="172">
                  <c:v>10</c:v>
                </c:pt>
                <c:pt idx="173">
                  <c:v>10.3</c:v>
                </c:pt>
                <c:pt idx="174">
                  <c:v>10.5</c:v>
                </c:pt>
                <c:pt idx="175">
                  <c:v>9.9</c:v>
                </c:pt>
                <c:pt idx="176">
                  <c:v>11.2</c:v>
                </c:pt>
                <c:pt idx="177">
                  <c:v>5.5</c:v>
                </c:pt>
                <c:pt idx="178">
                  <c:v>9.1</c:v>
                </c:pt>
                <c:pt idx="179">
                  <c:v>9.9</c:v>
                </c:pt>
                <c:pt idx="180">
                  <c:v>4.8</c:v>
                </c:pt>
                <c:pt idx="181">
                  <c:v>10</c:v>
                </c:pt>
                <c:pt idx="182">
                  <c:v>7.3</c:v>
                </c:pt>
                <c:pt idx="183">
                  <c:v>5.3</c:v>
                </c:pt>
                <c:pt idx="184">
                  <c:v>7</c:v>
                </c:pt>
                <c:pt idx="185">
                  <c:v>7.3</c:v>
                </c:pt>
                <c:pt idx="186">
                  <c:v>9.8000000000000007</c:v>
                </c:pt>
                <c:pt idx="187">
                  <c:v>10.9</c:v>
                </c:pt>
                <c:pt idx="188">
                  <c:v>6</c:v>
                </c:pt>
                <c:pt idx="189">
                  <c:v>8.3000000000000007</c:v>
                </c:pt>
                <c:pt idx="190">
                  <c:v>3</c:v>
                </c:pt>
                <c:pt idx="191">
                  <c:v>10.7</c:v>
                </c:pt>
                <c:pt idx="192">
                  <c:v>12.3</c:v>
                </c:pt>
                <c:pt idx="193">
                  <c:v>11.1</c:v>
                </c:pt>
                <c:pt idx="194">
                  <c:v>12.4</c:v>
                </c:pt>
                <c:pt idx="195">
                  <c:v>10.7</c:v>
                </c:pt>
                <c:pt idx="196">
                  <c:v>9.1999999999999993</c:v>
                </c:pt>
                <c:pt idx="197">
                  <c:v>7.6</c:v>
                </c:pt>
                <c:pt idx="198">
                  <c:v>10.3</c:v>
                </c:pt>
                <c:pt idx="199">
                  <c:v>11.3</c:v>
                </c:pt>
                <c:pt idx="200">
                  <c:v>8.3000000000000007</c:v>
                </c:pt>
                <c:pt idx="201">
                  <c:v>9.8000000000000007</c:v>
                </c:pt>
                <c:pt idx="202">
                  <c:v>10.9</c:v>
                </c:pt>
                <c:pt idx="203">
                  <c:v>10.9</c:v>
                </c:pt>
                <c:pt idx="204">
                  <c:v>11.9</c:v>
                </c:pt>
                <c:pt idx="205">
                  <c:v>11.8</c:v>
                </c:pt>
                <c:pt idx="206">
                  <c:v>5.5</c:v>
                </c:pt>
                <c:pt idx="207">
                  <c:v>8.9</c:v>
                </c:pt>
                <c:pt idx="208">
                  <c:v>9.3000000000000007</c:v>
                </c:pt>
                <c:pt idx="209">
                  <c:v>7.5</c:v>
                </c:pt>
                <c:pt idx="210">
                  <c:v>11.1</c:v>
                </c:pt>
                <c:pt idx="211">
                  <c:v>0.1</c:v>
                </c:pt>
                <c:pt idx="212">
                  <c:v>7</c:v>
                </c:pt>
                <c:pt idx="213">
                  <c:v>9.9</c:v>
                </c:pt>
                <c:pt idx="214">
                  <c:v>7</c:v>
                </c:pt>
                <c:pt idx="215">
                  <c:v>0</c:v>
                </c:pt>
                <c:pt idx="216">
                  <c:v>2.5</c:v>
                </c:pt>
                <c:pt idx="217">
                  <c:v>8.4</c:v>
                </c:pt>
                <c:pt idx="218">
                  <c:v>9.1</c:v>
                </c:pt>
                <c:pt idx="219">
                  <c:v>11.5</c:v>
                </c:pt>
                <c:pt idx="220">
                  <c:v>11.5</c:v>
                </c:pt>
                <c:pt idx="221">
                  <c:v>11.6</c:v>
                </c:pt>
                <c:pt idx="222">
                  <c:v>7.2</c:v>
                </c:pt>
                <c:pt idx="223">
                  <c:v>0.1</c:v>
                </c:pt>
                <c:pt idx="224">
                  <c:v>11</c:v>
                </c:pt>
                <c:pt idx="225">
                  <c:v>11.5</c:v>
                </c:pt>
                <c:pt idx="226">
                  <c:v>10</c:v>
                </c:pt>
                <c:pt idx="227">
                  <c:v>9.6999999999999993</c:v>
                </c:pt>
                <c:pt idx="228">
                  <c:v>8.4</c:v>
                </c:pt>
                <c:pt idx="229">
                  <c:v>3.5</c:v>
                </c:pt>
                <c:pt idx="230">
                  <c:v>6.4</c:v>
                </c:pt>
                <c:pt idx="231">
                  <c:v>10.1</c:v>
                </c:pt>
                <c:pt idx="232">
                  <c:v>11.4</c:v>
                </c:pt>
                <c:pt idx="233">
                  <c:v>8.5</c:v>
                </c:pt>
                <c:pt idx="234">
                  <c:v>3.1</c:v>
                </c:pt>
                <c:pt idx="235">
                  <c:v>9.8000000000000007</c:v>
                </c:pt>
                <c:pt idx="236">
                  <c:v>10.9</c:v>
                </c:pt>
                <c:pt idx="237">
                  <c:v>10.4</c:v>
                </c:pt>
                <c:pt idx="238">
                  <c:v>7.2</c:v>
                </c:pt>
                <c:pt idx="239">
                  <c:v>5.6</c:v>
                </c:pt>
                <c:pt idx="240">
                  <c:v>9</c:v>
                </c:pt>
                <c:pt idx="241">
                  <c:v>9.6</c:v>
                </c:pt>
                <c:pt idx="242">
                  <c:v>9.6</c:v>
                </c:pt>
                <c:pt idx="243">
                  <c:v>10.1</c:v>
                </c:pt>
                <c:pt idx="244">
                  <c:v>5.0999999999999996</c:v>
                </c:pt>
                <c:pt idx="245">
                  <c:v>9.6</c:v>
                </c:pt>
                <c:pt idx="246">
                  <c:v>6.8</c:v>
                </c:pt>
                <c:pt idx="247">
                  <c:v>8</c:v>
                </c:pt>
                <c:pt idx="248">
                  <c:v>8.1</c:v>
                </c:pt>
                <c:pt idx="249">
                  <c:v>4.9000000000000004</c:v>
                </c:pt>
                <c:pt idx="250">
                  <c:v>6</c:v>
                </c:pt>
                <c:pt idx="251">
                  <c:v>8.3000000000000007</c:v>
                </c:pt>
                <c:pt idx="252">
                  <c:v>5.7</c:v>
                </c:pt>
                <c:pt idx="253">
                  <c:v>7.2</c:v>
                </c:pt>
                <c:pt idx="254">
                  <c:v>7</c:v>
                </c:pt>
                <c:pt idx="255">
                  <c:v>4.2</c:v>
                </c:pt>
                <c:pt idx="256">
                  <c:v>1.6</c:v>
                </c:pt>
                <c:pt idx="257">
                  <c:v>6</c:v>
                </c:pt>
                <c:pt idx="258">
                  <c:v>9.6</c:v>
                </c:pt>
                <c:pt idx="259">
                  <c:v>9.8000000000000007</c:v>
                </c:pt>
                <c:pt idx="260">
                  <c:v>9.6</c:v>
                </c:pt>
                <c:pt idx="261">
                  <c:v>10.4</c:v>
                </c:pt>
                <c:pt idx="262">
                  <c:v>9.9</c:v>
                </c:pt>
                <c:pt idx="263">
                  <c:v>5.6</c:v>
                </c:pt>
                <c:pt idx="264">
                  <c:v>2.9</c:v>
                </c:pt>
                <c:pt idx="265">
                  <c:v>0</c:v>
                </c:pt>
                <c:pt idx="266">
                  <c:v>8.1</c:v>
                </c:pt>
                <c:pt idx="267">
                  <c:v>0.9</c:v>
                </c:pt>
                <c:pt idx="268">
                  <c:v>0</c:v>
                </c:pt>
                <c:pt idx="269">
                  <c:v>0</c:v>
                </c:pt>
                <c:pt idx="270">
                  <c:v>0</c:v>
                </c:pt>
                <c:pt idx="271">
                  <c:v>0.2</c:v>
                </c:pt>
                <c:pt idx="272">
                  <c:v>0</c:v>
                </c:pt>
                <c:pt idx="273">
                  <c:v>0</c:v>
                </c:pt>
                <c:pt idx="274">
                  <c:v>2.7</c:v>
                </c:pt>
                <c:pt idx="275">
                  <c:v>9.9</c:v>
                </c:pt>
                <c:pt idx="276">
                  <c:v>7.6</c:v>
                </c:pt>
                <c:pt idx="277">
                  <c:v>6.9</c:v>
                </c:pt>
                <c:pt idx="278">
                  <c:v>0.2</c:v>
                </c:pt>
                <c:pt idx="279">
                  <c:v>0.3</c:v>
                </c:pt>
                <c:pt idx="280">
                  <c:v>0.9</c:v>
                </c:pt>
                <c:pt idx="281">
                  <c:v>4.5</c:v>
                </c:pt>
                <c:pt idx="282">
                  <c:v>1.1000000000000001</c:v>
                </c:pt>
                <c:pt idx="283">
                  <c:v>4</c:v>
                </c:pt>
                <c:pt idx="284">
                  <c:v>2.6</c:v>
                </c:pt>
                <c:pt idx="285">
                  <c:v>8.5</c:v>
                </c:pt>
                <c:pt idx="286">
                  <c:v>8.6</c:v>
                </c:pt>
                <c:pt idx="287">
                  <c:v>0</c:v>
                </c:pt>
                <c:pt idx="288">
                  <c:v>2.1</c:v>
                </c:pt>
                <c:pt idx="289">
                  <c:v>0</c:v>
                </c:pt>
                <c:pt idx="290">
                  <c:v>0</c:v>
                </c:pt>
                <c:pt idx="291">
                  <c:v>0.5</c:v>
                </c:pt>
                <c:pt idx="292">
                  <c:v>0</c:v>
                </c:pt>
                <c:pt idx="293">
                  <c:v>5.2</c:v>
                </c:pt>
                <c:pt idx="294">
                  <c:v>0</c:v>
                </c:pt>
                <c:pt idx="295">
                  <c:v>1.2</c:v>
                </c:pt>
                <c:pt idx="296">
                  <c:v>0</c:v>
                </c:pt>
                <c:pt idx="297">
                  <c:v>0</c:v>
                </c:pt>
                <c:pt idx="298">
                  <c:v>2.5</c:v>
                </c:pt>
                <c:pt idx="299">
                  <c:v>1.2</c:v>
                </c:pt>
                <c:pt idx="300">
                  <c:v>0</c:v>
                </c:pt>
                <c:pt idx="301">
                  <c:v>0.4</c:v>
                </c:pt>
                <c:pt idx="302">
                  <c:v>0.4</c:v>
                </c:pt>
                <c:pt idx="303">
                  <c:v>0</c:v>
                </c:pt>
                <c:pt idx="304">
                  <c:v>6.6</c:v>
                </c:pt>
                <c:pt idx="305">
                  <c:v>7.8</c:v>
                </c:pt>
                <c:pt idx="306">
                  <c:v>3.6</c:v>
                </c:pt>
                <c:pt idx="307">
                  <c:v>2.8</c:v>
                </c:pt>
                <c:pt idx="308">
                  <c:v>0</c:v>
                </c:pt>
                <c:pt idx="309">
                  <c:v>5.2</c:v>
                </c:pt>
                <c:pt idx="310">
                  <c:v>0.4</c:v>
                </c:pt>
                <c:pt idx="311">
                  <c:v>6.9</c:v>
                </c:pt>
                <c:pt idx="312">
                  <c:v>0.8</c:v>
                </c:pt>
                <c:pt idx="313">
                  <c:v>0</c:v>
                </c:pt>
                <c:pt idx="314">
                  <c:v>0.1</c:v>
                </c:pt>
                <c:pt idx="315">
                  <c:v>2.2000000000000002</c:v>
                </c:pt>
                <c:pt idx="316">
                  <c:v>0</c:v>
                </c:pt>
                <c:pt idx="317">
                  <c:v>0</c:v>
                </c:pt>
                <c:pt idx="318">
                  <c:v>0</c:v>
                </c:pt>
                <c:pt idx="319">
                  <c:v>1.5</c:v>
                </c:pt>
                <c:pt idx="320">
                  <c:v>6.3</c:v>
                </c:pt>
                <c:pt idx="321">
                  <c:v>3.9</c:v>
                </c:pt>
                <c:pt idx="322">
                  <c:v>8.5</c:v>
                </c:pt>
                <c:pt idx="323">
                  <c:v>6.7</c:v>
                </c:pt>
                <c:pt idx="324">
                  <c:v>2.4</c:v>
                </c:pt>
                <c:pt idx="325">
                  <c:v>1.2</c:v>
                </c:pt>
                <c:pt idx="326">
                  <c:v>8.4</c:v>
                </c:pt>
                <c:pt idx="327">
                  <c:v>1.8</c:v>
                </c:pt>
                <c:pt idx="328">
                  <c:v>0</c:v>
                </c:pt>
                <c:pt idx="329">
                  <c:v>3.8</c:v>
                </c:pt>
                <c:pt idx="330">
                  <c:v>7.1</c:v>
                </c:pt>
                <c:pt idx="331">
                  <c:v>6.1</c:v>
                </c:pt>
                <c:pt idx="332">
                  <c:v>1.2</c:v>
                </c:pt>
                <c:pt idx="333">
                  <c:v>0</c:v>
                </c:pt>
                <c:pt idx="334">
                  <c:v>0</c:v>
                </c:pt>
                <c:pt idx="335">
                  <c:v>0</c:v>
                </c:pt>
                <c:pt idx="336">
                  <c:v>0.4</c:v>
                </c:pt>
                <c:pt idx="337">
                  <c:v>0.4</c:v>
                </c:pt>
                <c:pt idx="338">
                  <c:v>0.1</c:v>
                </c:pt>
                <c:pt idx="339">
                  <c:v>0.8</c:v>
                </c:pt>
                <c:pt idx="340">
                  <c:v>0</c:v>
                </c:pt>
                <c:pt idx="341">
                  <c:v>0.2</c:v>
                </c:pt>
                <c:pt idx="342">
                  <c:v>0</c:v>
                </c:pt>
                <c:pt idx="343">
                  <c:v>0</c:v>
                </c:pt>
                <c:pt idx="344">
                  <c:v>1.6</c:v>
                </c:pt>
                <c:pt idx="345">
                  <c:v>0</c:v>
                </c:pt>
                <c:pt idx="346">
                  <c:v>0</c:v>
                </c:pt>
                <c:pt idx="347">
                  <c:v>0.3</c:v>
                </c:pt>
                <c:pt idx="348">
                  <c:v>0.4</c:v>
                </c:pt>
                <c:pt idx="349">
                  <c:v>0.2</c:v>
                </c:pt>
                <c:pt idx="350">
                  <c:v>0</c:v>
                </c:pt>
                <c:pt idx="351">
                  <c:v>2</c:v>
                </c:pt>
                <c:pt idx="352">
                  <c:v>7.1</c:v>
                </c:pt>
                <c:pt idx="353">
                  <c:v>0.3</c:v>
                </c:pt>
                <c:pt idx="354">
                  <c:v>0.3</c:v>
                </c:pt>
                <c:pt idx="355">
                  <c:v>0</c:v>
                </c:pt>
                <c:pt idx="356">
                  <c:v>1.9</c:v>
                </c:pt>
                <c:pt idx="357">
                  <c:v>0</c:v>
                </c:pt>
                <c:pt idx="358">
                  <c:v>0</c:v>
                </c:pt>
                <c:pt idx="359">
                  <c:v>0</c:v>
                </c:pt>
                <c:pt idx="360">
                  <c:v>7.6</c:v>
                </c:pt>
                <c:pt idx="361">
                  <c:v>2.2000000000000002</c:v>
                </c:pt>
                <c:pt idx="362">
                  <c:v>0.5</c:v>
                </c:pt>
                <c:pt idx="363">
                  <c:v>4.8</c:v>
                </c:pt>
                <c:pt idx="364">
                  <c:v>0</c:v>
                </c:pt>
                <c:pt idx="365">
                  <c:v>0</c:v>
                </c:pt>
              </c:numCache>
            </c:numRef>
          </c:val>
          <c:extLst>
            <c:ext xmlns:c16="http://schemas.microsoft.com/office/drawing/2014/chart" uri="{C3380CC4-5D6E-409C-BE32-E72D297353CC}">
              <c16:uniqueId val="{00000000-0B70-44EB-8358-78C74E9F2631}"/>
            </c:ext>
          </c:extLst>
        </c:ser>
        <c:ser>
          <c:idx val="1"/>
          <c:order val="1"/>
          <c:tx>
            <c:strRef>
              <c:f>Annual!$AK$11</c:f>
              <c:strCache>
                <c:ptCount val="1"/>
                <c:pt idx="0">
                  <c:v>2021</c:v>
                </c:pt>
              </c:strCache>
            </c:strRef>
          </c:tx>
          <c:spPr>
            <a:solidFill>
              <a:schemeClr val="accent2">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Annual!$AK$18:$AK$383</c:f>
              <c:numCache>
                <c:formatCode>General</c:formatCode>
                <c:ptCount val="366"/>
                <c:pt idx="0">
                  <c:v>0</c:v>
                </c:pt>
                <c:pt idx="1">
                  <c:v>2.1</c:v>
                </c:pt>
                <c:pt idx="2">
                  <c:v>1.4</c:v>
                </c:pt>
                <c:pt idx="3">
                  <c:v>5.9</c:v>
                </c:pt>
                <c:pt idx="4">
                  <c:v>2.9</c:v>
                </c:pt>
                <c:pt idx="5">
                  <c:v>2</c:v>
                </c:pt>
                <c:pt idx="6">
                  <c:v>0.1</c:v>
                </c:pt>
                <c:pt idx="7">
                  <c:v>0</c:v>
                </c:pt>
                <c:pt idx="8">
                  <c:v>0</c:v>
                </c:pt>
                <c:pt idx="9">
                  <c:v>0</c:v>
                </c:pt>
                <c:pt idx="10">
                  <c:v>0</c:v>
                </c:pt>
                <c:pt idx="11">
                  <c:v>0</c:v>
                </c:pt>
                <c:pt idx="12">
                  <c:v>5.2</c:v>
                </c:pt>
                <c:pt idx="13">
                  <c:v>7.9</c:v>
                </c:pt>
                <c:pt idx="14">
                  <c:v>9.9</c:v>
                </c:pt>
                <c:pt idx="15">
                  <c:v>3.2</c:v>
                </c:pt>
                <c:pt idx="16">
                  <c:v>1</c:v>
                </c:pt>
                <c:pt idx="17">
                  <c:v>0</c:v>
                </c:pt>
                <c:pt idx="18">
                  <c:v>0</c:v>
                </c:pt>
                <c:pt idx="19">
                  <c:v>0.1</c:v>
                </c:pt>
                <c:pt idx="20">
                  <c:v>0.9</c:v>
                </c:pt>
                <c:pt idx="21">
                  <c:v>0.6</c:v>
                </c:pt>
                <c:pt idx="22">
                  <c:v>0</c:v>
                </c:pt>
                <c:pt idx="23">
                  <c:v>0</c:v>
                </c:pt>
                <c:pt idx="24">
                  <c:v>5</c:v>
                </c:pt>
                <c:pt idx="25">
                  <c:v>8.5</c:v>
                </c:pt>
                <c:pt idx="26">
                  <c:v>0.1</c:v>
                </c:pt>
                <c:pt idx="27">
                  <c:v>1</c:v>
                </c:pt>
                <c:pt idx="28">
                  <c:v>0</c:v>
                </c:pt>
                <c:pt idx="29">
                  <c:v>5</c:v>
                </c:pt>
                <c:pt idx="30">
                  <c:v>8</c:v>
                </c:pt>
                <c:pt idx="31">
                  <c:v>10.199999999999999</c:v>
                </c:pt>
                <c:pt idx="32">
                  <c:v>6.1</c:v>
                </c:pt>
                <c:pt idx="33">
                  <c:v>0.9</c:v>
                </c:pt>
                <c:pt idx="34">
                  <c:v>5.4</c:v>
                </c:pt>
                <c:pt idx="35">
                  <c:v>2.7</c:v>
                </c:pt>
                <c:pt idx="36">
                  <c:v>8.6999999999999993</c:v>
                </c:pt>
                <c:pt idx="37">
                  <c:v>7.8</c:v>
                </c:pt>
                <c:pt idx="38">
                  <c:v>3.5</c:v>
                </c:pt>
                <c:pt idx="39">
                  <c:v>1.2</c:v>
                </c:pt>
                <c:pt idx="40">
                  <c:v>0.2</c:v>
                </c:pt>
                <c:pt idx="41">
                  <c:v>0.7</c:v>
                </c:pt>
                <c:pt idx="42">
                  <c:v>5.7</c:v>
                </c:pt>
                <c:pt idx="43">
                  <c:v>1.5</c:v>
                </c:pt>
                <c:pt idx="44">
                  <c:v>7.4</c:v>
                </c:pt>
                <c:pt idx="45">
                  <c:v>0</c:v>
                </c:pt>
                <c:pt idx="46">
                  <c:v>0.1</c:v>
                </c:pt>
                <c:pt idx="47">
                  <c:v>0.1</c:v>
                </c:pt>
                <c:pt idx="48">
                  <c:v>0</c:v>
                </c:pt>
                <c:pt idx="49">
                  <c:v>5.5</c:v>
                </c:pt>
                <c:pt idx="50">
                  <c:v>7</c:v>
                </c:pt>
                <c:pt idx="51">
                  <c:v>7.8</c:v>
                </c:pt>
                <c:pt idx="52">
                  <c:v>10.3</c:v>
                </c:pt>
                <c:pt idx="53">
                  <c:v>5.0999999999999996</c:v>
                </c:pt>
                <c:pt idx="54">
                  <c:v>2</c:v>
                </c:pt>
                <c:pt idx="55">
                  <c:v>8.6999999999999993</c:v>
                </c:pt>
                <c:pt idx="56">
                  <c:v>4.9000000000000004</c:v>
                </c:pt>
                <c:pt idx="57">
                  <c:v>0</c:v>
                </c:pt>
                <c:pt idx="58">
                  <c:v>1</c:v>
                </c:pt>
                <c:pt idx="59">
                  <c:v>6.7</c:v>
                </c:pt>
                <c:pt idx="60">
                  <c:v>0</c:v>
                </c:pt>
                <c:pt idx="61">
                  <c:v>1.1000000000000001</c:v>
                </c:pt>
                <c:pt idx="62">
                  <c:v>4.7</c:v>
                </c:pt>
                <c:pt idx="63">
                  <c:v>0</c:v>
                </c:pt>
                <c:pt idx="64">
                  <c:v>4</c:v>
                </c:pt>
                <c:pt idx="65">
                  <c:v>0</c:v>
                </c:pt>
                <c:pt idx="66">
                  <c:v>0.1</c:v>
                </c:pt>
                <c:pt idx="67">
                  <c:v>0.1</c:v>
                </c:pt>
                <c:pt idx="68">
                  <c:v>0</c:v>
                </c:pt>
                <c:pt idx="69">
                  <c:v>3</c:v>
                </c:pt>
                <c:pt idx="70">
                  <c:v>6.7</c:v>
                </c:pt>
                <c:pt idx="71">
                  <c:v>0</c:v>
                </c:pt>
                <c:pt idx="72">
                  <c:v>0.1</c:v>
                </c:pt>
                <c:pt idx="73">
                  <c:v>2.5</c:v>
                </c:pt>
                <c:pt idx="74">
                  <c:v>5.4</c:v>
                </c:pt>
                <c:pt idx="75">
                  <c:v>7</c:v>
                </c:pt>
                <c:pt idx="76">
                  <c:v>7.4</c:v>
                </c:pt>
                <c:pt idx="77">
                  <c:v>9.1</c:v>
                </c:pt>
                <c:pt idx="78">
                  <c:v>7.9</c:v>
                </c:pt>
                <c:pt idx="79">
                  <c:v>0</c:v>
                </c:pt>
                <c:pt idx="80">
                  <c:v>0</c:v>
                </c:pt>
                <c:pt idx="81">
                  <c:v>0</c:v>
                </c:pt>
                <c:pt idx="82">
                  <c:v>0</c:v>
                </c:pt>
                <c:pt idx="83">
                  <c:v>3.1</c:v>
                </c:pt>
                <c:pt idx="84">
                  <c:v>7.4</c:v>
                </c:pt>
                <c:pt idx="85">
                  <c:v>5</c:v>
                </c:pt>
                <c:pt idx="86">
                  <c:v>9.1999999999999993</c:v>
                </c:pt>
                <c:pt idx="87">
                  <c:v>7.1</c:v>
                </c:pt>
                <c:pt idx="88">
                  <c:v>1.5</c:v>
                </c:pt>
                <c:pt idx="89">
                  <c:v>4.5</c:v>
                </c:pt>
                <c:pt idx="90">
                  <c:v>0.3</c:v>
                </c:pt>
                <c:pt idx="91">
                  <c:v>9.6999999999999993</c:v>
                </c:pt>
                <c:pt idx="92">
                  <c:v>6.6</c:v>
                </c:pt>
                <c:pt idx="93">
                  <c:v>0</c:v>
                </c:pt>
                <c:pt idx="94">
                  <c:v>0</c:v>
                </c:pt>
                <c:pt idx="95">
                  <c:v>6.5</c:v>
                </c:pt>
                <c:pt idx="96">
                  <c:v>0</c:v>
                </c:pt>
                <c:pt idx="97">
                  <c:v>0.7</c:v>
                </c:pt>
                <c:pt idx="98">
                  <c:v>0</c:v>
                </c:pt>
                <c:pt idx="99">
                  <c:v>4</c:v>
                </c:pt>
                <c:pt idx="100">
                  <c:v>0.6</c:v>
                </c:pt>
                <c:pt idx="101">
                  <c:v>5.4</c:v>
                </c:pt>
                <c:pt idx="102">
                  <c:v>3.8</c:v>
                </c:pt>
                <c:pt idx="103">
                  <c:v>0</c:v>
                </c:pt>
                <c:pt idx="104">
                  <c:v>5.5</c:v>
                </c:pt>
                <c:pt idx="105">
                  <c:v>0.7</c:v>
                </c:pt>
                <c:pt idx="106">
                  <c:v>0</c:v>
                </c:pt>
                <c:pt idx="107">
                  <c:v>3.1</c:v>
                </c:pt>
                <c:pt idx="108">
                  <c:v>1.9</c:v>
                </c:pt>
                <c:pt idx="109">
                  <c:v>3.5</c:v>
                </c:pt>
                <c:pt idx="110">
                  <c:v>9.6999999999999993</c:v>
                </c:pt>
                <c:pt idx="111">
                  <c:v>0</c:v>
                </c:pt>
                <c:pt idx="112">
                  <c:v>4.8</c:v>
                </c:pt>
                <c:pt idx="113">
                  <c:v>1.6</c:v>
                </c:pt>
                <c:pt idx="114">
                  <c:v>0</c:v>
                </c:pt>
                <c:pt idx="115">
                  <c:v>0.4</c:v>
                </c:pt>
                <c:pt idx="116">
                  <c:v>0.8</c:v>
                </c:pt>
                <c:pt idx="117">
                  <c:v>2.1</c:v>
                </c:pt>
                <c:pt idx="118">
                  <c:v>0</c:v>
                </c:pt>
                <c:pt idx="119">
                  <c:v>11</c:v>
                </c:pt>
                <c:pt idx="120">
                  <c:v>6.7</c:v>
                </c:pt>
                <c:pt idx="121">
                  <c:v>6.6</c:v>
                </c:pt>
                <c:pt idx="122">
                  <c:v>0</c:v>
                </c:pt>
                <c:pt idx="123">
                  <c:v>3.3</c:v>
                </c:pt>
                <c:pt idx="124">
                  <c:v>2.7</c:v>
                </c:pt>
                <c:pt idx="125">
                  <c:v>4.5</c:v>
                </c:pt>
                <c:pt idx="126">
                  <c:v>7</c:v>
                </c:pt>
                <c:pt idx="127">
                  <c:v>5.4</c:v>
                </c:pt>
                <c:pt idx="128">
                  <c:v>6.5</c:v>
                </c:pt>
                <c:pt idx="129">
                  <c:v>6.7</c:v>
                </c:pt>
                <c:pt idx="130">
                  <c:v>8.1999999999999993</c:v>
                </c:pt>
                <c:pt idx="131">
                  <c:v>11.1</c:v>
                </c:pt>
                <c:pt idx="132">
                  <c:v>10.199999999999999</c:v>
                </c:pt>
                <c:pt idx="133">
                  <c:v>9.1999999999999993</c:v>
                </c:pt>
                <c:pt idx="134">
                  <c:v>9.4</c:v>
                </c:pt>
                <c:pt idx="135">
                  <c:v>9.5</c:v>
                </c:pt>
                <c:pt idx="136">
                  <c:v>8.3000000000000007</c:v>
                </c:pt>
                <c:pt idx="137">
                  <c:v>7.6</c:v>
                </c:pt>
                <c:pt idx="138">
                  <c:v>7.2</c:v>
                </c:pt>
                <c:pt idx="139">
                  <c:v>6.2</c:v>
                </c:pt>
                <c:pt idx="140">
                  <c:v>7.6</c:v>
                </c:pt>
                <c:pt idx="141">
                  <c:v>7.1</c:v>
                </c:pt>
                <c:pt idx="142">
                  <c:v>8.6</c:v>
                </c:pt>
                <c:pt idx="143">
                  <c:v>7.7</c:v>
                </c:pt>
                <c:pt idx="144">
                  <c:v>3.9</c:v>
                </c:pt>
                <c:pt idx="145">
                  <c:v>8</c:v>
                </c:pt>
                <c:pt idx="146">
                  <c:v>10.5</c:v>
                </c:pt>
                <c:pt idx="147">
                  <c:v>7.8</c:v>
                </c:pt>
                <c:pt idx="148">
                  <c:v>0.2</c:v>
                </c:pt>
                <c:pt idx="149">
                  <c:v>1.8</c:v>
                </c:pt>
                <c:pt idx="150">
                  <c:v>0</c:v>
                </c:pt>
                <c:pt idx="151">
                  <c:v>1.5</c:v>
                </c:pt>
                <c:pt idx="152">
                  <c:v>6.3</c:v>
                </c:pt>
                <c:pt idx="153">
                  <c:v>10</c:v>
                </c:pt>
                <c:pt idx="154">
                  <c:v>8.3000000000000007</c:v>
                </c:pt>
                <c:pt idx="155">
                  <c:v>0.5</c:v>
                </c:pt>
                <c:pt idx="156">
                  <c:v>0</c:v>
                </c:pt>
                <c:pt idx="157">
                  <c:v>4.2</c:v>
                </c:pt>
                <c:pt idx="158">
                  <c:v>3.9</c:v>
                </c:pt>
                <c:pt idx="159">
                  <c:v>7.3</c:v>
                </c:pt>
                <c:pt idx="160">
                  <c:v>8.8000000000000007</c:v>
                </c:pt>
                <c:pt idx="161">
                  <c:v>8.5</c:v>
                </c:pt>
                <c:pt idx="162">
                  <c:v>7.8</c:v>
                </c:pt>
                <c:pt idx="163">
                  <c:v>8.6999999999999993</c:v>
                </c:pt>
                <c:pt idx="164">
                  <c:v>9.1</c:v>
                </c:pt>
                <c:pt idx="165">
                  <c:v>11.3</c:v>
                </c:pt>
                <c:pt idx="166">
                  <c:v>12</c:v>
                </c:pt>
                <c:pt idx="167">
                  <c:v>11.1</c:v>
                </c:pt>
                <c:pt idx="168">
                  <c:v>11.9</c:v>
                </c:pt>
                <c:pt idx="169">
                  <c:v>9.5</c:v>
                </c:pt>
                <c:pt idx="170">
                  <c:v>6.1</c:v>
                </c:pt>
                <c:pt idx="171">
                  <c:v>5</c:v>
                </c:pt>
                <c:pt idx="172">
                  <c:v>1.4</c:v>
                </c:pt>
                <c:pt idx="173">
                  <c:v>1.3</c:v>
                </c:pt>
                <c:pt idx="174">
                  <c:v>0.9</c:v>
                </c:pt>
                <c:pt idx="175">
                  <c:v>4</c:v>
                </c:pt>
                <c:pt idx="176">
                  <c:v>6</c:v>
                </c:pt>
                <c:pt idx="177">
                  <c:v>7.3</c:v>
                </c:pt>
                <c:pt idx="178">
                  <c:v>3.8</c:v>
                </c:pt>
                <c:pt idx="179">
                  <c:v>1.4</c:v>
                </c:pt>
                <c:pt idx="180">
                  <c:v>11</c:v>
                </c:pt>
                <c:pt idx="181">
                  <c:v>10.9</c:v>
                </c:pt>
                <c:pt idx="182">
                  <c:v>11.7</c:v>
                </c:pt>
                <c:pt idx="183">
                  <c:v>8.8000000000000007</c:v>
                </c:pt>
                <c:pt idx="184">
                  <c:v>11.4</c:v>
                </c:pt>
                <c:pt idx="185">
                  <c:v>11.6</c:v>
                </c:pt>
                <c:pt idx="186">
                  <c:v>7.6</c:v>
                </c:pt>
                <c:pt idx="187">
                  <c:v>11.9</c:v>
                </c:pt>
                <c:pt idx="188">
                  <c:v>11.9</c:v>
                </c:pt>
                <c:pt idx="189">
                  <c:v>12.3</c:v>
                </c:pt>
                <c:pt idx="190">
                  <c:v>11.5</c:v>
                </c:pt>
                <c:pt idx="191">
                  <c:v>11.8</c:v>
                </c:pt>
                <c:pt idx="192">
                  <c:v>9.4</c:v>
                </c:pt>
                <c:pt idx="193">
                  <c:v>11.5</c:v>
                </c:pt>
                <c:pt idx="194">
                  <c:v>11.9</c:v>
                </c:pt>
                <c:pt idx="195">
                  <c:v>9.4</c:v>
                </c:pt>
                <c:pt idx="196">
                  <c:v>10.1</c:v>
                </c:pt>
                <c:pt idx="197">
                  <c:v>10.8</c:v>
                </c:pt>
                <c:pt idx="198">
                  <c:v>9.6</c:v>
                </c:pt>
                <c:pt idx="199">
                  <c:v>6.8</c:v>
                </c:pt>
                <c:pt idx="200">
                  <c:v>8</c:v>
                </c:pt>
                <c:pt idx="201">
                  <c:v>11.5</c:v>
                </c:pt>
                <c:pt idx="202">
                  <c:v>5.3</c:v>
                </c:pt>
                <c:pt idx="203">
                  <c:v>1.1000000000000001</c:v>
                </c:pt>
                <c:pt idx="204">
                  <c:v>5</c:v>
                </c:pt>
                <c:pt idx="205">
                  <c:v>9.8000000000000007</c:v>
                </c:pt>
                <c:pt idx="206">
                  <c:v>10.8</c:v>
                </c:pt>
                <c:pt idx="207">
                  <c:v>8.4</c:v>
                </c:pt>
                <c:pt idx="208">
                  <c:v>7.7</c:v>
                </c:pt>
                <c:pt idx="209">
                  <c:v>9.9</c:v>
                </c:pt>
                <c:pt idx="210">
                  <c:v>6.6</c:v>
                </c:pt>
                <c:pt idx="211">
                  <c:v>1.8</c:v>
                </c:pt>
                <c:pt idx="212">
                  <c:v>0.1</c:v>
                </c:pt>
                <c:pt idx="213">
                  <c:v>0.2</c:v>
                </c:pt>
                <c:pt idx="214">
                  <c:v>3.9</c:v>
                </c:pt>
                <c:pt idx="215">
                  <c:v>3.7</c:v>
                </c:pt>
                <c:pt idx="216">
                  <c:v>1.4</c:v>
                </c:pt>
                <c:pt idx="217">
                  <c:v>0</c:v>
                </c:pt>
                <c:pt idx="218">
                  <c:v>0</c:v>
                </c:pt>
                <c:pt idx="219">
                  <c:v>2.7</c:v>
                </c:pt>
                <c:pt idx="220">
                  <c:v>4.5</c:v>
                </c:pt>
                <c:pt idx="221">
                  <c:v>9.1999999999999993</c:v>
                </c:pt>
                <c:pt idx="222">
                  <c:v>9.3000000000000007</c:v>
                </c:pt>
                <c:pt idx="223">
                  <c:v>7.7</c:v>
                </c:pt>
                <c:pt idx="224">
                  <c:v>7.9</c:v>
                </c:pt>
                <c:pt idx="225">
                  <c:v>9.1</c:v>
                </c:pt>
                <c:pt idx="226">
                  <c:v>10.1</c:v>
                </c:pt>
                <c:pt idx="227">
                  <c:v>8.6999999999999993</c:v>
                </c:pt>
                <c:pt idx="228">
                  <c:v>7.6</c:v>
                </c:pt>
                <c:pt idx="229">
                  <c:v>6.3</c:v>
                </c:pt>
                <c:pt idx="230">
                  <c:v>7.7</c:v>
                </c:pt>
                <c:pt idx="231">
                  <c:v>10</c:v>
                </c:pt>
                <c:pt idx="232">
                  <c:v>8.9</c:v>
                </c:pt>
                <c:pt idx="233">
                  <c:v>7.9</c:v>
                </c:pt>
                <c:pt idx="234">
                  <c:v>7</c:v>
                </c:pt>
                <c:pt idx="235">
                  <c:v>9.5</c:v>
                </c:pt>
                <c:pt idx="236">
                  <c:v>8.9</c:v>
                </c:pt>
                <c:pt idx="237">
                  <c:v>10.7</c:v>
                </c:pt>
                <c:pt idx="238">
                  <c:v>11.4</c:v>
                </c:pt>
                <c:pt idx="239">
                  <c:v>10.5</c:v>
                </c:pt>
                <c:pt idx="240">
                  <c:v>8</c:v>
                </c:pt>
                <c:pt idx="241">
                  <c:v>4.5</c:v>
                </c:pt>
                <c:pt idx="242">
                  <c:v>8.1</c:v>
                </c:pt>
                <c:pt idx="243">
                  <c:v>8.1</c:v>
                </c:pt>
                <c:pt idx="244">
                  <c:v>9.4</c:v>
                </c:pt>
                <c:pt idx="245">
                  <c:v>10.6</c:v>
                </c:pt>
                <c:pt idx="246">
                  <c:v>9.9</c:v>
                </c:pt>
                <c:pt idx="247">
                  <c:v>9.1999999999999993</c:v>
                </c:pt>
                <c:pt idx="248">
                  <c:v>10.8</c:v>
                </c:pt>
                <c:pt idx="249">
                  <c:v>10.9</c:v>
                </c:pt>
                <c:pt idx="250">
                  <c:v>10.6</c:v>
                </c:pt>
                <c:pt idx="251">
                  <c:v>10.8</c:v>
                </c:pt>
                <c:pt idx="252">
                  <c:v>11.1</c:v>
                </c:pt>
                <c:pt idx="253">
                  <c:v>0.5</c:v>
                </c:pt>
                <c:pt idx="254">
                  <c:v>0</c:v>
                </c:pt>
                <c:pt idx="255">
                  <c:v>7.5</c:v>
                </c:pt>
                <c:pt idx="256">
                  <c:v>8.8000000000000007</c:v>
                </c:pt>
                <c:pt idx="257">
                  <c:v>5.4</c:v>
                </c:pt>
                <c:pt idx="258">
                  <c:v>8.8000000000000007</c:v>
                </c:pt>
                <c:pt idx="259">
                  <c:v>8.1999999999999993</c:v>
                </c:pt>
                <c:pt idx="260">
                  <c:v>7.9</c:v>
                </c:pt>
                <c:pt idx="261">
                  <c:v>8.9</c:v>
                </c:pt>
                <c:pt idx="262">
                  <c:v>10.199999999999999</c:v>
                </c:pt>
                <c:pt idx="263">
                  <c:v>9.3000000000000007</c:v>
                </c:pt>
                <c:pt idx="264">
                  <c:v>8.5</c:v>
                </c:pt>
                <c:pt idx="265">
                  <c:v>8.3000000000000007</c:v>
                </c:pt>
                <c:pt idx="266">
                  <c:v>8.1999999999999993</c:v>
                </c:pt>
                <c:pt idx="267">
                  <c:v>0.3</c:v>
                </c:pt>
                <c:pt idx="268">
                  <c:v>10.7</c:v>
                </c:pt>
                <c:pt idx="269">
                  <c:v>6.5</c:v>
                </c:pt>
                <c:pt idx="270">
                  <c:v>8</c:v>
                </c:pt>
                <c:pt idx="271">
                  <c:v>9.1999999999999993</c:v>
                </c:pt>
                <c:pt idx="272">
                  <c:v>10.3</c:v>
                </c:pt>
              </c:numCache>
            </c:numRef>
          </c:val>
          <c:extLst>
            <c:ext xmlns:c16="http://schemas.microsoft.com/office/drawing/2014/chart" uri="{C3380CC4-5D6E-409C-BE32-E72D297353CC}">
              <c16:uniqueId val="{00000001-0B70-44EB-8358-78C74E9F2631}"/>
            </c:ext>
          </c:extLst>
        </c:ser>
        <c:ser>
          <c:idx val="2"/>
          <c:order val="2"/>
          <c:tx>
            <c:strRef>
              <c:f>Annual!$AL$11</c:f>
              <c:strCache>
                <c:ptCount val="1"/>
                <c:pt idx="0">
                  <c:v>2022</c:v>
                </c:pt>
              </c:strCache>
            </c:strRef>
          </c:tx>
          <c:spPr>
            <a:solidFill>
              <a:schemeClr val="accent3">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Annual!$AL$18:$AL$383</c:f>
              <c:numCache>
                <c:formatCode>General</c:formatCode>
                <c:ptCount val="366"/>
              </c:numCache>
            </c:numRef>
          </c:val>
          <c:extLst>
            <c:ext xmlns:c16="http://schemas.microsoft.com/office/drawing/2014/chart" uri="{C3380CC4-5D6E-409C-BE32-E72D297353CC}">
              <c16:uniqueId val="{00000002-0B70-44EB-8358-78C74E9F2631}"/>
            </c:ext>
          </c:extLst>
        </c:ser>
        <c:ser>
          <c:idx val="3"/>
          <c:order val="3"/>
          <c:tx>
            <c:strRef>
              <c:f>Annual!$AM$11</c:f>
              <c:strCache>
                <c:ptCount val="1"/>
              </c:strCache>
            </c:strRef>
          </c:tx>
          <c:spPr>
            <a:solidFill>
              <a:schemeClr val="accent4">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Annual!$AM$18:$AM$383</c:f>
              <c:numCache>
                <c:formatCode>General</c:formatCode>
                <c:ptCount val="366"/>
              </c:numCache>
            </c:numRef>
          </c:val>
          <c:extLst>
            <c:ext xmlns:c16="http://schemas.microsoft.com/office/drawing/2014/chart" uri="{C3380CC4-5D6E-409C-BE32-E72D297353CC}">
              <c16:uniqueId val="{00000003-0B70-44EB-8358-78C74E9F2631}"/>
            </c:ext>
          </c:extLst>
        </c:ser>
        <c:dLbls>
          <c:showLegendKey val="0"/>
          <c:showVal val="0"/>
          <c:showCatName val="0"/>
          <c:showSerName val="0"/>
          <c:showPercent val="0"/>
          <c:showBubbleSize val="0"/>
        </c:dLbls>
        <c:gapWidth val="80"/>
        <c:overlap val="25"/>
        <c:axId val="907360031"/>
        <c:axId val="907360863"/>
      </c:barChart>
      <c:catAx>
        <c:axId val="907360031"/>
        <c:scaling>
          <c:orientation val="minMax"/>
        </c:scaling>
        <c:delete val="0"/>
        <c:axPos val="b"/>
        <c:numFmt formatCode="General" sourceLinked="1"/>
        <c:majorTickMark val="in"/>
        <c:minorTickMark val="none"/>
        <c:tickLblPos val="nextTo"/>
        <c:spPr>
          <a:noFill/>
          <a:ln w="15875" cap="flat" cmpd="sng" algn="ctr">
            <a:solidFill>
              <a:schemeClr val="accent1">
                <a:lumMod val="50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zh-TW"/>
          </a:p>
        </c:txPr>
        <c:crossAx val="907360863"/>
        <c:crosses val="autoZero"/>
        <c:auto val="1"/>
        <c:lblAlgn val="ctr"/>
        <c:lblOffset val="100"/>
        <c:tickLblSkip val="30"/>
        <c:tickMarkSkip val="30"/>
        <c:noMultiLvlLbl val="0"/>
      </c:catAx>
      <c:valAx>
        <c:axId val="907360863"/>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in"/>
        <c:minorTickMark val="none"/>
        <c:tickLblPos val="nextTo"/>
        <c:spPr>
          <a:noFill/>
          <a:ln>
            <a:solidFill>
              <a:schemeClr val="accent1">
                <a:lumMod val="50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zh-TW"/>
          </a:p>
        </c:txPr>
        <c:crossAx val="9073600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zh-TW"/>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649516908212562E-2"/>
          <c:y val="0.28343240740740738"/>
          <c:w val="0.86471473429951695"/>
          <c:h val="0.45545277777777771"/>
        </c:manualLayout>
      </c:layout>
      <c:barChart>
        <c:barDir val="col"/>
        <c:grouping val="clustered"/>
        <c:varyColors val="0"/>
        <c:ser>
          <c:idx val="0"/>
          <c:order val="0"/>
          <c:tx>
            <c:strRef>
              <c:f>Annual!$AU$11</c:f>
              <c:strCache>
                <c:ptCount val="1"/>
                <c:pt idx="0">
                  <c:v>2020</c:v>
                </c:pt>
              </c:strCache>
            </c:strRef>
          </c:tx>
          <c:spPr>
            <a:solidFill>
              <a:schemeClr val="accent1">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Annual!$AU$18:$AU$383</c:f>
              <c:numCache>
                <c:formatCode>General</c:formatCode>
                <c:ptCount val="366"/>
                <c:pt idx="0">
                  <c:v>2.3199999999999998</c:v>
                </c:pt>
                <c:pt idx="1">
                  <c:v>4.34</c:v>
                </c:pt>
                <c:pt idx="2">
                  <c:v>10.49</c:v>
                </c:pt>
                <c:pt idx="3">
                  <c:v>10.75</c:v>
                </c:pt>
                <c:pt idx="4">
                  <c:v>3.62</c:v>
                </c:pt>
                <c:pt idx="5">
                  <c:v>10.91</c:v>
                </c:pt>
                <c:pt idx="6">
                  <c:v>14.11</c:v>
                </c:pt>
                <c:pt idx="7">
                  <c:v>3.98</c:v>
                </c:pt>
                <c:pt idx="8">
                  <c:v>1.95</c:v>
                </c:pt>
                <c:pt idx="9">
                  <c:v>7.38</c:v>
                </c:pt>
                <c:pt idx="10">
                  <c:v>10.47</c:v>
                </c:pt>
                <c:pt idx="11">
                  <c:v>0.05</c:v>
                </c:pt>
                <c:pt idx="12">
                  <c:v>4.22</c:v>
                </c:pt>
                <c:pt idx="13">
                  <c:v>10.98</c:v>
                </c:pt>
                <c:pt idx="14">
                  <c:v>10.68</c:v>
                </c:pt>
                <c:pt idx="15">
                  <c:v>13.94</c:v>
                </c:pt>
                <c:pt idx="16">
                  <c:v>0.09</c:v>
                </c:pt>
                <c:pt idx="17">
                  <c:v>0</c:v>
                </c:pt>
                <c:pt idx="18">
                  <c:v>3.58</c:v>
                </c:pt>
                <c:pt idx="19">
                  <c:v>0</c:v>
                </c:pt>
                <c:pt idx="20">
                  <c:v>4.09</c:v>
                </c:pt>
                <c:pt idx="21">
                  <c:v>9.93</c:v>
                </c:pt>
                <c:pt idx="22">
                  <c:v>6.15</c:v>
                </c:pt>
                <c:pt idx="23">
                  <c:v>10.39</c:v>
                </c:pt>
                <c:pt idx="24">
                  <c:v>6.47</c:v>
                </c:pt>
                <c:pt idx="25">
                  <c:v>1.92</c:v>
                </c:pt>
                <c:pt idx="26">
                  <c:v>0</c:v>
                </c:pt>
                <c:pt idx="27">
                  <c:v>0</c:v>
                </c:pt>
                <c:pt idx="28">
                  <c:v>0</c:v>
                </c:pt>
                <c:pt idx="29">
                  <c:v>0</c:v>
                </c:pt>
                <c:pt idx="30">
                  <c:v>16.89</c:v>
                </c:pt>
                <c:pt idx="31">
                  <c:v>4.93</c:v>
                </c:pt>
                <c:pt idx="32">
                  <c:v>11.77</c:v>
                </c:pt>
                <c:pt idx="33">
                  <c:v>11.76</c:v>
                </c:pt>
                <c:pt idx="34">
                  <c:v>7.28</c:v>
                </c:pt>
                <c:pt idx="35">
                  <c:v>4.49</c:v>
                </c:pt>
                <c:pt idx="36">
                  <c:v>11.41</c:v>
                </c:pt>
                <c:pt idx="37">
                  <c:v>9</c:v>
                </c:pt>
                <c:pt idx="38">
                  <c:v>1.64</c:v>
                </c:pt>
                <c:pt idx="39">
                  <c:v>0</c:v>
                </c:pt>
                <c:pt idx="40">
                  <c:v>4.22</c:v>
                </c:pt>
                <c:pt idx="41">
                  <c:v>3.43</c:v>
                </c:pt>
                <c:pt idx="42">
                  <c:v>19.39</c:v>
                </c:pt>
                <c:pt idx="43">
                  <c:v>9.66</c:v>
                </c:pt>
                <c:pt idx="44">
                  <c:v>12.77</c:v>
                </c:pt>
                <c:pt idx="45">
                  <c:v>11.07</c:v>
                </c:pt>
                <c:pt idx="46">
                  <c:v>1.31</c:v>
                </c:pt>
                <c:pt idx="47">
                  <c:v>0</c:v>
                </c:pt>
                <c:pt idx="48">
                  <c:v>0</c:v>
                </c:pt>
                <c:pt idx="49">
                  <c:v>10.66</c:v>
                </c:pt>
                <c:pt idx="50">
                  <c:v>9.2200000000000006</c:v>
                </c:pt>
                <c:pt idx="51">
                  <c:v>6.2</c:v>
                </c:pt>
                <c:pt idx="52">
                  <c:v>12.4</c:v>
                </c:pt>
                <c:pt idx="53">
                  <c:v>0.71</c:v>
                </c:pt>
                <c:pt idx="54">
                  <c:v>6.11</c:v>
                </c:pt>
                <c:pt idx="55">
                  <c:v>18.190000000000001</c:v>
                </c:pt>
                <c:pt idx="56">
                  <c:v>13.78</c:v>
                </c:pt>
                <c:pt idx="57">
                  <c:v>1.89</c:v>
                </c:pt>
                <c:pt idx="58">
                  <c:v>14.82</c:v>
                </c:pt>
                <c:pt idx="59">
                  <c:v>7.64</c:v>
                </c:pt>
                <c:pt idx="60">
                  <c:v>12.34</c:v>
                </c:pt>
                <c:pt idx="61">
                  <c:v>2.1</c:v>
                </c:pt>
                <c:pt idx="62">
                  <c:v>13.23</c:v>
                </c:pt>
                <c:pt idx="63">
                  <c:v>12.57</c:v>
                </c:pt>
                <c:pt idx="64">
                  <c:v>0.8</c:v>
                </c:pt>
                <c:pt idx="65">
                  <c:v>9.8800000000000008</c:v>
                </c:pt>
                <c:pt idx="66">
                  <c:v>17.97</c:v>
                </c:pt>
                <c:pt idx="67">
                  <c:v>5.18</c:v>
                </c:pt>
                <c:pt idx="68">
                  <c:v>15.57</c:v>
                </c:pt>
                <c:pt idx="69">
                  <c:v>0.23</c:v>
                </c:pt>
                <c:pt idx="70">
                  <c:v>2.58</c:v>
                </c:pt>
                <c:pt idx="71">
                  <c:v>4.12</c:v>
                </c:pt>
                <c:pt idx="72">
                  <c:v>6.05</c:v>
                </c:pt>
                <c:pt idx="73">
                  <c:v>0.28999999999999998</c:v>
                </c:pt>
                <c:pt idx="74">
                  <c:v>0.88</c:v>
                </c:pt>
                <c:pt idx="75">
                  <c:v>0.87</c:v>
                </c:pt>
                <c:pt idx="76">
                  <c:v>15.21</c:v>
                </c:pt>
                <c:pt idx="77">
                  <c:v>9.92</c:v>
                </c:pt>
                <c:pt idx="78">
                  <c:v>12.42</c:v>
                </c:pt>
                <c:pt idx="79">
                  <c:v>0.39</c:v>
                </c:pt>
                <c:pt idx="80">
                  <c:v>15.69</c:v>
                </c:pt>
                <c:pt idx="81">
                  <c:v>23.05</c:v>
                </c:pt>
                <c:pt idx="82">
                  <c:v>0.19</c:v>
                </c:pt>
                <c:pt idx="83">
                  <c:v>13.12</c:v>
                </c:pt>
                <c:pt idx="84">
                  <c:v>20.93</c:v>
                </c:pt>
                <c:pt idx="85">
                  <c:v>17.66</c:v>
                </c:pt>
                <c:pt idx="86">
                  <c:v>22.56</c:v>
                </c:pt>
                <c:pt idx="87">
                  <c:v>5.36</c:v>
                </c:pt>
                <c:pt idx="88">
                  <c:v>2.97</c:v>
                </c:pt>
                <c:pt idx="89">
                  <c:v>16.059999999999999</c:v>
                </c:pt>
                <c:pt idx="90">
                  <c:v>2.3199999999999998</c:v>
                </c:pt>
                <c:pt idx="91">
                  <c:v>0</c:v>
                </c:pt>
                <c:pt idx="92">
                  <c:v>6.35</c:v>
                </c:pt>
                <c:pt idx="93">
                  <c:v>8.3800000000000008</c:v>
                </c:pt>
                <c:pt idx="94">
                  <c:v>0.41</c:v>
                </c:pt>
                <c:pt idx="95">
                  <c:v>1.0900000000000001</c:v>
                </c:pt>
                <c:pt idx="96">
                  <c:v>0.04</c:v>
                </c:pt>
                <c:pt idx="97">
                  <c:v>0</c:v>
                </c:pt>
                <c:pt idx="98">
                  <c:v>11.31</c:v>
                </c:pt>
                <c:pt idx="99">
                  <c:v>1.0900000000000001</c:v>
                </c:pt>
                <c:pt idx="100">
                  <c:v>7.89</c:v>
                </c:pt>
                <c:pt idx="101">
                  <c:v>8.2799999999999994</c:v>
                </c:pt>
                <c:pt idx="102">
                  <c:v>0.45</c:v>
                </c:pt>
                <c:pt idx="103">
                  <c:v>13.89</c:v>
                </c:pt>
                <c:pt idx="104">
                  <c:v>17.57</c:v>
                </c:pt>
                <c:pt idx="105">
                  <c:v>9.07</c:v>
                </c:pt>
                <c:pt idx="106">
                  <c:v>8.0299999999999994</c:v>
                </c:pt>
                <c:pt idx="107">
                  <c:v>24.65</c:v>
                </c:pt>
                <c:pt idx="108">
                  <c:v>17.41</c:v>
                </c:pt>
                <c:pt idx="109">
                  <c:v>19.32</c:v>
                </c:pt>
                <c:pt idx="110">
                  <c:v>4.41</c:v>
                </c:pt>
                <c:pt idx="111">
                  <c:v>10.23</c:v>
                </c:pt>
                <c:pt idx="112">
                  <c:v>5.59</c:v>
                </c:pt>
                <c:pt idx="113">
                  <c:v>1.01</c:v>
                </c:pt>
                <c:pt idx="114">
                  <c:v>0.25</c:v>
                </c:pt>
                <c:pt idx="115">
                  <c:v>16.21</c:v>
                </c:pt>
                <c:pt idx="116">
                  <c:v>14.47</c:v>
                </c:pt>
                <c:pt idx="117">
                  <c:v>4.79</c:v>
                </c:pt>
                <c:pt idx="118">
                  <c:v>1.26</c:v>
                </c:pt>
                <c:pt idx="119">
                  <c:v>8.14</c:v>
                </c:pt>
                <c:pt idx="120">
                  <c:v>20.89</c:v>
                </c:pt>
                <c:pt idx="121">
                  <c:v>14.92</c:v>
                </c:pt>
                <c:pt idx="122">
                  <c:v>22.62</c:v>
                </c:pt>
                <c:pt idx="123">
                  <c:v>21.52</c:v>
                </c:pt>
                <c:pt idx="124">
                  <c:v>27.88</c:v>
                </c:pt>
                <c:pt idx="125">
                  <c:v>18.690000000000001</c:v>
                </c:pt>
                <c:pt idx="126">
                  <c:v>4.84</c:v>
                </c:pt>
                <c:pt idx="127">
                  <c:v>2.0699999999999998</c:v>
                </c:pt>
                <c:pt idx="128">
                  <c:v>11.24</c:v>
                </c:pt>
                <c:pt idx="129">
                  <c:v>15.6</c:v>
                </c:pt>
                <c:pt idx="130">
                  <c:v>18.84</c:v>
                </c:pt>
                <c:pt idx="131">
                  <c:v>17.649999999999999</c:v>
                </c:pt>
                <c:pt idx="132">
                  <c:v>2.4500000000000002</c:v>
                </c:pt>
                <c:pt idx="133">
                  <c:v>9.11</c:v>
                </c:pt>
                <c:pt idx="134">
                  <c:v>21.54</c:v>
                </c:pt>
                <c:pt idx="135">
                  <c:v>22.23</c:v>
                </c:pt>
                <c:pt idx="136">
                  <c:v>12.84</c:v>
                </c:pt>
                <c:pt idx="137">
                  <c:v>11.17</c:v>
                </c:pt>
                <c:pt idx="138">
                  <c:v>3.44</c:v>
                </c:pt>
                <c:pt idx="139">
                  <c:v>3.12</c:v>
                </c:pt>
                <c:pt idx="140">
                  <c:v>8.26</c:v>
                </c:pt>
                <c:pt idx="141">
                  <c:v>1.68</c:v>
                </c:pt>
                <c:pt idx="142">
                  <c:v>1.6</c:v>
                </c:pt>
                <c:pt idx="143">
                  <c:v>1.64</c:v>
                </c:pt>
                <c:pt idx="144">
                  <c:v>4.63</c:v>
                </c:pt>
                <c:pt idx="145">
                  <c:v>11.36</c:v>
                </c:pt>
                <c:pt idx="146">
                  <c:v>16.940000000000001</c:v>
                </c:pt>
                <c:pt idx="147">
                  <c:v>3.23</c:v>
                </c:pt>
                <c:pt idx="148">
                  <c:v>7.58</c:v>
                </c:pt>
                <c:pt idx="149">
                  <c:v>15.18</c:v>
                </c:pt>
                <c:pt idx="150">
                  <c:v>27.03</c:v>
                </c:pt>
                <c:pt idx="151">
                  <c:v>25.07</c:v>
                </c:pt>
                <c:pt idx="152">
                  <c:v>21.38</c:v>
                </c:pt>
                <c:pt idx="153">
                  <c:v>23.68</c:v>
                </c:pt>
                <c:pt idx="154">
                  <c:v>25.7</c:v>
                </c:pt>
                <c:pt idx="155">
                  <c:v>24.67</c:v>
                </c:pt>
                <c:pt idx="156">
                  <c:v>23.7</c:v>
                </c:pt>
                <c:pt idx="157">
                  <c:v>23.45</c:v>
                </c:pt>
                <c:pt idx="158">
                  <c:v>12.23</c:v>
                </c:pt>
                <c:pt idx="159">
                  <c:v>5.35</c:v>
                </c:pt>
                <c:pt idx="160">
                  <c:v>1.61</c:v>
                </c:pt>
                <c:pt idx="161">
                  <c:v>12.1</c:v>
                </c:pt>
                <c:pt idx="162">
                  <c:v>17.600000000000001</c:v>
                </c:pt>
                <c:pt idx="163">
                  <c:v>25.66</c:v>
                </c:pt>
                <c:pt idx="164">
                  <c:v>26.23</c:v>
                </c:pt>
                <c:pt idx="165">
                  <c:v>27.12</c:v>
                </c:pt>
                <c:pt idx="166">
                  <c:v>23.92</c:v>
                </c:pt>
                <c:pt idx="167">
                  <c:v>25.47</c:v>
                </c:pt>
                <c:pt idx="168">
                  <c:v>26.99</c:v>
                </c:pt>
                <c:pt idx="169">
                  <c:v>28.1</c:v>
                </c:pt>
                <c:pt idx="170">
                  <c:v>24.77</c:v>
                </c:pt>
                <c:pt idx="171">
                  <c:v>24.83</c:v>
                </c:pt>
                <c:pt idx="172">
                  <c:v>19.98</c:v>
                </c:pt>
                <c:pt idx="173">
                  <c:v>25.31</c:v>
                </c:pt>
                <c:pt idx="174">
                  <c:v>23.03</c:v>
                </c:pt>
                <c:pt idx="175">
                  <c:v>23.39</c:v>
                </c:pt>
                <c:pt idx="176">
                  <c:v>23.89</c:v>
                </c:pt>
                <c:pt idx="177">
                  <c:v>17.23</c:v>
                </c:pt>
                <c:pt idx="178">
                  <c:v>22.91</c:v>
                </c:pt>
                <c:pt idx="179">
                  <c:v>24.05</c:v>
                </c:pt>
                <c:pt idx="180">
                  <c:v>14.95</c:v>
                </c:pt>
                <c:pt idx="181">
                  <c:v>23.74</c:v>
                </c:pt>
                <c:pt idx="182">
                  <c:v>19.03</c:v>
                </c:pt>
                <c:pt idx="183">
                  <c:v>16.79</c:v>
                </c:pt>
                <c:pt idx="184">
                  <c:v>20.48</c:v>
                </c:pt>
                <c:pt idx="185">
                  <c:v>20.010000000000002</c:v>
                </c:pt>
                <c:pt idx="186">
                  <c:v>23.98</c:v>
                </c:pt>
                <c:pt idx="187">
                  <c:v>23.94</c:v>
                </c:pt>
                <c:pt idx="188">
                  <c:v>18.53</c:v>
                </c:pt>
                <c:pt idx="189">
                  <c:v>17.600000000000001</c:v>
                </c:pt>
                <c:pt idx="190">
                  <c:v>14.16</c:v>
                </c:pt>
                <c:pt idx="191">
                  <c:v>25.11</c:v>
                </c:pt>
                <c:pt idx="192">
                  <c:v>25.66</c:v>
                </c:pt>
                <c:pt idx="193">
                  <c:v>23.61</c:v>
                </c:pt>
                <c:pt idx="194">
                  <c:v>26.11</c:v>
                </c:pt>
                <c:pt idx="195">
                  <c:v>24.74</c:v>
                </c:pt>
                <c:pt idx="196">
                  <c:v>22.71</c:v>
                </c:pt>
                <c:pt idx="197">
                  <c:v>18.37</c:v>
                </c:pt>
                <c:pt idx="198">
                  <c:v>24.22</c:v>
                </c:pt>
                <c:pt idx="199">
                  <c:v>25.15</c:v>
                </c:pt>
                <c:pt idx="200">
                  <c:v>20.079999999999998</c:v>
                </c:pt>
                <c:pt idx="201">
                  <c:v>22.91</c:v>
                </c:pt>
                <c:pt idx="202">
                  <c:v>25.4</c:v>
                </c:pt>
                <c:pt idx="203">
                  <c:v>25.16</c:v>
                </c:pt>
                <c:pt idx="204">
                  <c:v>25.81</c:v>
                </c:pt>
                <c:pt idx="205">
                  <c:v>33.700000000000003</c:v>
                </c:pt>
                <c:pt idx="206">
                  <c:v>17.62</c:v>
                </c:pt>
                <c:pt idx="207">
                  <c:v>21.81</c:v>
                </c:pt>
                <c:pt idx="208">
                  <c:v>22.96</c:v>
                </c:pt>
                <c:pt idx="209">
                  <c:v>18.600000000000001</c:v>
                </c:pt>
                <c:pt idx="210">
                  <c:v>28.73</c:v>
                </c:pt>
                <c:pt idx="211">
                  <c:v>3.87</c:v>
                </c:pt>
                <c:pt idx="212">
                  <c:v>18.920000000000002</c:v>
                </c:pt>
                <c:pt idx="213">
                  <c:v>24.72</c:v>
                </c:pt>
                <c:pt idx="214">
                  <c:v>17.41</c:v>
                </c:pt>
                <c:pt idx="215">
                  <c:v>5.76</c:v>
                </c:pt>
                <c:pt idx="216">
                  <c:v>15.75</c:v>
                </c:pt>
                <c:pt idx="217">
                  <c:v>22.87</c:v>
                </c:pt>
                <c:pt idx="218">
                  <c:v>21.63</c:v>
                </c:pt>
                <c:pt idx="219">
                  <c:v>25.62</c:v>
                </c:pt>
                <c:pt idx="220">
                  <c:v>26.22</c:v>
                </c:pt>
                <c:pt idx="221">
                  <c:v>25.24</c:v>
                </c:pt>
                <c:pt idx="222">
                  <c:v>19.440000000000001</c:v>
                </c:pt>
                <c:pt idx="223">
                  <c:v>3.94</c:v>
                </c:pt>
                <c:pt idx="224">
                  <c:v>23.54</c:v>
                </c:pt>
                <c:pt idx="225">
                  <c:v>24.95</c:v>
                </c:pt>
                <c:pt idx="226">
                  <c:v>23.48</c:v>
                </c:pt>
                <c:pt idx="227">
                  <c:v>23.08</c:v>
                </c:pt>
                <c:pt idx="228">
                  <c:v>21.61</c:v>
                </c:pt>
                <c:pt idx="229">
                  <c:v>8.56</c:v>
                </c:pt>
                <c:pt idx="230">
                  <c:v>17.14</c:v>
                </c:pt>
                <c:pt idx="231">
                  <c:v>22.24</c:v>
                </c:pt>
                <c:pt idx="232">
                  <c:v>24.01</c:v>
                </c:pt>
                <c:pt idx="233">
                  <c:v>18.97</c:v>
                </c:pt>
                <c:pt idx="234">
                  <c:v>12.99</c:v>
                </c:pt>
                <c:pt idx="235">
                  <c:v>22.64</c:v>
                </c:pt>
                <c:pt idx="236">
                  <c:v>21.41</c:v>
                </c:pt>
                <c:pt idx="237">
                  <c:v>22.66</c:v>
                </c:pt>
                <c:pt idx="238">
                  <c:v>16.420000000000002</c:v>
                </c:pt>
                <c:pt idx="239">
                  <c:v>13.97</c:v>
                </c:pt>
                <c:pt idx="240">
                  <c:v>20.97</c:v>
                </c:pt>
                <c:pt idx="241">
                  <c:v>21.57</c:v>
                </c:pt>
                <c:pt idx="242">
                  <c:v>20.71</c:v>
                </c:pt>
                <c:pt idx="243">
                  <c:v>23</c:v>
                </c:pt>
                <c:pt idx="244">
                  <c:v>11.68</c:v>
                </c:pt>
                <c:pt idx="245">
                  <c:v>21.09</c:v>
                </c:pt>
                <c:pt idx="246">
                  <c:v>18.04</c:v>
                </c:pt>
                <c:pt idx="247">
                  <c:v>19.18</c:v>
                </c:pt>
                <c:pt idx="248">
                  <c:v>17.46</c:v>
                </c:pt>
                <c:pt idx="249">
                  <c:v>11.49</c:v>
                </c:pt>
                <c:pt idx="250">
                  <c:v>18.45</c:v>
                </c:pt>
                <c:pt idx="251">
                  <c:v>18.54</c:v>
                </c:pt>
                <c:pt idx="252">
                  <c:v>13.95</c:v>
                </c:pt>
                <c:pt idx="253">
                  <c:v>15.89</c:v>
                </c:pt>
                <c:pt idx="254">
                  <c:v>17.2</c:v>
                </c:pt>
                <c:pt idx="255">
                  <c:v>10.97</c:v>
                </c:pt>
                <c:pt idx="256">
                  <c:v>8.51</c:v>
                </c:pt>
                <c:pt idx="257">
                  <c:v>15.69</c:v>
                </c:pt>
                <c:pt idx="258">
                  <c:v>21.22</c:v>
                </c:pt>
                <c:pt idx="259">
                  <c:v>20.87</c:v>
                </c:pt>
                <c:pt idx="260">
                  <c:v>19.38</c:v>
                </c:pt>
                <c:pt idx="261">
                  <c:v>21.12</c:v>
                </c:pt>
                <c:pt idx="262">
                  <c:v>20.83</c:v>
                </c:pt>
                <c:pt idx="263">
                  <c:v>13.24</c:v>
                </c:pt>
                <c:pt idx="264">
                  <c:v>6.7</c:v>
                </c:pt>
                <c:pt idx="265">
                  <c:v>2.92</c:v>
                </c:pt>
                <c:pt idx="266">
                  <c:v>17.88</c:v>
                </c:pt>
                <c:pt idx="267">
                  <c:v>6.89</c:v>
                </c:pt>
                <c:pt idx="268">
                  <c:v>0.27</c:v>
                </c:pt>
                <c:pt idx="269">
                  <c:v>7.65</c:v>
                </c:pt>
                <c:pt idx="270">
                  <c:v>2.41</c:v>
                </c:pt>
                <c:pt idx="271">
                  <c:v>2.94</c:v>
                </c:pt>
                <c:pt idx="272">
                  <c:v>6.28</c:v>
                </c:pt>
                <c:pt idx="273">
                  <c:v>1.28</c:v>
                </c:pt>
                <c:pt idx="274">
                  <c:v>10.3</c:v>
                </c:pt>
                <c:pt idx="275">
                  <c:v>20.97</c:v>
                </c:pt>
                <c:pt idx="276">
                  <c:v>16.77</c:v>
                </c:pt>
                <c:pt idx="277">
                  <c:v>20.56</c:v>
                </c:pt>
                <c:pt idx="278">
                  <c:v>6.58</c:v>
                </c:pt>
                <c:pt idx="279">
                  <c:v>6.48</c:v>
                </c:pt>
                <c:pt idx="280">
                  <c:v>5.58</c:v>
                </c:pt>
                <c:pt idx="281">
                  <c:v>10.8</c:v>
                </c:pt>
                <c:pt idx="282">
                  <c:v>8.6999999999999993</c:v>
                </c:pt>
                <c:pt idx="283">
                  <c:v>13.46</c:v>
                </c:pt>
                <c:pt idx="284">
                  <c:v>12.73</c:v>
                </c:pt>
                <c:pt idx="285">
                  <c:v>16.73</c:v>
                </c:pt>
                <c:pt idx="286">
                  <c:v>16.88</c:v>
                </c:pt>
                <c:pt idx="287">
                  <c:v>2.98</c:v>
                </c:pt>
                <c:pt idx="288">
                  <c:v>8.5</c:v>
                </c:pt>
                <c:pt idx="289">
                  <c:v>1.02</c:v>
                </c:pt>
                <c:pt idx="290">
                  <c:v>0.91</c:v>
                </c:pt>
                <c:pt idx="291">
                  <c:v>6</c:v>
                </c:pt>
                <c:pt idx="292">
                  <c:v>0.73</c:v>
                </c:pt>
                <c:pt idx="293">
                  <c:v>11.36</c:v>
                </c:pt>
                <c:pt idx="294">
                  <c:v>1.1100000000000001</c:v>
                </c:pt>
                <c:pt idx="295">
                  <c:v>7.73</c:v>
                </c:pt>
                <c:pt idx="296">
                  <c:v>2.37</c:v>
                </c:pt>
                <c:pt idx="297">
                  <c:v>0</c:v>
                </c:pt>
                <c:pt idx="298">
                  <c:v>9.89</c:v>
                </c:pt>
                <c:pt idx="299">
                  <c:v>6.19</c:v>
                </c:pt>
                <c:pt idx="300">
                  <c:v>2.2200000000000002</c:v>
                </c:pt>
                <c:pt idx="301">
                  <c:v>4.5199999999999996</c:v>
                </c:pt>
                <c:pt idx="302">
                  <c:v>4.1399999999999997</c:v>
                </c:pt>
                <c:pt idx="303">
                  <c:v>0.03</c:v>
                </c:pt>
                <c:pt idx="304">
                  <c:v>9.69</c:v>
                </c:pt>
                <c:pt idx="305">
                  <c:v>10.55</c:v>
                </c:pt>
                <c:pt idx="306">
                  <c:v>10.07</c:v>
                </c:pt>
                <c:pt idx="307">
                  <c:v>6.34</c:v>
                </c:pt>
                <c:pt idx="308">
                  <c:v>1.69</c:v>
                </c:pt>
                <c:pt idx="309">
                  <c:v>10.130000000000001</c:v>
                </c:pt>
                <c:pt idx="310">
                  <c:v>3.42</c:v>
                </c:pt>
                <c:pt idx="311">
                  <c:v>13.34</c:v>
                </c:pt>
                <c:pt idx="312">
                  <c:v>7.52</c:v>
                </c:pt>
                <c:pt idx="313">
                  <c:v>0</c:v>
                </c:pt>
                <c:pt idx="314">
                  <c:v>7.54</c:v>
                </c:pt>
                <c:pt idx="315">
                  <c:v>8.3699999999999992</c:v>
                </c:pt>
                <c:pt idx="316">
                  <c:v>0.33</c:v>
                </c:pt>
                <c:pt idx="317">
                  <c:v>3.33</c:v>
                </c:pt>
                <c:pt idx="318">
                  <c:v>1.62</c:v>
                </c:pt>
                <c:pt idx="319">
                  <c:v>11.24</c:v>
                </c:pt>
                <c:pt idx="320">
                  <c:v>11.22</c:v>
                </c:pt>
                <c:pt idx="321">
                  <c:v>10.119999999999999</c:v>
                </c:pt>
                <c:pt idx="322">
                  <c:v>13.69</c:v>
                </c:pt>
                <c:pt idx="323">
                  <c:v>13.64</c:v>
                </c:pt>
                <c:pt idx="324">
                  <c:v>6.48</c:v>
                </c:pt>
                <c:pt idx="325">
                  <c:v>4.5</c:v>
                </c:pt>
                <c:pt idx="326">
                  <c:v>12.9</c:v>
                </c:pt>
                <c:pt idx="327">
                  <c:v>6.04</c:v>
                </c:pt>
                <c:pt idx="328">
                  <c:v>0.73</c:v>
                </c:pt>
                <c:pt idx="329">
                  <c:v>8.09</c:v>
                </c:pt>
                <c:pt idx="330">
                  <c:v>11.41</c:v>
                </c:pt>
                <c:pt idx="331">
                  <c:v>12.48</c:v>
                </c:pt>
                <c:pt idx="332">
                  <c:v>3.71</c:v>
                </c:pt>
                <c:pt idx="333">
                  <c:v>2.13</c:v>
                </c:pt>
                <c:pt idx="334">
                  <c:v>1.02</c:v>
                </c:pt>
                <c:pt idx="335">
                  <c:v>3.67</c:v>
                </c:pt>
                <c:pt idx="336">
                  <c:v>4.4000000000000004</c:v>
                </c:pt>
                <c:pt idx="337">
                  <c:v>3.32</c:v>
                </c:pt>
                <c:pt idx="338">
                  <c:v>5.88</c:v>
                </c:pt>
                <c:pt idx="339">
                  <c:v>6.68</c:v>
                </c:pt>
                <c:pt idx="340">
                  <c:v>2.71</c:v>
                </c:pt>
                <c:pt idx="341">
                  <c:v>4.05</c:v>
                </c:pt>
                <c:pt idx="342">
                  <c:v>0.78</c:v>
                </c:pt>
                <c:pt idx="343">
                  <c:v>1.68</c:v>
                </c:pt>
                <c:pt idx="344">
                  <c:v>6.96</c:v>
                </c:pt>
                <c:pt idx="345">
                  <c:v>7.4</c:v>
                </c:pt>
                <c:pt idx="346">
                  <c:v>0.24</c:v>
                </c:pt>
                <c:pt idx="347">
                  <c:v>1.89</c:v>
                </c:pt>
                <c:pt idx="348">
                  <c:v>2.37</c:v>
                </c:pt>
                <c:pt idx="349">
                  <c:v>4.29</c:v>
                </c:pt>
                <c:pt idx="350">
                  <c:v>0.68</c:v>
                </c:pt>
                <c:pt idx="351">
                  <c:v>8.8800000000000008</c:v>
                </c:pt>
                <c:pt idx="352">
                  <c:v>12.89</c:v>
                </c:pt>
                <c:pt idx="353">
                  <c:v>0.28000000000000003</c:v>
                </c:pt>
                <c:pt idx="354">
                  <c:v>4.05</c:v>
                </c:pt>
                <c:pt idx="355">
                  <c:v>0.94</c:v>
                </c:pt>
                <c:pt idx="356">
                  <c:v>6.13</c:v>
                </c:pt>
                <c:pt idx="357">
                  <c:v>1</c:v>
                </c:pt>
                <c:pt idx="358">
                  <c:v>0.94</c:v>
                </c:pt>
                <c:pt idx="359">
                  <c:v>0</c:v>
                </c:pt>
                <c:pt idx="360">
                  <c:v>14.65</c:v>
                </c:pt>
                <c:pt idx="361">
                  <c:v>4.7</c:v>
                </c:pt>
                <c:pt idx="362">
                  <c:v>2.72</c:v>
                </c:pt>
                <c:pt idx="363">
                  <c:v>8.75</c:v>
                </c:pt>
                <c:pt idx="364">
                  <c:v>0.31</c:v>
                </c:pt>
                <c:pt idx="365">
                  <c:v>0</c:v>
                </c:pt>
              </c:numCache>
            </c:numRef>
          </c:val>
          <c:extLst>
            <c:ext xmlns:c16="http://schemas.microsoft.com/office/drawing/2014/chart" uri="{C3380CC4-5D6E-409C-BE32-E72D297353CC}">
              <c16:uniqueId val="{00000000-BF9D-46CA-81AF-6566BE83FB9F}"/>
            </c:ext>
          </c:extLst>
        </c:ser>
        <c:ser>
          <c:idx val="1"/>
          <c:order val="1"/>
          <c:tx>
            <c:strRef>
              <c:f>Annual!$AV$11</c:f>
              <c:strCache>
                <c:ptCount val="1"/>
                <c:pt idx="0">
                  <c:v>2021</c:v>
                </c:pt>
              </c:strCache>
            </c:strRef>
          </c:tx>
          <c:spPr>
            <a:solidFill>
              <a:schemeClr val="accent2">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Annual!$AV$18:$AV$383</c:f>
              <c:numCache>
                <c:formatCode>General</c:formatCode>
                <c:ptCount val="366"/>
                <c:pt idx="0">
                  <c:v>3.49</c:v>
                </c:pt>
                <c:pt idx="1">
                  <c:v>7.49</c:v>
                </c:pt>
                <c:pt idx="2">
                  <c:v>9.9</c:v>
                </c:pt>
                <c:pt idx="3">
                  <c:v>13.26</c:v>
                </c:pt>
                <c:pt idx="4">
                  <c:v>10.36</c:v>
                </c:pt>
                <c:pt idx="5">
                  <c:v>11.1</c:v>
                </c:pt>
                <c:pt idx="6">
                  <c:v>6.67</c:v>
                </c:pt>
                <c:pt idx="7">
                  <c:v>1.2</c:v>
                </c:pt>
                <c:pt idx="8">
                  <c:v>1.1000000000000001</c:v>
                </c:pt>
                <c:pt idx="9">
                  <c:v>3.01</c:v>
                </c:pt>
                <c:pt idx="10">
                  <c:v>2.4700000000000002</c:v>
                </c:pt>
                <c:pt idx="11">
                  <c:v>1.85</c:v>
                </c:pt>
                <c:pt idx="12">
                  <c:v>14.87</c:v>
                </c:pt>
                <c:pt idx="13">
                  <c:v>15.98</c:v>
                </c:pt>
                <c:pt idx="14">
                  <c:v>17.14</c:v>
                </c:pt>
                <c:pt idx="15">
                  <c:v>11.1</c:v>
                </c:pt>
                <c:pt idx="16">
                  <c:v>7.8</c:v>
                </c:pt>
                <c:pt idx="17">
                  <c:v>2.68</c:v>
                </c:pt>
                <c:pt idx="18">
                  <c:v>6.08</c:v>
                </c:pt>
                <c:pt idx="19">
                  <c:v>7.47</c:v>
                </c:pt>
                <c:pt idx="20">
                  <c:v>9.89</c:v>
                </c:pt>
                <c:pt idx="21">
                  <c:v>4.93</c:v>
                </c:pt>
                <c:pt idx="22">
                  <c:v>4.51</c:v>
                </c:pt>
                <c:pt idx="23">
                  <c:v>2.16</c:v>
                </c:pt>
                <c:pt idx="24">
                  <c:v>14.86</c:v>
                </c:pt>
                <c:pt idx="25">
                  <c:v>16.8</c:v>
                </c:pt>
                <c:pt idx="26">
                  <c:v>5.64</c:v>
                </c:pt>
                <c:pt idx="27">
                  <c:v>5.58</c:v>
                </c:pt>
                <c:pt idx="28">
                  <c:v>2.1</c:v>
                </c:pt>
                <c:pt idx="29">
                  <c:v>13.44</c:v>
                </c:pt>
                <c:pt idx="30">
                  <c:v>16.84</c:v>
                </c:pt>
                <c:pt idx="31">
                  <c:v>18.36</c:v>
                </c:pt>
                <c:pt idx="32">
                  <c:v>13.96</c:v>
                </c:pt>
                <c:pt idx="33">
                  <c:v>9.51</c:v>
                </c:pt>
                <c:pt idx="34">
                  <c:v>13.35</c:v>
                </c:pt>
                <c:pt idx="35">
                  <c:v>8.7799999999999994</c:v>
                </c:pt>
                <c:pt idx="36">
                  <c:v>18.8</c:v>
                </c:pt>
                <c:pt idx="37">
                  <c:v>18.239999999999998</c:v>
                </c:pt>
                <c:pt idx="38">
                  <c:v>13.48</c:v>
                </c:pt>
                <c:pt idx="39">
                  <c:v>10.84</c:v>
                </c:pt>
                <c:pt idx="40">
                  <c:v>7.97</c:v>
                </c:pt>
                <c:pt idx="41">
                  <c:v>8.4700000000000006</c:v>
                </c:pt>
                <c:pt idx="42">
                  <c:v>15.02</c:v>
                </c:pt>
                <c:pt idx="43">
                  <c:v>11.68</c:v>
                </c:pt>
                <c:pt idx="44">
                  <c:v>18</c:v>
                </c:pt>
                <c:pt idx="45">
                  <c:v>4.1399999999999997</c:v>
                </c:pt>
                <c:pt idx="46">
                  <c:v>6.2</c:v>
                </c:pt>
                <c:pt idx="47">
                  <c:v>4.24</c:v>
                </c:pt>
                <c:pt idx="48">
                  <c:v>2.65</c:v>
                </c:pt>
                <c:pt idx="49">
                  <c:v>17.07</c:v>
                </c:pt>
                <c:pt idx="50">
                  <c:v>17.04</c:v>
                </c:pt>
                <c:pt idx="51">
                  <c:v>19.36</c:v>
                </c:pt>
                <c:pt idx="52">
                  <c:v>21.28</c:v>
                </c:pt>
                <c:pt idx="53">
                  <c:v>13.86</c:v>
                </c:pt>
                <c:pt idx="54">
                  <c:v>13.2</c:v>
                </c:pt>
                <c:pt idx="55">
                  <c:v>20.63</c:v>
                </c:pt>
                <c:pt idx="56">
                  <c:v>14.4</c:v>
                </c:pt>
                <c:pt idx="57">
                  <c:v>3.82</c:v>
                </c:pt>
                <c:pt idx="58">
                  <c:v>7.68</c:v>
                </c:pt>
                <c:pt idx="59">
                  <c:v>17.75</c:v>
                </c:pt>
                <c:pt idx="60">
                  <c:v>4.32</c:v>
                </c:pt>
                <c:pt idx="61">
                  <c:v>10.93</c:v>
                </c:pt>
                <c:pt idx="62">
                  <c:v>15.27</c:v>
                </c:pt>
                <c:pt idx="63">
                  <c:v>5.71</c:v>
                </c:pt>
                <c:pt idx="64">
                  <c:v>15.03</c:v>
                </c:pt>
                <c:pt idx="65">
                  <c:v>7.59</c:v>
                </c:pt>
                <c:pt idx="66">
                  <c:v>8.2100000000000009</c:v>
                </c:pt>
                <c:pt idx="67">
                  <c:v>6.99</c:v>
                </c:pt>
                <c:pt idx="68">
                  <c:v>6.51</c:v>
                </c:pt>
                <c:pt idx="69">
                  <c:v>12.38</c:v>
                </c:pt>
                <c:pt idx="70">
                  <c:v>18.14</c:v>
                </c:pt>
                <c:pt idx="71">
                  <c:v>3.53</c:v>
                </c:pt>
                <c:pt idx="72">
                  <c:v>6.47</c:v>
                </c:pt>
                <c:pt idx="73">
                  <c:v>13.55</c:v>
                </c:pt>
                <c:pt idx="74">
                  <c:v>18.440000000000001</c:v>
                </c:pt>
                <c:pt idx="75">
                  <c:v>18.3</c:v>
                </c:pt>
                <c:pt idx="76">
                  <c:v>2.5099999999999998</c:v>
                </c:pt>
                <c:pt idx="77">
                  <c:v>21.04</c:v>
                </c:pt>
                <c:pt idx="78">
                  <c:v>20.36</c:v>
                </c:pt>
                <c:pt idx="79">
                  <c:v>6.38</c:v>
                </c:pt>
                <c:pt idx="80">
                  <c:v>3.1</c:v>
                </c:pt>
                <c:pt idx="81">
                  <c:v>4.8099999999999996</c:v>
                </c:pt>
                <c:pt idx="82">
                  <c:v>4.8499999999999996</c:v>
                </c:pt>
                <c:pt idx="83">
                  <c:v>16.04</c:v>
                </c:pt>
                <c:pt idx="84">
                  <c:v>19.850000000000001</c:v>
                </c:pt>
                <c:pt idx="85">
                  <c:v>15.42</c:v>
                </c:pt>
                <c:pt idx="86">
                  <c:v>21.41</c:v>
                </c:pt>
                <c:pt idx="87">
                  <c:v>20.9</c:v>
                </c:pt>
                <c:pt idx="88">
                  <c:v>12.86</c:v>
                </c:pt>
                <c:pt idx="89">
                  <c:v>17.559999999999999</c:v>
                </c:pt>
                <c:pt idx="90">
                  <c:v>6.19</c:v>
                </c:pt>
                <c:pt idx="91">
                  <c:v>22.22</c:v>
                </c:pt>
                <c:pt idx="92">
                  <c:v>17.79</c:v>
                </c:pt>
                <c:pt idx="93">
                  <c:v>3.89</c:v>
                </c:pt>
                <c:pt idx="94">
                  <c:v>7.37</c:v>
                </c:pt>
                <c:pt idx="95">
                  <c:v>20.12</c:v>
                </c:pt>
                <c:pt idx="96">
                  <c:v>7.53</c:v>
                </c:pt>
                <c:pt idx="97">
                  <c:v>12.74</c:v>
                </c:pt>
                <c:pt idx="98">
                  <c:v>6.17</c:v>
                </c:pt>
                <c:pt idx="99">
                  <c:v>18.170000000000002</c:v>
                </c:pt>
                <c:pt idx="100">
                  <c:v>13.7</c:v>
                </c:pt>
                <c:pt idx="101">
                  <c:v>18.57</c:v>
                </c:pt>
                <c:pt idx="102">
                  <c:v>18.2</c:v>
                </c:pt>
                <c:pt idx="103">
                  <c:v>7.2</c:v>
                </c:pt>
                <c:pt idx="104">
                  <c:v>19.100000000000001</c:v>
                </c:pt>
                <c:pt idx="105">
                  <c:v>9.5399999999999991</c:v>
                </c:pt>
                <c:pt idx="106">
                  <c:v>4.34</c:v>
                </c:pt>
                <c:pt idx="107">
                  <c:v>13.77</c:v>
                </c:pt>
                <c:pt idx="108">
                  <c:v>13.68</c:v>
                </c:pt>
                <c:pt idx="109">
                  <c:v>16.399999999999999</c:v>
                </c:pt>
                <c:pt idx="110">
                  <c:v>26.45</c:v>
                </c:pt>
                <c:pt idx="111">
                  <c:v>10.08</c:v>
                </c:pt>
                <c:pt idx="112">
                  <c:v>18.559999999999999</c:v>
                </c:pt>
                <c:pt idx="113">
                  <c:v>12.76</c:v>
                </c:pt>
                <c:pt idx="114">
                  <c:v>4.3600000000000003</c:v>
                </c:pt>
                <c:pt idx="115">
                  <c:v>11.12</c:v>
                </c:pt>
                <c:pt idx="116">
                  <c:v>9.32</c:v>
                </c:pt>
                <c:pt idx="117">
                  <c:v>15.83</c:v>
                </c:pt>
                <c:pt idx="118">
                  <c:v>4.88</c:v>
                </c:pt>
                <c:pt idx="119">
                  <c:v>27.55</c:v>
                </c:pt>
                <c:pt idx="120">
                  <c:v>21.15</c:v>
                </c:pt>
                <c:pt idx="121">
                  <c:v>20.75</c:v>
                </c:pt>
                <c:pt idx="122">
                  <c:v>9.48</c:v>
                </c:pt>
                <c:pt idx="123">
                  <c:v>17.41</c:v>
                </c:pt>
                <c:pt idx="124">
                  <c:v>14.17</c:v>
                </c:pt>
                <c:pt idx="125">
                  <c:v>20.46</c:v>
                </c:pt>
                <c:pt idx="126">
                  <c:v>22.14</c:v>
                </c:pt>
                <c:pt idx="127">
                  <c:v>22.33</c:v>
                </c:pt>
                <c:pt idx="128">
                  <c:v>22.56</c:v>
                </c:pt>
                <c:pt idx="129">
                  <c:v>22.06</c:v>
                </c:pt>
                <c:pt idx="130">
                  <c:v>25.27</c:v>
                </c:pt>
                <c:pt idx="131">
                  <c:v>27.7</c:v>
                </c:pt>
                <c:pt idx="132">
                  <c:v>27.25</c:v>
                </c:pt>
                <c:pt idx="133">
                  <c:v>26.03</c:v>
                </c:pt>
                <c:pt idx="134">
                  <c:v>26.53</c:v>
                </c:pt>
                <c:pt idx="135">
                  <c:v>26.91</c:v>
                </c:pt>
                <c:pt idx="136">
                  <c:v>23.64</c:v>
                </c:pt>
                <c:pt idx="137">
                  <c:v>25.56</c:v>
                </c:pt>
                <c:pt idx="138">
                  <c:v>24.67</c:v>
                </c:pt>
                <c:pt idx="139">
                  <c:v>22.26</c:v>
                </c:pt>
                <c:pt idx="140">
                  <c:v>23.63</c:v>
                </c:pt>
                <c:pt idx="141">
                  <c:v>22.73</c:v>
                </c:pt>
                <c:pt idx="142">
                  <c:v>25.55</c:v>
                </c:pt>
                <c:pt idx="143">
                  <c:v>24.69</c:v>
                </c:pt>
                <c:pt idx="144">
                  <c:v>20.02</c:v>
                </c:pt>
                <c:pt idx="145">
                  <c:v>24.61</c:v>
                </c:pt>
                <c:pt idx="146">
                  <c:v>26.89</c:v>
                </c:pt>
                <c:pt idx="147">
                  <c:v>24.48</c:v>
                </c:pt>
                <c:pt idx="148">
                  <c:v>5.38</c:v>
                </c:pt>
                <c:pt idx="149">
                  <c:v>10.51</c:v>
                </c:pt>
                <c:pt idx="150">
                  <c:v>7.42</c:v>
                </c:pt>
                <c:pt idx="151">
                  <c:v>16.41</c:v>
                </c:pt>
                <c:pt idx="152">
                  <c:v>23.11</c:v>
                </c:pt>
                <c:pt idx="153">
                  <c:v>27.8</c:v>
                </c:pt>
                <c:pt idx="154">
                  <c:v>22.12</c:v>
                </c:pt>
                <c:pt idx="155">
                  <c:v>8.26</c:v>
                </c:pt>
                <c:pt idx="156">
                  <c:v>5.51</c:v>
                </c:pt>
                <c:pt idx="157">
                  <c:v>18.079999999999998</c:v>
                </c:pt>
                <c:pt idx="158">
                  <c:v>20.45</c:v>
                </c:pt>
                <c:pt idx="159">
                  <c:v>22.49</c:v>
                </c:pt>
                <c:pt idx="160">
                  <c:v>23.57</c:v>
                </c:pt>
                <c:pt idx="161">
                  <c:v>24.99</c:v>
                </c:pt>
                <c:pt idx="162">
                  <c:v>23.49</c:v>
                </c:pt>
                <c:pt idx="163">
                  <c:v>24.49</c:v>
                </c:pt>
                <c:pt idx="164">
                  <c:v>23.06</c:v>
                </c:pt>
                <c:pt idx="165">
                  <c:v>26.93</c:v>
                </c:pt>
                <c:pt idx="166">
                  <c:v>27.75</c:v>
                </c:pt>
                <c:pt idx="167">
                  <c:v>26.89</c:v>
                </c:pt>
                <c:pt idx="168">
                  <c:v>27.4</c:v>
                </c:pt>
                <c:pt idx="169">
                  <c:v>26.29</c:v>
                </c:pt>
                <c:pt idx="170">
                  <c:v>19.850000000000001</c:v>
                </c:pt>
                <c:pt idx="171">
                  <c:v>22.12</c:v>
                </c:pt>
                <c:pt idx="172">
                  <c:v>10.32</c:v>
                </c:pt>
                <c:pt idx="173">
                  <c:v>11.98</c:v>
                </c:pt>
                <c:pt idx="174">
                  <c:v>13.27</c:v>
                </c:pt>
                <c:pt idx="175">
                  <c:v>19.329999999999998</c:v>
                </c:pt>
                <c:pt idx="176">
                  <c:v>22.88</c:v>
                </c:pt>
                <c:pt idx="177">
                  <c:v>20.76</c:v>
                </c:pt>
                <c:pt idx="178">
                  <c:v>17.579999999999998</c:v>
                </c:pt>
                <c:pt idx="179">
                  <c:v>12.6</c:v>
                </c:pt>
                <c:pt idx="180">
                  <c:v>25.55</c:v>
                </c:pt>
                <c:pt idx="181">
                  <c:v>27.35</c:v>
                </c:pt>
                <c:pt idx="182">
                  <c:v>27.47</c:v>
                </c:pt>
                <c:pt idx="183">
                  <c:v>25.55</c:v>
                </c:pt>
                <c:pt idx="184">
                  <c:v>28.29</c:v>
                </c:pt>
                <c:pt idx="185">
                  <c:v>28.62</c:v>
                </c:pt>
                <c:pt idx="186">
                  <c:v>24.05</c:v>
                </c:pt>
                <c:pt idx="187">
                  <c:v>28.5</c:v>
                </c:pt>
                <c:pt idx="188">
                  <c:v>29.05</c:v>
                </c:pt>
                <c:pt idx="189">
                  <c:v>29.22</c:v>
                </c:pt>
                <c:pt idx="190">
                  <c:v>26.98</c:v>
                </c:pt>
                <c:pt idx="191">
                  <c:v>24.66</c:v>
                </c:pt>
                <c:pt idx="192">
                  <c:v>25.12</c:v>
                </c:pt>
                <c:pt idx="193">
                  <c:v>28.42</c:v>
                </c:pt>
                <c:pt idx="194">
                  <c:v>28.45</c:v>
                </c:pt>
                <c:pt idx="195">
                  <c:v>26.16</c:v>
                </c:pt>
                <c:pt idx="196">
                  <c:v>25.93</c:v>
                </c:pt>
                <c:pt idx="197">
                  <c:v>27.04</c:v>
                </c:pt>
                <c:pt idx="198">
                  <c:v>25.39</c:v>
                </c:pt>
                <c:pt idx="199">
                  <c:v>21.98</c:v>
                </c:pt>
                <c:pt idx="200">
                  <c:v>23.01</c:v>
                </c:pt>
                <c:pt idx="201">
                  <c:v>28.23</c:v>
                </c:pt>
                <c:pt idx="202">
                  <c:v>19.149999999999999</c:v>
                </c:pt>
                <c:pt idx="203">
                  <c:v>11.93</c:v>
                </c:pt>
                <c:pt idx="204">
                  <c:v>20.92</c:v>
                </c:pt>
                <c:pt idx="205">
                  <c:v>26.05</c:v>
                </c:pt>
                <c:pt idx="206">
                  <c:v>26.24</c:v>
                </c:pt>
                <c:pt idx="207">
                  <c:v>22.46</c:v>
                </c:pt>
                <c:pt idx="208">
                  <c:v>22.83</c:v>
                </c:pt>
                <c:pt idx="209">
                  <c:v>25.09</c:v>
                </c:pt>
                <c:pt idx="210">
                  <c:v>19.79</c:v>
                </c:pt>
                <c:pt idx="211">
                  <c:v>13.93</c:v>
                </c:pt>
                <c:pt idx="212">
                  <c:v>10.25</c:v>
                </c:pt>
                <c:pt idx="213">
                  <c:v>10.85</c:v>
                </c:pt>
                <c:pt idx="214">
                  <c:v>17.440000000000001</c:v>
                </c:pt>
                <c:pt idx="215">
                  <c:v>15.66</c:v>
                </c:pt>
                <c:pt idx="216">
                  <c:v>12.77</c:v>
                </c:pt>
                <c:pt idx="217">
                  <c:v>4.38</c:v>
                </c:pt>
                <c:pt idx="218">
                  <c:v>5.0199999999999996</c:v>
                </c:pt>
                <c:pt idx="219">
                  <c:v>17.91</c:v>
                </c:pt>
                <c:pt idx="220">
                  <c:v>21.16</c:v>
                </c:pt>
                <c:pt idx="221">
                  <c:v>23.84</c:v>
                </c:pt>
                <c:pt idx="222">
                  <c:v>24.43</c:v>
                </c:pt>
                <c:pt idx="223">
                  <c:v>21.03</c:v>
                </c:pt>
                <c:pt idx="224">
                  <c:v>23.42</c:v>
                </c:pt>
                <c:pt idx="225">
                  <c:v>24.98</c:v>
                </c:pt>
                <c:pt idx="226">
                  <c:v>26.1</c:v>
                </c:pt>
                <c:pt idx="227">
                  <c:v>24.77</c:v>
                </c:pt>
                <c:pt idx="228">
                  <c:v>22.82</c:v>
                </c:pt>
                <c:pt idx="229">
                  <c:v>21.63</c:v>
                </c:pt>
                <c:pt idx="230">
                  <c:v>21.15</c:v>
                </c:pt>
                <c:pt idx="231">
                  <c:v>25.48</c:v>
                </c:pt>
                <c:pt idx="232">
                  <c:v>23.78</c:v>
                </c:pt>
                <c:pt idx="233">
                  <c:v>22.2</c:v>
                </c:pt>
                <c:pt idx="234">
                  <c:v>22.51</c:v>
                </c:pt>
                <c:pt idx="235">
                  <c:v>24.45</c:v>
                </c:pt>
                <c:pt idx="236">
                  <c:v>25.12</c:v>
                </c:pt>
                <c:pt idx="237">
                  <c:v>26.42</c:v>
                </c:pt>
                <c:pt idx="238">
                  <c:v>27.12</c:v>
                </c:pt>
                <c:pt idx="239">
                  <c:v>25.72</c:v>
                </c:pt>
                <c:pt idx="240">
                  <c:v>24.39</c:v>
                </c:pt>
                <c:pt idx="241">
                  <c:v>15.63</c:v>
                </c:pt>
                <c:pt idx="242">
                  <c:v>23.72</c:v>
                </c:pt>
                <c:pt idx="243">
                  <c:v>23.05</c:v>
                </c:pt>
                <c:pt idx="244">
                  <c:v>24.03</c:v>
                </c:pt>
                <c:pt idx="245">
                  <c:v>25.51</c:v>
                </c:pt>
                <c:pt idx="246">
                  <c:v>25.01</c:v>
                </c:pt>
                <c:pt idx="247">
                  <c:v>24.1</c:v>
                </c:pt>
                <c:pt idx="248">
                  <c:v>25.16</c:v>
                </c:pt>
                <c:pt idx="249">
                  <c:v>25.44</c:v>
                </c:pt>
                <c:pt idx="250">
                  <c:v>25.08</c:v>
                </c:pt>
                <c:pt idx="251">
                  <c:v>24.89</c:v>
                </c:pt>
                <c:pt idx="252">
                  <c:v>25.05</c:v>
                </c:pt>
                <c:pt idx="253">
                  <c:v>7.65</c:v>
                </c:pt>
                <c:pt idx="254">
                  <c:v>4.42</c:v>
                </c:pt>
                <c:pt idx="255">
                  <c:v>19.63</c:v>
                </c:pt>
                <c:pt idx="256">
                  <c:v>22.76</c:v>
                </c:pt>
                <c:pt idx="257">
                  <c:v>17.05</c:v>
                </c:pt>
                <c:pt idx="258">
                  <c:v>22.67</c:v>
                </c:pt>
                <c:pt idx="259">
                  <c:v>22.31</c:v>
                </c:pt>
                <c:pt idx="260">
                  <c:v>20.71</c:v>
                </c:pt>
                <c:pt idx="261">
                  <c:v>22.49</c:v>
                </c:pt>
                <c:pt idx="262">
                  <c:v>24.01</c:v>
                </c:pt>
                <c:pt idx="263">
                  <c:v>22.96</c:v>
                </c:pt>
                <c:pt idx="264">
                  <c:v>21.27</c:v>
                </c:pt>
                <c:pt idx="265">
                  <c:v>21.49</c:v>
                </c:pt>
                <c:pt idx="266">
                  <c:v>21.25</c:v>
                </c:pt>
                <c:pt idx="267">
                  <c:v>7.05</c:v>
                </c:pt>
                <c:pt idx="268">
                  <c:v>23.89</c:v>
                </c:pt>
                <c:pt idx="269">
                  <c:v>17.64</c:v>
                </c:pt>
                <c:pt idx="270">
                  <c:v>20.45</c:v>
                </c:pt>
                <c:pt idx="271">
                  <c:v>22.67</c:v>
                </c:pt>
                <c:pt idx="272">
                  <c:v>23.11</c:v>
                </c:pt>
              </c:numCache>
            </c:numRef>
          </c:val>
          <c:extLst>
            <c:ext xmlns:c16="http://schemas.microsoft.com/office/drawing/2014/chart" uri="{C3380CC4-5D6E-409C-BE32-E72D297353CC}">
              <c16:uniqueId val="{00000001-BF9D-46CA-81AF-6566BE83FB9F}"/>
            </c:ext>
          </c:extLst>
        </c:ser>
        <c:ser>
          <c:idx val="2"/>
          <c:order val="2"/>
          <c:tx>
            <c:strRef>
              <c:f>Annual!$AW$11</c:f>
              <c:strCache>
                <c:ptCount val="1"/>
                <c:pt idx="0">
                  <c:v>2022</c:v>
                </c:pt>
              </c:strCache>
            </c:strRef>
          </c:tx>
          <c:spPr>
            <a:solidFill>
              <a:schemeClr val="accent3">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Annual!$AW$18:$AW$383</c:f>
              <c:numCache>
                <c:formatCode>General</c:formatCode>
                <c:ptCount val="366"/>
              </c:numCache>
            </c:numRef>
          </c:val>
          <c:extLst>
            <c:ext xmlns:c16="http://schemas.microsoft.com/office/drawing/2014/chart" uri="{C3380CC4-5D6E-409C-BE32-E72D297353CC}">
              <c16:uniqueId val="{00000002-BF9D-46CA-81AF-6566BE83FB9F}"/>
            </c:ext>
          </c:extLst>
        </c:ser>
        <c:ser>
          <c:idx val="3"/>
          <c:order val="3"/>
          <c:tx>
            <c:strRef>
              <c:f>Annual!$AX$11</c:f>
              <c:strCache>
                <c:ptCount val="1"/>
              </c:strCache>
            </c:strRef>
          </c:tx>
          <c:spPr>
            <a:solidFill>
              <a:schemeClr val="accent4">
                <a:alpha val="70000"/>
              </a:schemeClr>
            </a:solidFill>
            <a:ln>
              <a:noFill/>
            </a:ln>
            <a:effectLst/>
          </c:spPr>
          <c:invertIfNegative val="0"/>
          <c:cat>
            <c:numRef>
              <c:f>Annual!$D$18:$D$383</c:f>
              <c:numCache>
                <c:formatCode>General</c:formatCode>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numCache>
            </c:numRef>
          </c:cat>
          <c:val>
            <c:numRef>
              <c:f>Annual!$AX$18:$AX$383</c:f>
              <c:numCache>
                <c:formatCode>General</c:formatCode>
                <c:ptCount val="366"/>
              </c:numCache>
            </c:numRef>
          </c:val>
          <c:extLst>
            <c:ext xmlns:c16="http://schemas.microsoft.com/office/drawing/2014/chart" uri="{C3380CC4-5D6E-409C-BE32-E72D297353CC}">
              <c16:uniqueId val="{00000003-BF9D-46CA-81AF-6566BE83FB9F}"/>
            </c:ext>
          </c:extLst>
        </c:ser>
        <c:dLbls>
          <c:showLegendKey val="0"/>
          <c:showVal val="0"/>
          <c:showCatName val="0"/>
          <c:showSerName val="0"/>
          <c:showPercent val="0"/>
          <c:showBubbleSize val="0"/>
        </c:dLbls>
        <c:gapWidth val="80"/>
        <c:overlap val="25"/>
        <c:axId val="907360031"/>
        <c:axId val="907360863"/>
      </c:barChart>
      <c:catAx>
        <c:axId val="907360031"/>
        <c:scaling>
          <c:orientation val="minMax"/>
        </c:scaling>
        <c:delete val="0"/>
        <c:axPos val="b"/>
        <c:numFmt formatCode="General" sourceLinked="1"/>
        <c:majorTickMark val="in"/>
        <c:minorTickMark val="none"/>
        <c:tickLblPos val="nextTo"/>
        <c:spPr>
          <a:noFill/>
          <a:ln w="15875" cap="flat" cmpd="sng" algn="ctr">
            <a:solidFill>
              <a:schemeClr val="accent1">
                <a:lumMod val="50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zh-TW"/>
          </a:p>
        </c:txPr>
        <c:crossAx val="907360863"/>
        <c:crosses val="autoZero"/>
        <c:auto val="1"/>
        <c:lblAlgn val="ctr"/>
        <c:lblOffset val="100"/>
        <c:tickLblSkip val="30"/>
        <c:tickMarkSkip val="30"/>
        <c:noMultiLvlLbl val="0"/>
      </c:catAx>
      <c:valAx>
        <c:axId val="907360863"/>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in"/>
        <c:minorTickMark val="none"/>
        <c:tickLblPos val="nextTo"/>
        <c:spPr>
          <a:noFill/>
          <a:ln>
            <a:solidFill>
              <a:schemeClr val="accent1">
                <a:lumMod val="50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zh-TW"/>
          </a:p>
        </c:txPr>
        <c:crossAx val="9073600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zh-TW"/>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emf"/><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3.emf"/><Relationship Id="rId5" Type="http://schemas.openxmlformats.org/officeDocument/2006/relationships/chart" Target="../charts/chart10.xml"/><Relationship Id="rId4"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image" Target="../media/image5.emf"/></Relationships>
</file>

<file path=xl/drawings/_rels/drawing9.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jpg"/></Relationships>
</file>

<file path=xl/drawings/_rels/drawing10.xml.rels><?xml version="1.0" encoding="UTF-8" standalone="yes"?>
<Relationships xmlns="http://schemas.openxmlformats.org/package/2006/relationships"><Relationship Id="rId117" Type="http://schemas.openxmlformats.org/officeDocument/2006/relationships/hyperlink" Target="https://zh.wikipedia.org/wiki/%E5%8D%97%E8%98%87%E4%B8%B9" TargetMode="External"/><Relationship Id="rId299" Type="http://schemas.openxmlformats.org/officeDocument/2006/relationships/image" Target="../media/image160.png"/><Relationship Id="rId21" Type="http://schemas.openxmlformats.org/officeDocument/2006/relationships/hyperlink" Target="https://zh.wikipedia.org/wiki/%E4%B9%8D%E5%BE%97" TargetMode="External"/><Relationship Id="rId63" Type="http://schemas.openxmlformats.org/officeDocument/2006/relationships/hyperlink" Target="https://zh.wikipedia.org/wiki/%E9%A9%AC%E9%87%8C" TargetMode="External"/><Relationship Id="rId159" Type="http://schemas.openxmlformats.org/officeDocument/2006/relationships/image" Target="../media/image89.png"/><Relationship Id="rId324" Type="http://schemas.openxmlformats.org/officeDocument/2006/relationships/hyperlink" Target="https://zh.wikipedia.org/wiki/%E7%91%9E%E5%85%B8" TargetMode="External"/><Relationship Id="rId366" Type="http://schemas.openxmlformats.org/officeDocument/2006/relationships/hyperlink" Target="https://zh.wikipedia.org/wiki/%E5%A4%9A%E7%B1%B3%E5%B0%BC%E5%85%8B" TargetMode="External"/><Relationship Id="rId170" Type="http://schemas.openxmlformats.org/officeDocument/2006/relationships/hyperlink" Target="https://zh.wikipedia.org/wiki/%E8%80%81%E6%8C%9D" TargetMode="External"/><Relationship Id="rId226" Type="http://schemas.openxmlformats.org/officeDocument/2006/relationships/hyperlink" Target="https://zh.wikipedia.org/wiki/%E5%8C%97%E8%B3%BD%E6%99%AE%E5%8B%92%E6%96%AF" TargetMode="External"/><Relationship Id="rId433" Type="http://schemas.openxmlformats.org/officeDocument/2006/relationships/image" Target="../media/image227.png"/><Relationship Id="rId268" Type="http://schemas.openxmlformats.org/officeDocument/2006/relationships/hyperlink" Target="https://zh.wikipedia.org/wiki/%E5%B8%8C%E8%85%8A" TargetMode="External"/><Relationship Id="rId475" Type="http://schemas.openxmlformats.org/officeDocument/2006/relationships/hyperlink" Target="https://zh.wikipedia.org/wiki/%E5%B8%9B%E7%90%89" TargetMode="External"/><Relationship Id="rId32" Type="http://schemas.openxmlformats.org/officeDocument/2006/relationships/image" Target="../media/image25.png"/><Relationship Id="rId74" Type="http://schemas.openxmlformats.org/officeDocument/2006/relationships/image" Target="../media/image46.png"/><Relationship Id="rId128" Type="http://schemas.openxmlformats.org/officeDocument/2006/relationships/hyperlink" Target="https://zh.wikipedia.org/wiki/%E5%AD%9F%E5%8A%A0%E6%8B%89%E5%9B%BD" TargetMode="External"/><Relationship Id="rId335" Type="http://schemas.openxmlformats.org/officeDocument/2006/relationships/image" Target="../media/image178.png"/><Relationship Id="rId377" Type="http://schemas.openxmlformats.org/officeDocument/2006/relationships/hyperlink" Target="https://zh.wikipedia.org/wiki/%E5%8D%B1%E5%9C%B0%E9%A9%AC%E6%8B%89" TargetMode="External"/><Relationship Id="rId500" Type="http://schemas.openxmlformats.org/officeDocument/2006/relationships/image" Target="../media/image259.png"/><Relationship Id="rId5" Type="http://schemas.openxmlformats.org/officeDocument/2006/relationships/hyperlink" Target="https://zh.wikipedia.org/wiki/%E8%B4%9D%E5%AE%81" TargetMode="External"/><Relationship Id="rId181" Type="http://schemas.openxmlformats.org/officeDocument/2006/relationships/image" Target="../media/image100.png"/><Relationship Id="rId237" Type="http://schemas.openxmlformats.org/officeDocument/2006/relationships/hyperlink" Target="https://zh.wikipedia.org/wiki/%E9%98%BF%E5%B0%94%E5%B7%B4%E5%B0%BC%E4%BA%9A" TargetMode="External"/><Relationship Id="rId402" Type="http://schemas.openxmlformats.org/officeDocument/2006/relationships/hyperlink" Target="https://zh.wikipedia.org/wiki/%E5%9C%A3%E6%96%87%E6%A3%AE%E7%89%B9%E5%92%8C%E6%A0%BC%E6%9E%97%E7%BA%B3%E4%B8%81%E6%96%AF" TargetMode="External"/><Relationship Id="rId279" Type="http://schemas.openxmlformats.org/officeDocument/2006/relationships/image" Target="../media/image150.png"/><Relationship Id="rId444" Type="http://schemas.openxmlformats.org/officeDocument/2006/relationships/image" Target="../media/image232.png"/><Relationship Id="rId486" Type="http://schemas.openxmlformats.org/officeDocument/2006/relationships/image" Target="../media/image253.png"/><Relationship Id="rId43" Type="http://schemas.openxmlformats.org/officeDocument/2006/relationships/hyperlink" Target="https://zh.wikipedia.org/wiki/%E5%86%88%E6%AF%94%E4%BA%9A" TargetMode="External"/><Relationship Id="rId139" Type="http://schemas.openxmlformats.org/officeDocument/2006/relationships/image" Target="../media/image79.png"/><Relationship Id="rId290" Type="http://schemas.openxmlformats.org/officeDocument/2006/relationships/hyperlink" Target="https://zh.wikipedia.org/wiki/%E5%8D%A2%E6%A3%AE%E5%A0%A1" TargetMode="External"/><Relationship Id="rId304" Type="http://schemas.openxmlformats.org/officeDocument/2006/relationships/hyperlink" Target="https://zh.wikipedia.org/wiki/%E6%8C%AA%E5%A8%81" TargetMode="External"/><Relationship Id="rId346" Type="http://schemas.openxmlformats.org/officeDocument/2006/relationships/hyperlink" Target="https://zh.wikipedia.org/wiki/%E5%B7%B4%E5%93%88%E9%A9%AC" TargetMode="External"/><Relationship Id="rId388" Type="http://schemas.openxmlformats.org/officeDocument/2006/relationships/hyperlink" Target="https://zh.wikipedia.org/wiki/%E8%92%99%E5%A1%9E%E6%8B%89%E7%89%B9%E5%B3%B6" TargetMode="External"/><Relationship Id="rId85" Type="http://schemas.openxmlformats.org/officeDocument/2006/relationships/hyperlink" Target="https://zh.wikipedia.org/wiki/%E5%9C%A3%E5%A4%9A%E7%BE%8E%E5%92%8C%E6%99%AE%E6%9E%97%E8%A5%BF%E6%AF%94" TargetMode="External"/><Relationship Id="rId150" Type="http://schemas.openxmlformats.org/officeDocument/2006/relationships/hyperlink" Target="https://zh.wikipedia.org/wiki/%E4%BC%8A%E6%9C%97" TargetMode="External"/><Relationship Id="rId192" Type="http://schemas.openxmlformats.org/officeDocument/2006/relationships/hyperlink" Target="https://zh.wikipedia.org/wiki/%E5%8D%A1%E5%A1%94%E5%B0%94" TargetMode="External"/><Relationship Id="rId206" Type="http://schemas.openxmlformats.org/officeDocument/2006/relationships/hyperlink" Target="https://zh.wikipedia.org/wiki/%E4%B8%9C%E5%B8%9D%E6%B1%B6" TargetMode="External"/><Relationship Id="rId413" Type="http://schemas.openxmlformats.org/officeDocument/2006/relationships/image" Target="../media/image216.png"/><Relationship Id="rId248" Type="http://schemas.openxmlformats.org/officeDocument/2006/relationships/image" Target="../media/image135.png"/><Relationship Id="rId455" Type="http://schemas.openxmlformats.org/officeDocument/2006/relationships/hyperlink" Target="https://zh.wikipedia.org/wiki/%E6%B3%95%E5%B1%AC%E7%8E%BB%E9%87%8C%E5%B0%BC%E8%A5%BF%E4%BA%9E" TargetMode="External"/><Relationship Id="rId497" Type="http://schemas.openxmlformats.org/officeDocument/2006/relationships/image" Target="../media/image258.png"/><Relationship Id="rId12" Type="http://schemas.openxmlformats.org/officeDocument/2006/relationships/image" Target="../media/image15.png"/><Relationship Id="rId108" Type="http://schemas.openxmlformats.org/officeDocument/2006/relationships/image" Target="../media/image63.png"/><Relationship Id="rId315" Type="http://schemas.openxmlformats.org/officeDocument/2006/relationships/image" Target="../media/image168.png"/><Relationship Id="rId357" Type="http://schemas.openxmlformats.org/officeDocument/2006/relationships/image" Target="../media/image189.png"/><Relationship Id="rId54" Type="http://schemas.openxmlformats.org/officeDocument/2006/relationships/image" Target="../media/image36.png"/><Relationship Id="rId96" Type="http://schemas.openxmlformats.org/officeDocument/2006/relationships/image" Target="../media/image57.png"/><Relationship Id="rId161" Type="http://schemas.openxmlformats.org/officeDocument/2006/relationships/image" Target="../media/image90.png"/><Relationship Id="rId217" Type="http://schemas.openxmlformats.org/officeDocument/2006/relationships/image" Target="../media/image118.png"/><Relationship Id="rId399" Type="http://schemas.openxmlformats.org/officeDocument/2006/relationships/image" Target="../media/image209.png"/><Relationship Id="rId259" Type="http://schemas.openxmlformats.org/officeDocument/2006/relationships/hyperlink" Target="https://zh.wikipedia.org/wiki/%E6%B3%95%E7%BD%97%E7%BE%A4%E5%B2%9B" TargetMode="External"/><Relationship Id="rId424" Type="http://schemas.openxmlformats.org/officeDocument/2006/relationships/hyperlink" Target="https://zh.wikipedia.org/wiki/%E5%B7%B4%E8%A5%BF" TargetMode="External"/><Relationship Id="rId466" Type="http://schemas.openxmlformats.org/officeDocument/2006/relationships/image" Target="../media/image243.png"/><Relationship Id="rId23" Type="http://schemas.openxmlformats.org/officeDocument/2006/relationships/hyperlink" Target="https://zh.wikipedia.org/wiki/%E8%91%9B%E6%91%A9" TargetMode="External"/><Relationship Id="rId119" Type="http://schemas.openxmlformats.org/officeDocument/2006/relationships/image" Target="../media/image69.png"/><Relationship Id="rId270" Type="http://schemas.openxmlformats.org/officeDocument/2006/relationships/hyperlink" Target="https://zh.wikipedia.org/wiki/%E6%A0%B9%E8%A5%BF" TargetMode="External"/><Relationship Id="rId326" Type="http://schemas.openxmlformats.org/officeDocument/2006/relationships/hyperlink" Target="https://zh.wikipedia.org/wiki/%E7%91%9E%E5%A3%AB" TargetMode="External"/><Relationship Id="rId65" Type="http://schemas.openxmlformats.org/officeDocument/2006/relationships/hyperlink" Target="https://zh.wikipedia.org/wiki/%E6%AF%9B%E9%87%8C%E5%A1%94%E5%B0%BC%E4%BA%9A" TargetMode="External"/><Relationship Id="rId130" Type="http://schemas.openxmlformats.org/officeDocument/2006/relationships/hyperlink" Target="https://zh.wikipedia.org/wiki/%E4%B8%AD%E5%9B%BD" TargetMode="External"/><Relationship Id="rId368" Type="http://schemas.openxmlformats.org/officeDocument/2006/relationships/hyperlink" Target="https://zh.wikipedia.org/wiki/%E5%A4%9A%E6%98%8E%E5%B0%BC%E5%8A%A0" TargetMode="External"/><Relationship Id="rId172" Type="http://schemas.openxmlformats.org/officeDocument/2006/relationships/hyperlink" Target="https://zh.wikipedia.org/wiki/%E9%BB%8E%E5%B7%B4%E5%AB%A9" TargetMode="External"/><Relationship Id="rId228" Type="http://schemas.openxmlformats.org/officeDocument/2006/relationships/hyperlink" Target="https://zh.wikipedia.org/wiki/%E5%8D%97%E5%A5%A5%E5%A1%9E%E6%A2%AF" TargetMode="External"/><Relationship Id="rId435" Type="http://schemas.openxmlformats.org/officeDocument/2006/relationships/hyperlink" Target="https://zh.wikipedia.org/wiki/%E5%9C%AD%E4%BA%9A%E9%82%A3" TargetMode="External"/><Relationship Id="rId477" Type="http://schemas.openxmlformats.org/officeDocument/2006/relationships/hyperlink" Target="https://zh.wikipedia.org/wiki/%E5%B7%B4%E5%B8%83%E4%BA%9A%E6%96%B0%E5%87%A0%E5%86%85%E4%BA%9A" TargetMode="External"/><Relationship Id="rId281" Type="http://schemas.openxmlformats.org/officeDocument/2006/relationships/image" Target="../media/image151.png"/><Relationship Id="rId337" Type="http://schemas.openxmlformats.org/officeDocument/2006/relationships/image" Target="../media/image179.png"/><Relationship Id="rId502" Type="http://schemas.openxmlformats.org/officeDocument/2006/relationships/image" Target="../media/image261.png"/><Relationship Id="rId34" Type="http://schemas.openxmlformats.org/officeDocument/2006/relationships/image" Target="../media/image26.png"/><Relationship Id="rId76" Type="http://schemas.openxmlformats.org/officeDocument/2006/relationships/image" Target="../media/image47.png"/><Relationship Id="rId141" Type="http://schemas.openxmlformats.org/officeDocument/2006/relationships/image" Target="../media/image80.png"/><Relationship Id="rId379" Type="http://schemas.openxmlformats.org/officeDocument/2006/relationships/hyperlink" Target="https://zh.wikipedia.org/wiki/%E6%B5%B7%E5%9C%B0" TargetMode="External"/><Relationship Id="rId7" Type="http://schemas.openxmlformats.org/officeDocument/2006/relationships/hyperlink" Target="https://zh.wikipedia.org/wiki/%E6%B3%A2%E6%9C%AD%E9%82%A3" TargetMode="External"/><Relationship Id="rId183" Type="http://schemas.openxmlformats.org/officeDocument/2006/relationships/image" Target="../media/image101.png"/><Relationship Id="rId239" Type="http://schemas.openxmlformats.org/officeDocument/2006/relationships/hyperlink" Target="https://zh.wikipedia.org/wiki/%E5%AE%89%E9%81%93%E5%B0%94" TargetMode="External"/><Relationship Id="rId390" Type="http://schemas.openxmlformats.org/officeDocument/2006/relationships/hyperlink" Target="https://zh.wikipedia.org/wiki/%E7%BE%8E%E5%9C%8B" TargetMode="External"/><Relationship Id="rId404" Type="http://schemas.openxmlformats.org/officeDocument/2006/relationships/hyperlink" Target="https://zh.wikipedia.org/wiki/%E5%8D%83%E9%87%8C%E9%81%94%E5%8F%8A%E6%89%98%E5%B7%B4%E5%93%A5" TargetMode="External"/><Relationship Id="rId446" Type="http://schemas.openxmlformats.org/officeDocument/2006/relationships/image" Target="../media/image233.png"/><Relationship Id="rId250" Type="http://schemas.openxmlformats.org/officeDocument/2006/relationships/image" Target="../media/image136.png"/><Relationship Id="rId292" Type="http://schemas.openxmlformats.org/officeDocument/2006/relationships/hyperlink" Target="https://zh.wikipedia.org/wiki/%E5%8C%97%E9%A6%AC%E5%85%B6%E9%A0%93" TargetMode="External"/><Relationship Id="rId306" Type="http://schemas.openxmlformats.org/officeDocument/2006/relationships/hyperlink" Target="https://zh.wikipedia.org/wiki/%E6%B3%A2%E5%85%B0" TargetMode="External"/><Relationship Id="rId488" Type="http://schemas.openxmlformats.org/officeDocument/2006/relationships/image" Target="../media/image254.png"/><Relationship Id="rId45" Type="http://schemas.openxmlformats.org/officeDocument/2006/relationships/hyperlink" Target="https://zh.wikipedia.org/wiki/%E5%8A%A0%E7%BA%B3" TargetMode="External"/><Relationship Id="rId87" Type="http://schemas.openxmlformats.org/officeDocument/2006/relationships/hyperlink" Target="https://zh.wikipedia.org/wiki/%E5%A1%9E%E5%86%85%E5%8A%A0%E5%B0%94" TargetMode="External"/><Relationship Id="rId110" Type="http://schemas.openxmlformats.org/officeDocument/2006/relationships/image" Target="../media/image64.png"/><Relationship Id="rId348" Type="http://schemas.openxmlformats.org/officeDocument/2006/relationships/hyperlink" Target="https://zh.wikipedia.org/wiki/%E5%B7%B4%E5%B7%B4%E5%A4%9A%E6%96%AF" TargetMode="External"/><Relationship Id="rId152" Type="http://schemas.openxmlformats.org/officeDocument/2006/relationships/hyperlink" Target="https://zh.wikipedia.org/wiki/%E4%BC%8A%E6%8B%89%E5%85%8B" TargetMode="External"/><Relationship Id="rId194" Type="http://schemas.openxmlformats.org/officeDocument/2006/relationships/hyperlink" Target="https://zh.wikipedia.org/wiki/%E6%B2%99%E7%89%B9%E9%98%BF%E6%8B%89%E4%BC%AF" TargetMode="External"/><Relationship Id="rId208" Type="http://schemas.openxmlformats.org/officeDocument/2006/relationships/hyperlink" Target="https://zh.wikipedia.org/wiki/%E5%9C%9F%E8%80%B3%E5%85%B6" TargetMode="External"/><Relationship Id="rId415" Type="http://schemas.openxmlformats.org/officeDocument/2006/relationships/image" Target="../media/image217.png"/><Relationship Id="rId457" Type="http://schemas.openxmlformats.org/officeDocument/2006/relationships/hyperlink" Target="https://zh.wikipedia.org/wiki/%E5%9F%BA%E9%87%8C%E5%B7%B4%E6%96%AF" TargetMode="External"/><Relationship Id="rId261" Type="http://schemas.openxmlformats.org/officeDocument/2006/relationships/hyperlink" Target="https://zh.wikipedia.org/wiki/%E8%8A%AC%E5%85%B0" TargetMode="External"/><Relationship Id="rId499" Type="http://schemas.openxmlformats.org/officeDocument/2006/relationships/hyperlink" Target="https://zh.wikipedia.org/wiki/%E5%8D%97%E4%B9%94%E6%B2%BB%E4%BA%9A%E5%92%8C%E5%8D%97%E6%A1%91%E5%A8%81%E5%A5%87%E7%BE%A4%E5%B2%9B" TargetMode="External"/><Relationship Id="rId14" Type="http://schemas.openxmlformats.org/officeDocument/2006/relationships/image" Target="../media/image16.png"/><Relationship Id="rId56" Type="http://schemas.openxmlformats.org/officeDocument/2006/relationships/image" Target="../media/image37.png"/><Relationship Id="rId317" Type="http://schemas.openxmlformats.org/officeDocument/2006/relationships/image" Target="../media/image169.png"/><Relationship Id="rId359" Type="http://schemas.openxmlformats.org/officeDocument/2006/relationships/image" Target="../media/image190.png"/><Relationship Id="rId98" Type="http://schemas.openxmlformats.org/officeDocument/2006/relationships/image" Target="../media/image58.png"/><Relationship Id="rId121" Type="http://schemas.openxmlformats.org/officeDocument/2006/relationships/image" Target="../media/image70.png"/><Relationship Id="rId163" Type="http://schemas.openxmlformats.org/officeDocument/2006/relationships/image" Target="../media/image91.png"/><Relationship Id="rId219" Type="http://schemas.openxmlformats.org/officeDocument/2006/relationships/image" Target="../media/image119.png"/><Relationship Id="rId370" Type="http://schemas.openxmlformats.org/officeDocument/2006/relationships/hyperlink" Target="https://zh.wikipedia.org/wiki/%E8%90%A8%E5%B0%94%E7%93%A6%E5%A4%9A" TargetMode="External"/><Relationship Id="rId426" Type="http://schemas.openxmlformats.org/officeDocument/2006/relationships/hyperlink" Target="https://zh.wikipedia.org/wiki/%E6%99%BA%E5%88%A9" TargetMode="External"/><Relationship Id="rId230" Type="http://schemas.openxmlformats.org/officeDocument/2006/relationships/hyperlink" Target="https://zh.wikipedia.org/wiki/%E8%8B%B1%E5%9B%BD" TargetMode="External"/><Relationship Id="rId468" Type="http://schemas.openxmlformats.org/officeDocument/2006/relationships/image" Target="../media/image244.png"/><Relationship Id="rId25" Type="http://schemas.openxmlformats.org/officeDocument/2006/relationships/hyperlink" Target="https://zh.wikipedia.org/wiki/%E5%88%9A%E6%9E%9C%E6%B0%91%E4%B8%BB%E5%85%B1%E5%92%8C%E5%9B%BD" TargetMode="External"/><Relationship Id="rId67" Type="http://schemas.openxmlformats.org/officeDocument/2006/relationships/hyperlink" Target="https://zh.wikipedia.org/wiki/%E6%AF%9B%E9%87%8C%E6%B1%82%E6%96%AF" TargetMode="External"/><Relationship Id="rId272" Type="http://schemas.openxmlformats.org/officeDocument/2006/relationships/hyperlink" Target="https://zh.wikipedia.org/wiki/%E5%8C%88%E7%89%99%E5%88%A9" TargetMode="External"/><Relationship Id="rId328" Type="http://schemas.openxmlformats.org/officeDocument/2006/relationships/hyperlink" Target="https://zh.wikipedia.org/wiki/%E4%B9%8C%E5%85%8B%E5%85%B0" TargetMode="External"/><Relationship Id="rId132" Type="http://schemas.openxmlformats.org/officeDocument/2006/relationships/hyperlink" Target="https://zh.wikipedia.org/wiki/%E4%B8%8D%E4%B8%B9" TargetMode="External"/><Relationship Id="rId174" Type="http://schemas.openxmlformats.org/officeDocument/2006/relationships/hyperlink" Target="https://zh.wikipedia.org/wiki/%E9%A9%AC%E6%9D%A5%E8%A5%BF%E4%BA%9A" TargetMode="External"/><Relationship Id="rId381" Type="http://schemas.openxmlformats.org/officeDocument/2006/relationships/hyperlink" Target="https://zh.wikipedia.org/wiki/%E6%B4%AA%E9%83%BD%E6%8B%89%E6%96%AF" TargetMode="External"/><Relationship Id="rId241" Type="http://schemas.openxmlformats.org/officeDocument/2006/relationships/hyperlink" Target="https://zh.wikipedia.org/wiki/%E5%A5%A5%E5%9C%B0%E5%88%A9" TargetMode="External"/><Relationship Id="rId437" Type="http://schemas.openxmlformats.org/officeDocument/2006/relationships/hyperlink" Target="https://zh.wikipedia.org/wiki/%E5%B7%B4%E6%8B%89%E5%9C%AD" TargetMode="External"/><Relationship Id="rId479" Type="http://schemas.openxmlformats.org/officeDocument/2006/relationships/hyperlink" Target="https://zh.wikipedia.org/wiki/%E7%9A%AE%E7%89%B9%E5%87%AF%E6%81%A9%E7%BE%A4%E5%B2%9B" TargetMode="External"/><Relationship Id="rId36" Type="http://schemas.openxmlformats.org/officeDocument/2006/relationships/image" Target="../media/image27.png"/><Relationship Id="rId283" Type="http://schemas.openxmlformats.org/officeDocument/2006/relationships/image" Target="../media/image152.png"/><Relationship Id="rId339" Type="http://schemas.openxmlformats.org/officeDocument/2006/relationships/image" Target="../media/image180.png"/><Relationship Id="rId490" Type="http://schemas.openxmlformats.org/officeDocument/2006/relationships/image" Target="../media/image255.png"/><Relationship Id="rId504" Type="http://schemas.openxmlformats.org/officeDocument/2006/relationships/image" Target="../media/image263.png"/><Relationship Id="rId78" Type="http://schemas.openxmlformats.org/officeDocument/2006/relationships/image" Target="../media/image48.png"/><Relationship Id="rId101" Type="http://schemas.openxmlformats.org/officeDocument/2006/relationships/hyperlink" Target="https://zh.wikipedia.org/wiki/%E5%9D%A6%E6%A1%91%E5%B0%BC%E4%BA%9A" TargetMode="External"/><Relationship Id="rId143" Type="http://schemas.openxmlformats.org/officeDocument/2006/relationships/image" Target="../media/image81.png"/><Relationship Id="rId185" Type="http://schemas.openxmlformats.org/officeDocument/2006/relationships/image" Target="../media/image102.png"/><Relationship Id="rId350" Type="http://schemas.openxmlformats.org/officeDocument/2006/relationships/hyperlink" Target="https://zh.wikipedia.org/wiki/%E4%BC%AF%E5%88%A9%E5%85%B9" TargetMode="External"/><Relationship Id="rId406" Type="http://schemas.openxmlformats.org/officeDocument/2006/relationships/hyperlink" Target="https://zh.wikipedia.org/wiki/%E7%89%B9%E5%85%8B%E6%96%AF%E5%92%8C%E5%87%AF%E7%A7%91%E6%96%AF%E7%BE%A4%E5%B2%9B" TargetMode="External"/><Relationship Id="rId9" Type="http://schemas.openxmlformats.org/officeDocument/2006/relationships/hyperlink" Target="https://zh.wikipedia.org/wiki/%E8%8B%B1%E5%B1%AC%E5%8D%B0%E5%BA%A6%E6%B4%8B%E9%A0%98%E5%9C%B0" TargetMode="External"/><Relationship Id="rId210" Type="http://schemas.openxmlformats.org/officeDocument/2006/relationships/hyperlink" Target="https://zh.wikipedia.org/wiki/%E5%9C%9F%E5%BA%93%E6%9B%BC%E6%96%AF%E5%9D%A6" TargetMode="External"/><Relationship Id="rId392" Type="http://schemas.openxmlformats.org/officeDocument/2006/relationships/hyperlink" Target="https://zh.wikipedia.org/wiki/%E5%B0%BC%E5%8A%A0%E6%8B%89%E7%93%9C" TargetMode="External"/><Relationship Id="rId448" Type="http://schemas.openxmlformats.org/officeDocument/2006/relationships/image" Target="../media/image234.png"/><Relationship Id="rId252" Type="http://schemas.openxmlformats.org/officeDocument/2006/relationships/image" Target="../media/image137.png"/><Relationship Id="rId294" Type="http://schemas.openxmlformats.org/officeDocument/2006/relationships/hyperlink" Target="https://zh.wikipedia.org/wiki/%E9%A9%AC%E8%80%B3%E4%BB%96" TargetMode="External"/><Relationship Id="rId308" Type="http://schemas.openxmlformats.org/officeDocument/2006/relationships/hyperlink" Target="https://zh.wikipedia.org/wiki/%E8%91%A1%E8%90%84%E7%89%99" TargetMode="External"/><Relationship Id="rId47" Type="http://schemas.openxmlformats.org/officeDocument/2006/relationships/hyperlink" Target="https://zh.wikipedia.org/wiki/%E5%87%A0%E5%86%85%E4%BA%9A" TargetMode="External"/><Relationship Id="rId89" Type="http://schemas.openxmlformats.org/officeDocument/2006/relationships/hyperlink" Target="https://zh.wikipedia.org/wiki/%E5%A1%9E%E8%88%8C%E5%B0%94" TargetMode="External"/><Relationship Id="rId112" Type="http://schemas.openxmlformats.org/officeDocument/2006/relationships/image" Target="../media/image65.png"/><Relationship Id="rId154" Type="http://schemas.openxmlformats.org/officeDocument/2006/relationships/hyperlink" Target="https://zh.wikipedia.org/wiki/%E4%BB%A5%E8%89%B2%E5%88%97" TargetMode="External"/><Relationship Id="rId361" Type="http://schemas.openxmlformats.org/officeDocument/2006/relationships/image" Target="../media/image191.png"/><Relationship Id="rId196" Type="http://schemas.openxmlformats.org/officeDocument/2006/relationships/hyperlink" Target="https://zh.wikipedia.org/wiki/%E6%96%B0%E5%8A%A0%E5%9D%A1" TargetMode="External"/><Relationship Id="rId417" Type="http://schemas.openxmlformats.org/officeDocument/2006/relationships/image" Target="../media/image218.png"/><Relationship Id="rId459" Type="http://schemas.openxmlformats.org/officeDocument/2006/relationships/hyperlink" Target="https://zh.wikipedia.org/wiki/%E9%A6%AC%E7%B4%B9%E7%88%BE%E7%BE%A4%E5%B3%B6" TargetMode="External"/><Relationship Id="rId16" Type="http://schemas.openxmlformats.org/officeDocument/2006/relationships/image" Target="../media/image17.png"/><Relationship Id="rId221" Type="http://schemas.openxmlformats.org/officeDocument/2006/relationships/image" Target="../media/image120.png"/><Relationship Id="rId263" Type="http://schemas.openxmlformats.org/officeDocument/2006/relationships/hyperlink" Target="https://zh.wikipedia.org/wiki/%E6%B3%95%E5%9C%8B" TargetMode="External"/><Relationship Id="rId319" Type="http://schemas.openxmlformats.org/officeDocument/2006/relationships/image" Target="../media/image170.png"/><Relationship Id="rId470" Type="http://schemas.openxmlformats.org/officeDocument/2006/relationships/image" Target="../media/image245.png"/><Relationship Id="rId58" Type="http://schemas.openxmlformats.org/officeDocument/2006/relationships/image" Target="../media/image38.png"/><Relationship Id="rId123" Type="http://schemas.openxmlformats.org/officeDocument/2006/relationships/image" Target="../media/image71.png"/><Relationship Id="rId330" Type="http://schemas.openxmlformats.org/officeDocument/2006/relationships/hyperlink" Target="https://zh.wikipedia.org/wiki/%E6%A2%B5%E8%92%82%E5%86%88" TargetMode="External"/><Relationship Id="rId165" Type="http://schemas.openxmlformats.org/officeDocument/2006/relationships/image" Target="../media/image92.png"/><Relationship Id="rId372" Type="http://schemas.openxmlformats.org/officeDocument/2006/relationships/hyperlink" Target="https://zh.wikipedia.org/wiki/%E6%A0%BC%E9%99%B5%E5%85%B0" TargetMode="External"/><Relationship Id="rId428" Type="http://schemas.openxmlformats.org/officeDocument/2006/relationships/hyperlink" Target="https://zh.wikipedia.org/wiki/%E5%93%A5%E4%BC%A6%E6%AF%94%E4%BA%9A" TargetMode="External"/><Relationship Id="rId232" Type="http://schemas.openxmlformats.org/officeDocument/2006/relationships/image" Target="../media/image126.png"/><Relationship Id="rId274" Type="http://schemas.openxmlformats.org/officeDocument/2006/relationships/hyperlink" Target="https://zh.wikipedia.org/wiki/%E5%86%B0%E5%B2%9B" TargetMode="External"/><Relationship Id="rId481" Type="http://schemas.openxmlformats.org/officeDocument/2006/relationships/hyperlink" Target="https://zh.wikipedia.org/wiki/%E8%90%A8%E6%91%A9%E4%BA%9A" TargetMode="External"/><Relationship Id="rId27" Type="http://schemas.openxmlformats.org/officeDocument/2006/relationships/hyperlink" Target="https://zh.wikipedia.org/wiki/%E5%88%9A%E6%9E%9C%E5%85%B1%E5%92%8C%E5%9B%BD" TargetMode="External"/><Relationship Id="rId69" Type="http://schemas.openxmlformats.org/officeDocument/2006/relationships/hyperlink" Target="https://zh.wikipedia.org/wiki/%E9%A9%AC%E7%BA%A6%E7%89%B9" TargetMode="External"/><Relationship Id="rId134" Type="http://schemas.openxmlformats.org/officeDocument/2006/relationships/hyperlink" Target="https://zh.wikipedia.org/wiki/%E6%B1%B6%E8%8E%B1" TargetMode="External"/><Relationship Id="rId80" Type="http://schemas.openxmlformats.org/officeDocument/2006/relationships/image" Target="../media/image49.png"/><Relationship Id="rId176" Type="http://schemas.openxmlformats.org/officeDocument/2006/relationships/hyperlink" Target="https://zh.wikipedia.org/wiki/%E9%A9%AC%E5%B0%94%E4%BB%A3%E5%A4%AB" TargetMode="External"/><Relationship Id="rId341" Type="http://schemas.openxmlformats.org/officeDocument/2006/relationships/image" Target="../media/image181.png"/><Relationship Id="rId383" Type="http://schemas.openxmlformats.org/officeDocument/2006/relationships/hyperlink" Target="https://zh.wikipedia.org/wiki/%E7%89%99%E4%B9%B0%E5%8A%A0" TargetMode="External"/><Relationship Id="rId439" Type="http://schemas.openxmlformats.org/officeDocument/2006/relationships/hyperlink" Target="https://zh.wikipedia.org/wiki/%E7%A7%98%E9%B2%81" TargetMode="External"/><Relationship Id="rId201" Type="http://schemas.openxmlformats.org/officeDocument/2006/relationships/image" Target="../media/image110.png"/><Relationship Id="rId243" Type="http://schemas.openxmlformats.org/officeDocument/2006/relationships/hyperlink" Target="https://zh.wikipedia.org/wiki/%E7%99%BD%E4%BF%84%E7%BD%97%E6%96%AF" TargetMode="External"/><Relationship Id="rId285" Type="http://schemas.openxmlformats.org/officeDocument/2006/relationships/image" Target="../media/image153.png"/><Relationship Id="rId450" Type="http://schemas.openxmlformats.org/officeDocument/2006/relationships/image" Target="../media/image235.png"/><Relationship Id="rId38" Type="http://schemas.openxmlformats.org/officeDocument/2006/relationships/image" Target="../media/image28.png"/><Relationship Id="rId103" Type="http://schemas.openxmlformats.org/officeDocument/2006/relationships/hyperlink" Target="https://zh.wikipedia.org/wiki/%E5%A4%9A%E5%93%A5" TargetMode="External"/><Relationship Id="rId310" Type="http://schemas.openxmlformats.org/officeDocument/2006/relationships/hyperlink" Target="https://zh.wikipedia.org/wiki/%E7%BE%85%E9%A6%AC%E5%B0%BC%E4%BA%9E" TargetMode="External"/><Relationship Id="rId492" Type="http://schemas.openxmlformats.org/officeDocument/2006/relationships/image" Target="../media/image256.png"/><Relationship Id="rId91" Type="http://schemas.openxmlformats.org/officeDocument/2006/relationships/hyperlink" Target="https://zh.wikipedia.org/wiki/%E5%A1%9E%E6%8B%89%E5%88%A9%E6%98%82" TargetMode="External"/><Relationship Id="rId145" Type="http://schemas.openxmlformats.org/officeDocument/2006/relationships/image" Target="../media/image82.png"/><Relationship Id="rId187" Type="http://schemas.openxmlformats.org/officeDocument/2006/relationships/image" Target="../media/image103.png"/><Relationship Id="rId352" Type="http://schemas.openxmlformats.org/officeDocument/2006/relationships/hyperlink" Target="https://zh.wikipedia.org/wiki/%E7%99%BE%E6%85%95%E5%A4%A7" TargetMode="External"/><Relationship Id="rId394" Type="http://schemas.openxmlformats.org/officeDocument/2006/relationships/hyperlink" Target="https://zh.wikipedia.org/wiki/%E5%B7%B4%E6%8B%BF%E9%A9%AC" TargetMode="External"/><Relationship Id="rId408" Type="http://schemas.openxmlformats.org/officeDocument/2006/relationships/hyperlink" Target="https://zh.wikipedia.org/wiki/%E7%BE%8E%E5%B1%AC%E7%B6%AD%E7%88%BE%E4%BA%AC%E7%BE%A4%E5%B3%B6" TargetMode="External"/><Relationship Id="rId212" Type="http://schemas.openxmlformats.org/officeDocument/2006/relationships/hyperlink" Target="https://zh.wikipedia.org/wiki/%E9%98%BF%E6%8B%89%E4%BC%AF%E8%81%94%E5%90%88%E9%85%8B%E9%95%BF%E5%9B%BD" TargetMode="External"/><Relationship Id="rId254" Type="http://schemas.openxmlformats.org/officeDocument/2006/relationships/image" Target="../media/image138.png"/><Relationship Id="rId49" Type="http://schemas.openxmlformats.org/officeDocument/2006/relationships/hyperlink" Target="https://zh.wikipedia.org/wiki/%E5%B9%BE%E5%85%A7%E4%BA%9E%E6%AF%94%E7%B4%A2" TargetMode="External"/><Relationship Id="rId114" Type="http://schemas.openxmlformats.org/officeDocument/2006/relationships/image" Target="../media/image66.png"/><Relationship Id="rId296" Type="http://schemas.openxmlformats.org/officeDocument/2006/relationships/hyperlink" Target="https://zh.wikipedia.org/wiki/%E6%91%A9%E5%B0%94%E5%A4%9A%E7%93%A6" TargetMode="External"/><Relationship Id="rId461" Type="http://schemas.openxmlformats.org/officeDocument/2006/relationships/hyperlink" Target="https://zh.wikipedia.org/wiki/%E5%AF%86%E5%85%8B%E7%BD%97%E5%B0%BC%E8%A5%BF%E4%BA%9A%E8%81%94%E9%82%A6" TargetMode="External"/><Relationship Id="rId60" Type="http://schemas.openxmlformats.org/officeDocument/2006/relationships/image" Target="../media/image39.png"/><Relationship Id="rId156" Type="http://schemas.openxmlformats.org/officeDocument/2006/relationships/hyperlink" Target="https://zh.wikipedia.org/wiki/%E6%97%A5%E6%9C%AC" TargetMode="External"/><Relationship Id="rId198" Type="http://schemas.openxmlformats.org/officeDocument/2006/relationships/hyperlink" Target="https://zh.wikipedia.org/wiki/%E6%96%AF%E9%87%8C%E8%98%AD%E5%8D%A1" TargetMode="External"/><Relationship Id="rId321" Type="http://schemas.openxmlformats.org/officeDocument/2006/relationships/image" Target="../media/image171.png"/><Relationship Id="rId363" Type="http://schemas.openxmlformats.org/officeDocument/2006/relationships/image" Target="../media/image192.png"/><Relationship Id="rId419" Type="http://schemas.openxmlformats.org/officeDocument/2006/relationships/image" Target="../media/image220.png"/><Relationship Id="rId223" Type="http://schemas.openxmlformats.org/officeDocument/2006/relationships/image" Target="../media/image121.png"/><Relationship Id="rId430" Type="http://schemas.openxmlformats.org/officeDocument/2006/relationships/hyperlink" Target="https://zh.wikipedia.org/wiki/%E5%8E%84%E7%93%9C%E5%A4%9A%E5%B0%94" TargetMode="External"/><Relationship Id="rId18" Type="http://schemas.openxmlformats.org/officeDocument/2006/relationships/image" Target="../media/image18.png"/><Relationship Id="rId265" Type="http://schemas.openxmlformats.org/officeDocument/2006/relationships/image" Target="../media/image143.png"/><Relationship Id="rId472" Type="http://schemas.openxmlformats.org/officeDocument/2006/relationships/image" Target="../media/image246.png"/><Relationship Id="rId125" Type="http://schemas.openxmlformats.org/officeDocument/2006/relationships/image" Target="../media/image72.png"/><Relationship Id="rId167" Type="http://schemas.openxmlformats.org/officeDocument/2006/relationships/image" Target="../media/image93.png"/><Relationship Id="rId332" Type="http://schemas.openxmlformats.org/officeDocument/2006/relationships/hyperlink" Target="https://zh.wikipedia.org/wiki/%E7%A7%91%E7%B4%A2%E6%B2%83" TargetMode="External"/><Relationship Id="rId374" Type="http://schemas.openxmlformats.org/officeDocument/2006/relationships/hyperlink" Target="https://zh.wikipedia.org/wiki/%E6%A0%BC%E6%9E%97%E7%BA%B3%E8%BE%BE" TargetMode="External"/><Relationship Id="rId71" Type="http://schemas.openxmlformats.org/officeDocument/2006/relationships/hyperlink" Target="https://zh.wikipedia.org/wiki/%E6%91%A9%E6%B4%9B%E5%93%A5" TargetMode="External"/><Relationship Id="rId234" Type="http://schemas.openxmlformats.org/officeDocument/2006/relationships/image" Target="../media/image128.png"/><Relationship Id="rId2" Type="http://schemas.openxmlformats.org/officeDocument/2006/relationships/image" Target="../media/image10.png"/><Relationship Id="rId29" Type="http://schemas.openxmlformats.org/officeDocument/2006/relationships/hyperlink" Target="https://zh.wikipedia.org/wiki/%E7%A7%91%E7%89%B9%E8%BF%AA%E7%93%A6" TargetMode="External"/><Relationship Id="rId276" Type="http://schemas.openxmlformats.org/officeDocument/2006/relationships/hyperlink" Target="https://zh.wikipedia.org/wiki/%E7%88%B1%E5%B0%94%E5%85%B0" TargetMode="External"/><Relationship Id="rId441" Type="http://schemas.openxmlformats.org/officeDocument/2006/relationships/hyperlink" Target="https://zh.wikipedia.org/wiki/%E8%98%87%E5%88%A9%E5%8D%97" TargetMode="External"/><Relationship Id="rId483" Type="http://schemas.openxmlformats.org/officeDocument/2006/relationships/hyperlink" Target="https://zh.wikipedia.org/wiki/%E6%89%80%E7%BD%97%E9%97%A8%E7%BE%A4%E5%B2%9B" TargetMode="External"/><Relationship Id="rId40" Type="http://schemas.openxmlformats.org/officeDocument/2006/relationships/image" Target="../media/image29.png"/><Relationship Id="rId136" Type="http://schemas.openxmlformats.org/officeDocument/2006/relationships/hyperlink" Target="https://zh.wikipedia.org/wiki/%E6%9F%AC%E5%9F%94%E5%AF%A8" TargetMode="External"/><Relationship Id="rId178" Type="http://schemas.openxmlformats.org/officeDocument/2006/relationships/hyperlink" Target="https://zh.wikipedia.org/wiki/%E8%92%99%E5%8F%A4" TargetMode="External"/><Relationship Id="rId301" Type="http://schemas.openxmlformats.org/officeDocument/2006/relationships/image" Target="../media/image161.png"/><Relationship Id="rId343" Type="http://schemas.openxmlformats.org/officeDocument/2006/relationships/image" Target="../media/image182.png"/><Relationship Id="rId82" Type="http://schemas.openxmlformats.org/officeDocument/2006/relationships/image" Target="../media/image50.png"/><Relationship Id="rId203" Type="http://schemas.openxmlformats.org/officeDocument/2006/relationships/image" Target="../media/image111.png"/><Relationship Id="rId385" Type="http://schemas.openxmlformats.org/officeDocument/2006/relationships/hyperlink" Target="https://zh.wikipedia.org/wiki/%E9%A6%AC%E6%8F%90%E5%B0%BC%E5%85%8B" TargetMode="External"/><Relationship Id="rId245" Type="http://schemas.openxmlformats.org/officeDocument/2006/relationships/hyperlink" Target="https://zh.wikipedia.org/wiki/%E6%AF%94%E5%88%A9%E6%97%B6" TargetMode="External"/><Relationship Id="rId287" Type="http://schemas.openxmlformats.org/officeDocument/2006/relationships/image" Target="../media/image154.png"/><Relationship Id="rId410" Type="http://schemas.openxmlformats.org/officeDocument/2006/relationships/hyperlink" Target="https://zh.wikipedia.org/wiki/%E8%8D%B7%E5%B1%AC%E8%81%96%E9%A6%AC%E4%B8%81" TargetMode="External"/><Relationship Id="rId452" Type="http://schemas.openxmlformats.org/officeDocument/2006/relationships/image" Target="../media/image236.png"/><Relationship Id="rId494" Type="http://schemas.openxmlformats.org/officeDocument/2006/relationships/image" Target="../media/image257.png"/><Relationship Id="rId105" Type="http://schemas.openxmlformats.org/officeDocument/2006/relationships/hyperlink" Target="https://zh.wikipedia.org/wiki/%E7%AA%81%E5%B0%BC%E8%A5%BF%E4%BA%9E" TargetMode="External"/><Relationship Id="rId147" Type="http://schemas.openxmlformats.org/officeDocument/2006/relationships/image" Target="../media/image83.png"/><Relationship Id="rId312" Type="http://schemas.openxmlformats.org/officeDocument/2006/relationships/hyperlink" Target="https://zh.wikipedia.org/wiki/%E4%BF%84%E7%BD%97%E6%96%AF" TargetMode="External"/><Relationship Id="rId354" Type="http://schemas.openxmlformats.org/officeDocument/2006/relationships/hyperlink" Target="https://zh.wikipedia.org/wiki/%E8%8B%B1%E5%B1%AC%E7%B6%AD%E7%88%BE%E4%BA%AC%E7%BE%A4%E5%B3%B6" TargetMode="External"/><Relationship Id="rId51" Type="http://schemas.openxmlformats.org/officeDocument/2006/relationships/hyperlink" Target="https://zh.wikipedia.org/wiki/%E8%82%AF%E5%B0%BC%E4%BA%9A" TargetMode="External"/><Relationship Id="rId93" Type="http://schemas.openxmlformats.org/officeDocument/2006/relationships/hyperlink" Target="https://zh.wikipedia.org/wiki/%E7%B4%A2%E9%A9%AC%E9%87%8C" TargetMode="External"/><Relationship Id="rId189" Type="http://schemas.openxmlformats.org/officeDocument/2006/relationships/image" Target="../media/image104.png"/><Relationship Id="rId396" Type="http://schemas.openxmlformats.org/officeDocument/2006/relationships/hyperlink" Target="https://zh.wikipedia.org/wiki/%E6%B3%A2%E5%A4%9A%E9%BB%8E%E5%90%84" TargetMode="External"/><Relationship Id="rId214" Type="http://schemas.openxmlformats.org/officeDocument/2006/relationships/hyperlink" Target="https://zh.wikipedia.org/wiki/%E4%B9%8C%E5%85%B9%E5%88%AB%E5%85%8B%E6%96%AF%E5%9D%A6" TargetMode="External"/><Relationship Id="rId256" Type="http://schemas.openxmlformats.org/officeDocument/2006/relationships/image" Target="../media/image139.png"/><Relationship Id="rId298" Type="http://schemas.openxmlformats.org/officeDocument/2006/relationships/hyperlink" Target="https://zh.wikipedia.org/wiki/%E6%91%A9%E7%BA%B3%E5%93%A5" TargetMode="External"/><Relationship Id="rId421" Type="http://schemas.openxmlformats.org/officeDocument/2006/relationships/image" Target="../media/image221.png"/><Relationship Id="rId463" Type="http://schemas.openxmlformats.org/officeDocument/2006/relationships/hyperlink" Target="https://zh.wikipedia.org/wiki/%E8%AB%BE%E9%AD%AF" TargetMode="External"/><Relationship Id="rId116" Type="http://schemas.openxmlformats.org/officeDocument/2006/relationships/image" Target="../media/image67.png"/><Relationship Id="rId158" Type="http://schemas.openxmlformats.org/officeDocument/2006/relationships/hyperlink" Target="https://zh.wikipedia.org/wiki/%E7%BA%A6%E6%97%A6" TargetMode="External"/><Relationship Id="rId323" Type="http://schemas.openxmlformats.org/officeDocument/2006/relationships/image" Target="../media/image172.png"/><Relationship Id="rId20" Type="http://schemas.openxmlformats.org/officeDocument/2006/relationships/image" Target="../media/image19.png"/><Relationship Id="rId62" Type="http://schemas.openxmlformats.org/officeDocument/2006/relationships/image" Target="../media/image40.png"/><Relationship Id="rId365" Type="http://schemas.openxmlformats.org/officeDocument/2006/relationships/image" Target="../media/image193.png"/><Relationship Id="rId225" Type="http://schemas.openxmlformats.org/officeDocument/2006/relationships/image" Target="../media/image122.png"/><Relationship Id="rId267" Type="http://schemas.openxmlformats.org/officeDocument/2006/relationships/image" Target="../media/image144.png"/><Relationship Id="rId432" Type="http://schemas.openxmlformats.org/officeDocument/2006/relationships/hyperlink" Target="https://zh.wikipedia.org/wiki/%E7%A6%8F%E5%85%8B%E5%85%B0%E7%BE%A4%E5%B2%9B" TargetMode="External"/><Relationship Id="rId474" Type="http://schemas.openxmlformats.org/officeDocument/2006/relationships/image" Target="../media/image247.png"/><Relationship Id="rId127" Type="http://schemas.openxmlformats.org/officeDocument/2006/relationships/image" Target="../media/image73.png"/><Relationship Id="rId31" Type="http://schemas.openxmlformats.org/officeDocument/2006/relationships/hyperlink" Target="https://zh.wikipedia.org/wiki/%E5%90%89%E5%B8%83%E6%8F%90" TargetMode="External"/><Relationship Id="rId73" Type="http://schemas.openxmlformats.org/officeDocument/2006/relationships/hyperlink" Target="https://zh.wikipedia.org/wiki/%E8%8E%AB%E6%A1%91%E6%AF%94%E5%85%8B" TargetMode="External"/><Relationship Id="rId169" Type="http://schemas.openxmlformats.org/officeDocument/2006/relationships/image" Target="../media/image94.png"/><Relationship Id="rId334" Type="http://schemas.openxmlformats.org/officeDocument/2006/relationships/hyperlink" Target="https://zh.wikipedia.org/wiki/%E5%BE%B7%E6%B6%85%E6%96%AF%E7%89%B9%E6%B2%B3%E6%B2%BF%E5%B2%B8" TargetMode="External"/><Relationship Id="rId376" Type="http://schemas.openxmlformats.org/officeDocument/2006/relationships/hyperlink" Target="https://zh.wikipedia.org/wiki/%E7%93%9C%E5%BE%B7%E7%BD%97%E6%99%AE" TargetMode="External"/><Relationship Id="rId4" Type="http://schemas.openxmlformats.org/officeDocument/2006/relationships/image" Target="../media/image11.png"/><Relationship Id="rId180" Type="http://schemas.openxmlformats.org/officeDocument/2006/relationships/hyperlink" Target="https://zh.wikipedia.org/wiki/%E7%BC%85%E7%94%B8" TargetMode="External"/><Relationship Id="rId215" Type="http://schemas.openxmlformats.org/officeDocument/2006/relationships/image" Target="../media/image117.png"/><Relationship Id="rId236" Type="http://schemas.openxmlformats.org/officeDocument/2006/relationships/image" Target="../media/image129.png"/><Relationship Id="rId257" Type="http://schemas.openxmlformats.org/officeDocument/2006/relationships/hyperlink" Target="https://zh.wikipedia.org/wiki/%E7%88%B1%E6%B2%99%E5%B0%BC%E4%BA%9A" TargetMode="External"/><Relationship Id="rId278" Type="http://schemas.openxmlformats.org/officeDocument/2006/relationships/hyperlink" Target="https://zh.wikipedia.org/wiki/%E6%9B%BC%E5%B3%B6" TargetMode="External"/><Relationship Id="rId401" Type="http://schemas.openxmlformats.org/officeDocument/2006/relationships/image" Target="../media/image210.png"/><Relationship Id="rId422" Type="http://schemas.openxmlformats.org/officeDocument/2006/relationships/hyperlink" Target="https://zh.wikipedia.org/wiki/%E7%8E%BB%E5%88%A9%E7%B6%AD%E4%BA%9E" TargetMode="External"/><Relationship Id="rId443" Type="http://schemas.openxmlformats.org/officeDocument/2006/relationships/hyperlink" Target="https://zh.wikipedia.org/wiki/%E4%B9%8C%E6%8B%89%E5%9C%AD" TargetMode="External"/><Relationship Id="rId464" Type="http://schemas.openxmlformats.org/officeDocument/2006/relationships/image" Target="../media/image242.png"/><Relationship Id="rId303" Type="http://schemas.openxmlformats.org/officeDocument/2006/relationships/image" Target="../media/image162.png"/><Relationship Id="rId485" Type="http://schemas.openxmlformats.org/officeDocument/2006/relationships/hyperlink" Target="https://zh.wikipedia.org/wiki/%E6%89%98%E5%85%8B%E5%8A%B3" TargetMode="External"/><Relationship Id="rId42" Type="http://schemas.openxmlformats.org/officeDocument/2006/relationships/image" Target="../media/image30.png"/><Relationship Id="rId84" Type="http://schemas.openxmlformats.org/officeDocument/2006/relationships/image" Target="../media/image51.png"/><Relationship Id="rId138" Type="http://schemas.openxmlformats.org/officeDocument/2006/relationships/hyperlink" Target="https://zh.wikipedia.org/wiki/%E5%9C%A3%E8%AF%9E%E5%B2%9B" TargetMode="External"/><Relationship Id="rId345" Type="http://schemas.openxmlformats.org/officeDocument/2006/relationships/image" Target="../media/image183.png"/><Relationship Id="rId387" Type="http://schemas.openxmlformats.org/officeDocument/2006/relationships/image" Target="../media/image203.png"/><Relationship Id="rId191" Type="http://schemas.openxmlformats.org/officeDocument/2006/relationships/image" Target="../media/image105.png"/><Relationship Id="rId205" Type="http://schemas.openxmlformats.org/officeDocument/2006/relationships/image" Target="../media/image112.png"/><Relationship Id="rId247" Type="http://schemas.openxmlformats.org/officeDocument/2006/relationships/hyperlink" Target="https://zh.wikipedia.org/wiki/%E6%B3%A2%E6%96%AF%E5%B0%BC%E4%BA%9A%E5%92%8C%E9%BB%91%E5%A1%9E%E5%93%A5%E7%BB%B4%E9%82%A3" TargetMode="External"/><Relationship Id="rId412" Type="http://schemas.openxmlformats.org/officeDocument/2006/relationships/hyperlink" Target="https://zh.wikipedia.org/wiki/%E5%8D%9A%E5%A5%88%E5%B0%94" TargetMode="External"/><Relationship Id="rId107" Type="http://schemas.openxmlformats.org/officeDocument/2006/relationships/hyperlink" Target="https://zh.wikipedia.org/wiki/%E4%B9%8C%E5%B9%B2%E8%BE%BE" TargetMode="External"/><Relationship Id="rId289" Type="http://schemas.openxmlformats.org/officeDocument/2006/relationships/image" Target="../media/image155.png"/><Relationship Id="rId454" Type="http://schemas.openxmlformats.org/officeDocument/2006/relationships/image" Target="../media/image237.png"/><Relationship Id="rId496" Type="http://schemas.openxmlformats.org/officeDocument/2006/relationships/hyperlink" Target="https://zh.wikipedia.org/wiki/%E6%B3%95%E5%B1%9E%E5%8D%97%E9%83%A8%E5%92%8C%E5%8D%97%E6%9E%81%E9%A2%86%E5%9C%B0" TargetMode="External"/><Relationship Id="rId11" Type="http://schemas.openxmlformats.org/officeDocument/2006/relationships/hyperlink" Target="https://zh.wikipedia.org/wiki/%E5%B8%83%E5%90%89%E7%B4%8D%E6%B3%95%E7%B4%A2" TargetMode="External"/><Relationship Id="rId53" Type="http://schemas.openxmlformats.org/officeDocument/2006/relationships/hyperlink" Target="https://zh.wikipedia.org/wiki/%E8%8E%B1%E7%B4%A2%E6%89%98" TargetMode="External"/><Relationship Id="rId149" Type="http://schemas.openxmlformats.org/officeDocument/2006/relationships/image" Target="../media/image84.png"/><Relationship Id="rId314" Type="http://schemas.openxmlformats.org/officeDocument/2006/relationships/hyperlink" Target="https://zh.wikipedia.org/wiki/%E5%9C%A3%E9%A9%AC%E5%8A%9B%E8%AF%BA" TargetMode="External"/><Relationship Id="rId356" Type="http://schemas.openxmlformats.org/officeDocument/2006/relationships/hyperlink" Target="https://zh.wikipedia.org/wiki/%E5%8A%A0%E6%8B%BF%E5%A4%A7" TargetMode="External"/><Relationship Id="rId398" Type="http://schemas.openxmlformats.org/officeDocument/2006/relationships/hyperlink" Target="https://zh.wikipedia.org/wiki/%E8%81%96%E5%85%8B%E9%87%8C%E6%96%AF%E5%A4%9A%E7%A6%8F%E5%8F%8A%E5%B0%BC%E7%B6%AD%E6%96%AF" TargetMode="External"/><Relationship Id="rId95" Type="http://schemas.openxmlformats.org/officeDocument/2006/relationships/hyperlink" Target="https://zh.wikipedia.org/wiki/%E5%8D%97%E9%9D%9E" TargetMode="External"/><Relationship Id="rId160" Type="http://schemas.openxmlformats.org/officeDocument/2006/relationships/hyperlink" Target="https://zh.wikipedia.org/wiki/%E5%93%88%E8%90%A8%E5%85%8B%E6%96%AF%E5%9D%A6" TargetMode="External"/><Relationship Id="rId216" Type="http://schemas.openxmlformats.org/officeDocument/2006/relationships/hyperlink" Target="https://zh.wikipedia.org/wiki/%E8%B6%8A%E5%8D%97" TargetMode="External"/><Relationship Id="rId423" Type="http://schemas.openxmlformats.org/officeDocument/2006/relationships/image" Target="../media/image222.png"/><Relationship Id="rId258" Type="http://schemas.openxmlformats.org/officeDocument/2006/relationships/image" Target="../media/image140.png"/><Relationship Id="rId465" Type="http://schemas.openxmlformats.org/officeDocument/2006/relationships/hyperlink" Target="https://zh.wikipedia.org/wiki/%E6%96%B0%E5%96%80%E9%87%8C%E5%A4%9A%E5%B0%BC%E4%BA%9E" TargetMode="External"/><Relationship Id="rId22" Type="http://schemas.openxmlformats.org/officeDocument/2006/relationships/image" Target="../media/image20.png"/><Relationship Id="rId64" Type="http://schemas.openxmlformats.org/officeDocument/2006/relationships/image" Target="../media/image41.png"/><Relationship Id="rId118" Type="http://schemas.openxmlformats.org/officeDocument/2006/relationships/image" Target="../media/image68.png"/><Relationship Id="rId325" Type="http://schemas.openxmlformats.org/officeDocument/2006/relationships/image" Target="../media/image173.png"/><Relationship Id="rId367" Type="http://schemas.openxmlformats.org/officeDocument/2006/relationships/image" Target="../media/image194.png"/><Relationship Id="rId171" Type="http://schemas.openxmlformats.org/officeDocument/2006/relationships/image" Target="../media/image95.png"/><Relationship Id="rId227" Type="http://schemas.openxmlformats.org/officeDocument/2006/relationships/image" Target="../media/image123.png"/><Relationship Id="rId269" Type="http://schemas.openxmlformats.org/officeDocument/2006/relationships/image" Target="../media/image145.png"/><Relationship Id="rId434" Type="http://schemas.openxmlformats.org/officeDocument/2006/relationships/hyperlink" Target="https://zh.wikipedia.org/wiki/%E6%B3%95%E5%B1%AC%E5%9C%AD%E4%BA%9E%E9%82%A3" TargetMode="External"/><Relationship Id="rId476" Type="http://schemas.openxmlformats.org/officeDocument/2006/relationships/image" Target="../media/image248.png"/><Relationship Id="rId33" Type="http://schemas.openxmlformats.org/officeDocument/2006/relationships/hyperlink" Target="https://zh.wikipedia.org/wiki/%E5%9F%83%E5%8F%8A" TargetMode="External"/><Relationship Id="rId129" Type="http://schemas.openxmlformats.org/officeDocument/2006/relationships/image" Target="../media/image74.png"/><Relationship Id="rId280" Type="http://schemas.openxmlformats.org/officeDocument/2006/relationships/hyperlink" Target="https://zh.wikipedia.org/wiki/%E7%BE%A9%E5%A4%A7%E5%88%A9" TargetMode="External"/><Relationship Id="rId336" Type="http://schemas.openxmlformats.org/officeDocument/2006/relationships/hyperlink" Target="https://zh.wikipedia.org/wiki/%E9%A1%BF%E6%B6%85%E8%8C%A8%E5%85%8B%E4%BA%BA%E6%B0%91%E5%85%B1%E5%92%8C%E5%9B%BD" TargetMode="External"/><Relationship Id="rId501" Type="http://schemas.openxmlformats.org/officeDocument/2006/relationships/image" Target="../media/image260.png"/><Relationship Id="rId75" Type="http://schemas.openxmlformats.org/officeDocument/2006/relationships/hyperlink" Target="https://zh.wikipedia.org/wiki/%E7%BA%B3%E7%B1%B3%E6%AF%94%E4%BA%9A" TargetMode="External"/><Relationship Id="rId140" Type="http://schemas.openxmlformats.org/officeDocument/2006/relationships/hyperlink" Target="https://zh.wikipedia.org/wiki/%E7%A7%91%E7%A7%91%E6%96%AF%EF%BC%88%E5%9F%BA%E6%9E%97%EF%BC%89%E7%BE%A4%E5%B3%B6" TargetMode="External"/><Relationship Id="rId182" Type="http://schemas.openxmlformats.org/officeDocument/2006/relationships/hyperlink" Target="https://zh.wikipedia.org/wiki/%E5%B0%BC%E6%B3%8A%E7%88%BE" TargetMode="External"/><Relationship Id="rId378" Type="http://schemas.openxmlformats.org/officeDocument/2006/relationships/image" Target="../media/image199.png"/><Relationship Id="rId403" Type="http://schemas.openxmlformats.org/officeDocument/2006/relationships/image" Target="../media/image211.png"/><Relationship Id="rId6" Type="http://schemas.openxmlformats.org/officeDocument/2006/relationships/image" Target="../media/image12.png"/><Relationship Id="rId238" Type="http://schemas.openxmlformats.org/officeDocument/2006/relationships/image" Target="../media/image130.png"/><Relationship Id="rId445" Type="http://schemas.openxmlformats.org/officeDocument/2006/relationships/hyperlink" Target="https://zh.wikipedia.org/wiki/%E5%A7%94%E5%85%A7%E7%91%9E%E6%8B%89" TargetMode="External"/><Relationship Id="rId487" Type="http://schemas.openxmlformats.org/officeDocument/2006/relationships/hyperlink" Target="https://zh.wikipedia.org/wiki/%E6%9D%B1%E5%8A%A0" TargetMode="External"/><Relationship Id="rId291" Type="http://schemas.openxmlformats.org/officeDocument/2006/relationships/image" Target="../media/image156.png"/><Relationship Id="rId305" Type="http://schemas.openxmlformats.org/officeDocument/2006/relationships/image" Target="../media/image163.png"/><Relationship Id="rId347" Type="http://schemas.openxmlformats.org/officeDocument/2006/relationships/image" Target="../media/image184.png"/><Relationship Id="rId44" Type="http://schemas.openxmlformats.org/officeDocument/2006/relationships/image" Target="../media/image31.png"/><Relationship Id="rId86" Type="http://schemas.openxmlformats.org/officeDocument/2006/relationships/image" Target="../media/image52.png"/><Relationship Id="rId151" Type="http://schemas.openxmlformats.org/officeDocument/2006/relationships/image" Target="../media/image85.png"/><Relationship Id="rId389" Type="http://schemas.openxmlformats.org/officeDocument/2006/relationships/image" Target="../media/image204.png"/><Relationship Id="rId193" Type="http://schemas.openxmlformats.org/officeDocument/2006/relationships/image" Target="../media/image106.png"/><Relationship Id="rId207" Type="http://schemas.openxmlformats.org/officeDocument/2006/relationships/image" Target="../media/image113.png"/><Relationship Id="rId249" Type="http://schemas.openxmlformats.org/officeDocument/2006/relationships/hyperlink" Target="https://zh.wikipedia.org/wiki/%E4%BF%9D%E5%8A%A0%E5%88%A9%E4%BA%9A" TargetMode="External"/><Relationship Id="rId414" Type="http://schemas.openxmlformats.org/officeDocument/2006/relationships/hyperlink" Target="https://zh.wikipedia.org/wiki/%E5%9C%A3%E5%B0%A4%E6%96%AF%E7%89%B9%E6%AD%87%E6%96%AF" TargetMode="External"/><Relationship Id="rId456" Type="http://schemas.openxmlformats.org/officeDocument/2006/relationships/image" Target="../media/image238.png"/><Relationship Id="rId498" Type="http://schemas.openxmlformats.org/officeDocument/2006/relationships/hyperlink" Target="https://zh.wikipedia.org/wiki/%E8%B5%AB%E5%BE%B7%E5%B3%B6%E5%92%8C%E9%BA%A5%E5%85%8B%E5%94%90%E7%B4%8D%E7%BE%A4%E5%B3%B6" TargetMode="External"/><Relationship Id="rId13" Type="http://schemas.openxmlformats.org/officeDocument/2006/relationships/hyperlink" Target="https://zh.wikipedia.org/wiki/%E8%92%B2%E9%9A%86%E5%9C%B0" TargetMode="External"/><Relationship Id="rId109" Type="http://schemas.openxmlformats.org/officeDocument/2006/relationships/hyperlink" Target="https://zh.wikipedia.org/wiki/%E8%A5%BF%E6%92%92%E5%93%88%E6%8B%89" TargetMode="External"/><Relationship Id="rId260" Type="http://schemas.openxmlformats.org/officeDocument/2006/relationships/image" Target="../media/image141.png"/><Relationship Id="rId316" Type="http://schemas.openxmlformats.org/officeDocument/2006/relationships/hyperlink" Target="https://zh.wikipedia.org/wiki/%E5%A1%9E%E5%B0%94%E7%BB%B4%E4%BA%9A" TargetMode="External"/><Relationship Id="rId55" Type="http://schemas.openxmlformats.org/officeDocument/2006/relationships/hyperlink" Target="https://zh.wikipedia.org/wiki/%E5%88%A9%E6%AF%94%E9%87%8C%E4%BA%9A" TargetMode="External"/><Relationship Id="rId97" Type="http://schemas.openxmlformats.org/officeDocument/2006/relationships/hyperlink" Target="https://zh.wikipedia.org/wiki/%E8%8B%8F%E4%B8%B9" TargetMode="External"/><Relationship Id="rId120" Type="http://schemas.openxmlformats.org/officeDocument/2006/relationships/hyperlink" Target="https://zh.wikipedia.org/wiki/%E9%98%BF%E5%AF%8C%E6%B1%97" TargetMode="External"/><Relationship Id="rId358" Type="http://schemas.openxmlformats.org/officeDocument/2006/relationships/hyperlink" Target="https://zh.wikipedia.org/wiki/%E9%96%8B%E6%9B%BC%E7%BE%A4%E5%B3%B6" TargetMode="External"/><Relationship Id="rId162" Type="http://schemas.openxmlformats.org/officeDocument/2006/relationships/hyperlink" Target="https://zh.wikipedia.org/wiki/%E6%9C%9D%E9%B2%9C%E6%B0%91%E4%B8%BB%E4%B8%BB%E4%B9%89%E4%BA%BA%E6%B0%91%E5%85%B1%E5%92%8C%E5%9B%BD" TargetMode="External"/><Relationship Id="rId218" Type="http://schemas.openxmlformats.org/officeDocument/2006/relationships/hyperlink" Target="https://zh.wikipedia.org/wiki/%E4%B9%9F%E9%97%A8" TargetMode="External"/><Relationship Id="rId425" Type="http://schemas.openxmlformats.org/officeDocument/2006/relationships/image" Target="../media/image223.png"/><Relationship Id="rId467" Type="http://schemas.openxmlformats.org/officeDocument/2006/relationships/hyperlink" Target="https://zh.wikipedia.org/wiki/%E6%96%B0%E8%A5%BF%E5%85%B0" TargetMode="External"/><Relationship Id="rId271" Type="http://schemas.openxmlformats.org/officeDocument/2006/relationships/image" Target="../media/image146.png"/><Relationship Id="rId24" Type="http://schemas.openxmlformats.org/officeDocument/2006/relationships/image" Target="../media/image21.png"/><Relationship Id="rId66" Type="http://schemas.openxmlformats.org/officeDocument/2006/relationships/image" Target="../media/image42.png"/><Relationship Id="rId131" Type="http://schemas.openxmlformats.org/officeDocument/2006/relationships/image" Target="../media/image75.png"/><Relationship Id="rId327" Type="http://schemas.openxmlformats.org/officeDocument/2006/relationships/image" Target="../media/image174.png"/><Relationship Id="rId369" Type="http://schemas.openxmlformats.org/officeDocument/2006/relationships/image" Target="../media/image195.png"/><Relationship Id="rId173" Type="http://schemas.openxmlformats.org/officeDocument/2006/relationships/image" Target="../media/image96.png"/><Relationship Id="rId229" Type="http://schemas.openxmlformats.org/officeDocument/2006/relationships/image" Target="../media/image124.png"/><Relationship Id="rId380" Type="http://schemas.openxmlformats.org/officeDocument/2006/relationships/image" Target="../media/image200.png"/><Relationship Id="rId436" Type="http://schemas.openxmlformats.org/officeDocument/2006/relationships/image" Target="../media/image228.png"/><Relationship Id="rId240" Type="http://schemas.openxmlformats.org/officeDocument/2006/relationships/image" Target="../media/image131.png"/><Relationship Id="rId478" Type="http://schemas.openxmlformats.org/officeDocument/2006/relationships/image" Target="../media/image249.png"/><Relationship Id="rId35" Type="http://schemas.openxmlformats.org/officeDocument/2006/relationships/hyperlink" Target="https://zh.wikipedia.org/wiki/%E8%B5%A4%E9%81%93%E5%87%A0%E5%86%85%E4%BA%9A" TargetMode="External"/><Relationship Id="rId77" Type="http://schemas.openxmlformats.org/officeDocument/2006/relationships/hyperlink" Target="https://zh.wikipedia.org/wiki/%E5%B0%BC%E6%97%A5%E5%B0%94" TargetMode="External"/><Relationship Id="rId100" Type="http://schemas.openxmlformats.org/officeDocument/2006/relationships/image" Target="../media/image59.png"/><Relationship Id="rId282" Type="http://schemas.openxmlformats.org/officeDocument/2006/relationships/hyperlink" Target="https://zh.wikipedia.org/wiki/%E6%BE%A4%E8%A5%BF" TargetMode="External"/><Relationship Id="rId338" Type="http://schemas.openxmlformats.org/officeDocument/2006/relationships/hyperlink" Target="https://zh.wikipedia.org/wiki/%E5%8D%A2%E7%94%98%E6%96%AF%E5%85%8B%E4%BA%BA%E6%B0%91%E5%85%B1%E5%92%8C%E5%9B%BD" TargetMode="External"/><Relationship Id="rId503" Type="http://schemas.openxmlformats.org/officeDocument/2006/relationships/image" Target="../media/image262.png"/><Relationship Id="rId8" Type="http://schemas.openxmlformats.org/officeDocument/2006/relationships/image" Target="../media/image13.png"/><Relationship Id="rId142" Type="http://schemas.openxmlformats.org/officeDocument/2006/relationships/hyperlink" Target="https://zh.wikipedia.org/wiki/%E8%B3%BD%E6%99%AE%E5%8B%92%E6%96%AF" TargetMode="External"/><Relationship Id="rId184" Type="http://schemas.openxmlformats.org/officeDocument/2006/relationships/hyperlink" Target="https://zh.wikipedia.org/wiki/%E9%98%BF%E6%9B%BC" TargetMode="External"/><Relationship Id="rId391" Type="http://schemas.openxmlformats.org/officeDocument/2006/relationships/image" Target="../media/image205.png"/><Relationship Id="rId405" Type="http://schemas.openxmlformats.org/officeDocument/2006/relationships/image" Target="../media/image212.png"/><Relationship Id="rId447" Type="http://schemas.openxmlformats.org/officeDocument/2006/relationships/hyperlink" Target="https://zh.wikipedia.org/wiki/%E7%BE%8E%E5%B1%AC%E8%96%A9%E6%91%A9%E4%BA%9E" TargetMode="External"/><Relationship Id="rId251" Type="http://schemas.openxmlformats.org/officeDocument/2006/relationships/hyperlink" Target="https://zh.wikipedia.org/wiki/%E5%85%8B%E7%BD%97%E5%9C%B0%E4%BA%9A" TargetMode="External"/><Relationship Id="rId489" Type="http://schemas.openxmlformats.org/officeDocument/2006/relationships/hyperlink" Target="https://zh.wikipedia.org/wiki/%E5%9C%96%E7%93%A6%E7%9B%A7" TargetMode="External"/><Relationship Id="rId46" Type="http://schemas.openxmlformats.org/officeDocument/2006/relationships/image" Target="../media/image32.png"/><Relationship Id="rId293" Type="http://schemas.openxmlformats.org/officeDocument/2006/relationships/image" Target="../media/image157.png"/><Relationship Id="rId307" Type="http://schemas.openxmlformats.org/officeDocument/2006/relationships/image" Target="../media/image164.png"/><Relationship Id="rId349" Type="http://schemas.openxmlformats.org/officeDocument/2006/relationships/image" Target="../media/image185.png"/><Relationship Id="rId88" Type="http://schemas.openxmlformats.org/officeDocument/2006/relationships/image" Target="../media/image53.png"/><Relationship Id="rId111" Type="http://schemas.openxmlformats.org/officeDocument/2006/relationships/hyperlink" Target="https://zh.wikipedia.org/wiki/%E8%B5%9E%E6%AF%94%E4%BA%9A" TargetMode="External"/><Relationship Id="rId153" Type="http://schemas.openxmlformats.org/officeDocument/2006/relationships/image" Target="../media/image86.png"/><Relationship Id="rId195" Type="http://schemas.openxmlformats.org/officeDocument/2006/relationships/image" Target="../media/image107.png"/><Relationship Id="rId209" Type="http://schemas.openxmlformats.org/officeDocument/2006/relationships/image" Target="../media/image114.png"/><Relationship Id="rId360" Type="http://schemas.openxmlformats.org/officeDocument/2006/relationships/hyperlink" Target="https://zh.wikipedia.org/wiki/%E5%93%A5%E6%96%AF%E8%BE%BE%E9%BB%8E%E5%8A%A0" TargetMode="External"/><Relationship Id="rId416" Type="http://schemas.openxmlformats.org/officeDocument/2006/relationships/hyperlink" Target="https://zh.wikipedia.org/wiki/%E8%96%A9%E5%B7%B4" TargetMode="External"/><Relationship Id="rId220" Type="http://schemas.openxmlformats.org/officeDocument/2006/relationships/hyperlink" Target="https://zh.wikipedia.org/wiki/%E9%98%BF%E5%B8%83%E5%93%88%E5%85%B9" TargetMode="External"/><Relationship Id="rId458" Type="http://schemas.openxmlformats.org/officeDocument/2006/relationships/image" Target="../media/image239.png"/><Relationship Id="rId15" Type="http://schemas.openxmlformats.org/officeDocument/2006/relationships/hyperlink" Target="https://zh.wikipedia.org/wiki/%E5%96%80%E9%BA%A6%E9%9A%86" TargetMode="External"/><Relationship Id="rId57" Type="http://schemas.openxmlformats.org/officeDocument/2006/relationships/hyperlink" Target="https://zh.wikipedia.org/wiki/%E5%88%A9%E6%AF%94%E4%BA%9A" TargetMode="External"/><Relationship Id="rId262" Type="http://schemas.openxmlformats.org/officeDocument/2006/relationships/image" Target="../media/image142.png"/><Relationship Id="rId318" Type="http://schemas.openxmlformats.org/officeDocument/2006/relationships/hyperlink" Target="https://zh.wikipedia.org/wiki/%E6%96%AF%E6%B4%9B%E4%BC%90%E5%85%8B" TargetMode="External"/><Relationship Id="rId99" Type="http://schemas.openxmlformats.org/officeDocument/2006/relationships/hyperlink" Target="https://zh.wikipedia.org/wiki/%E6%96%AF%E5%A8%81%E5%A3%AB%E5%85%B0" TargetMode="External"/><Relationship Id="rId122" Type="http://schemas.openxmlformats.org/officeDocument/2006/relationships/hyperlink" Target="https://zh.wikipedia.org/wiki/%E4%BA%9E%E7%BE%8E%E5%B0%BC%E4%BA%9E" TargetMode="External"/><Relationship Id="rId164" Type="http://schemas.openxmlformats.org/officeDocument/2006/relationships/hyperlink" Target="https://zh.wikipedia.org/wiki/%E5%A4%A7%E9%9F%A9%E6%B0%91%E5%9B%BD" TargetMode="External"/><Relationship Id="rId371" Type="http://schemas.openxmlformats.org/officeDocument/2006/relationships/image" Target="../media/image196.png"/><Relationship Id="rId427" Type="http://schemas.openxmlformats.org/officeDocument/2006/relationships/image" Target="../media/image224.png"/><Relationship Id="rId469" Type="http://schemas.openxmlformats.org/officeDocument/2006/relationships/hyperlink" Target="https://zh.wikipedia.org/wiki/%E7%B4%90%E5%9F%83" TargetMode="External"/><Relationship Id="rId26" Type="http://schemas.openxmlformats.org/officeDocument/2006/relationships/image" Target="../media/image22.png"/><Relationship Id="rId231" Type="http://schemas.openxmlformats.org/officeDocument/2006/relationships/image" Target="../media/image125.png"/><Relationship Id="rId273" Type="http://schemas.openxmlformats.org/officeDocument/2006/relationships/image" Target="../media/image147.png"/><Relationship Id="rId329" Type="http://schemas.openxmlformats.org/officeDocument/2006/relationships/image" Target="../media/image175.png"/><Relationship Id="rId480" Type="http://schemas.openxmlformats.org/officeDocument/2006/relationships/image" Target="../media/image250.png"/><Relationship Id="rId68" Type="http://schemas.openxmlformats.org/officeDocument/2006/relationships/image" Target="../media/image43.png"/><Relationship Id="rId133" Type="http://schemas.openxmlformats.org/officeDocument/2006/relationships/image" Target="../media/image76.png"/><Relationship Id="rId175" Type="http://schemas.openxmlformats.org/officeDocument/2006/relationships/image" Target="../media/image97.png"/><Relationship Id="rId340" Type="http://schemas.openxmlformats.org/officeDocument/2006/relationships/hyperlink" Target="https://zh.wikipedia.org/wiki/%E5%AE%89%E5%9C%AD%E6%8B%89" TargetMode="External"/><Relationship Id="rId200" Type="http://schemas.openxmlformats.org/officeDocument/2006/relationships/hyperlink" Target="https://zh.wikipedia.org/wiki/%E5%8F%99%E5%88%A9%E4%BA%9A" TargetMode="External"/><Relationship Id="rId382" Type="http://schemas.openxmlformats.org/officeDocument/2006/relationships/image" Target="../media/image201.png"/><Relationship Id="rId438" Type="http://schemas.openxmlformats.org/officeDocument/2006/relationships/image" Target="../media/image229.png"/><Relationship Id="rId242" Type="http://schemas.openxmlformats.org/officeDocument/2006/relationships/image" Target="../media/image132.png"/><Relationship Id="rId284" Type="http://schemas.openxmlformats.org/officeDocument/2006/relationships/hyperlink" Target="https://zh.wikipedia.org/wiki/%E6%8B%89%E8%84%AB%E7%B6%AD%E4%BA%9E" TargetMode="External"/><Relationship Id="rId491" Type="http://schemas.openxmlformats.org/officeDocument/2006/relationships/hyperlink" Target="https://zh.wikipedia.org/wiki/%E7%93%A6%E5%8A%AA%E9%98%BF%E5%9B%BE" TargetMode="External"/><Relationship Id="rId505" Type="http://schemas.openxmlformats.org/officeDocument/2006/relationships/image" Target="../media/image264.png"/><Relationship Id="rId37" Type="http://schemas.openxmlformats.org/officeDocument/2006/relationships/hyperlink" Target="https://zh.wikipedia.org/wiki/%E5%8E%84%E7%AB%8B%E7%89%B9%E9%87%8C%E4%BA%9A" TargetMode="External"/><Relationship Id="rId79" Type="http://schemas.openxmlformats.org/officeDocument/2006/relationships/hyperlink" Target="https://zh.wikipedia.org/wiki/%E5%A5%88%E5%8F%8A%E5%88%A9%E4%BA%9E" TargetMode="External"/><Relationship Id="rId102" Type="http://schemas.openxmlformats.org/officeDocument/2006/relationships/image" Target="../media/image60.png"/><Relationship Id="rId144" Type="http://schemas.openxmlformats.org/officeDocument/2006/relationships/hyperlink" Target="https://zh.wikipedia.org/wiki/%E6%A0%BC%E9%B2%81%E5%90%89%E4%BA%9A" TargetMode="External"/><Relationship Id="rId90" Type="http://schemas.openxmlformats.org/officeDocument/2006/relationships/image" Target="../media/image54.png"/><Relationship Id="rId186" Type="http://schemas.openxmlformats.org/officeDocument/2006/relationships/hyperlink" Target="https://zh.wikipedia.org/wiki/%E5%B7%B4%E5%9F%BA%E6%96%AF%E5%9D%A6" TargetMode="External"/><Relationship Id="rId351" Type="http://schemas.openxmlformats.org/officeDocument/2006/relationships/image" Target="../media/image186.png"/><Relationship Id="rId393" Type="http://schemas.openxmlformats.org/officeDocument/2006/relationships/image" Target="../media/image206.png"/><Relationship Id="rId407" Type="http://schemas.openxmlformats.org/officeDocument/2006/relationships/image" Target="../media/image213.png"/><Relationship Id="rId449" Type="http://schemas.openxmlformats.org/officeDocument/2006/relationships/hyperlink" Target="https://zh.wikipedia.org/wiki/%E6%BE%B3%E5%A4%A7%E5%88%A9%E4%BA%9A" TargetMode="External"/><Relationship Id="rId211" Type="http://schemas.openxmlformats.org/officeDocument/2006/relationships/image" Target="../media/image115.png"/><Relationship Id="rId253" Type="http://schemas.openxmlformats.org/officeDocument/2006/relationships/hyperlink" Target="https://zh.wikipedia.org/wiki/%E6%8D%B7%E5%85%8B" TargetMode="External"/><Relationship Id="rId295" Type="http://schemas.openxmlformats.org/officeDocument/2006/relationships/image" Target="../media/image158.png"/><Relationship Id="rId309" Type="http://schemas.openxmlformats.org/officeDocument/2006/relationships/image" Target="../media/image165.png"/><Relationship Id="rId460" Type="http://schemas.openxmlformats.org/officeDocument/2006/relationships/image" Target="../media/image240.png"/><Relationship Id="rId48" Type="http://schemas.openxmlformats.org/officeDocument/2006/relationships/image" Target="../media/image33.png"/><Relationship Id="rId113" Type="http://schemas.openxmlformats.org/officeDocument/2006/relationships/hyperlink" Target="https://zh.wikipedia.org/wiki/%E8%BE%9B%E5%B7%B4%E5%A8%81" TargetMode="External"/><Relationship Id="rId320" Type="http://schemas.openxmlformats.org/officeDocument/2006/relationships/hyperlink" Target="https://zh.wikipedia.org/wiki/%E6%96%AF%E6%B4%9B%E6%96%87%E5%B0%BC%E4%BA%9A" TargetMode="External"/><Relationship Id="rId155" Type="http://schemas.openxmlformats.org/officeDocument/2006/relationships/image" Target="../media/image87.png"/><Relationship Id="rId197" Type="http://schemas.openxmlformats.org/officeDocument/2006/relationships/image" Target="../media/image108.png"/><Relationship Id="rId362" Type="http://schemas.openxmlformats.org/officeDocument/2006/relationships/hyperlink" Target="https://zh.wikipedia.org/wiki/%E5%8F%A4%E5%B7%B4" TargetMode="External"/><Relationship Id="rId418" Type="http://schemas.openxmlformats.org/officeDocument/2006/relationships/image" Target="../media/image219.png"/><Relationship Id="rId222" Type="http://schemas.openxmlformats.org/officeDocument/2006/relationships/hyperlink" Target="https://zh.wikipedia.org/wiki/%E4%B8%AD%E8%8F%AF%E6%B0%91%E5%9C%8B" TargetMode="External"/><Relationship Id="rId264" Type="http://schemas.openxmlformats.org/officeDocument/2006/relationships/hyperlink" Target="https://zh.wikipedia.org/wiki/%E5%BE%B7%E5%9B%BD" TargetMode="External"/><Relationship Id="rId471" Type="http://schemas.openxmlformats.org/officeDocument/2006/relationships/hyperlink" Target="https://zh.wikipedia.org/wiki/%E8%AF%BA%E7%A6%8F%E5%85%8B%E5%B2%9B" TargetMode="External"/><Relationship Id="rId17" Type="http://schemas.openxmlformats.org/officeDocument/2006/relationships/hyperlink" Target="https://zh.wikipedia.org/wiki/%E4%BD%9B%E5%BE%97%E8%A7%92" TargetMode="External"/><Relationship Id="rId59" Type="http://schemas.openxmlformats.org/officeDocument/2006/relationships/hyperlink" Target="https://zh.wikipedia.org/wiki/%E9%A9%AC%E8%BE%BE%E5%8A%A0%E6%96%AF%E5%8A%A0" TargetMode="External"/><Relationship Id="rId124" Type="http://schemas.openxmlformats.org/officeDocument/2006/relationships/hyperlink" Target="https://zh.wikipedia.org/wiki/%E9%98%BF%E5%A1%9E%E6%8B%9C%E7%96%86" TargetMode="External"/><Relationship Id="rId70" Type="http://schemas.openxmlformats.org/officeDocument/2006/relationships/image" Target="../media/image44.png"/><Relationship Id="rId166" Type="http://schemas.openxmlformats.org/officeDocument/2006/relationships/hyperlink" Target="https://zh.wikipedia.org/wiki/%E7%A7%91%E5%A8%81%E7%89%B9" TargetMode="External"/><Relationship Id="rId331" Type="http://schemas.openxmlformats.org/officeDocument/2006/relationships/image" Target="../media/image176.png"/><Relationship Id="rId373" Type="http://schemas.openxmlformats.org/officeDocument/2006/relationships/image" Target="../media/image197.png"/><Relationship Id="rId429" Type="http://schemas.openxmlformats.org/officeDocument/2006/relationships/image" Target="../media/image225.png"/><Relationship Id="rId1" Type="http://schemas.openxmlformats.org/officeDocument/2006/relationships/hyperlink" Target="https://zh.wikipedia.org/wiki/%E9%98%BF%E5%B0%94%E5%8F%8A%E5%88%A9%E4%BA%9A" TargetMode="External"/><Relationship Id="rId233" Type="http://schemas.openxmlformats.org/officeDocument/2006/relationships/image" Target="../media/image127.png"/><Relationship Id="rId440" Type="http://schemas.openxmlformats.org/officeDocument/2006/relationships/image" Target="../media/image230.png"/><Relationship Id="rId28" Type="http://schemas.openxmlformats.org/officeDocument/2006/relationships/image" Target="../media/image23.png"/><Relationship Id="rId275" Type="http://schemas.openxmlformats.org/officeDocument/2006/relationships/image" Target="../media/image148.png"/><Relationship Id="rId300" Type="http://schemas.openxmlformats.org/officeDocument/2006/relationships/hyperlink" Target="https://zh.wikipedia.org/wiki/%E8%92%99%E7%89%B9%E5%85%A7%E5%93%A5%E7%BE%85" TargetMode="External"/><Relationship Id="rId482" Type="http://schemas.openxmlformats.org/officeDocument/2006/relationships/image" Target="../media/image251.png"/><Relationship Id="rId81" Type="http://schemas.openxmlformats.org/officeDocument/2006/relationships/hyperlink" Target="https://zh.wikipedia.org/wiki/%E5%8D%A2%E6%97%BA%E8%BE%BE" TargetMode="External"/><Relationship Id="rId135" Type="http://schemas.openxmlformats.org/officeDocument/2006/relationships/image" Target="../media/image77.png"/><Relationship Id="rId177" Type="http://schemas.openxmlformats.org/officeDocument/2006/relationships/image" Target="../media/image98.png"/><Relationship Id="rId342" Type="http://schemas.openxmlformats.org/officeDocument/2006/relationships/hyperlink" Target="https://zh.wikipedia.org/wiki/%E5%AE%89%E6%8F%90%E7%93%9C%E5%92%8C%E5%B7%B4%E5%B8%83%E8%BE%BE" TargetMode="External"/><Relationship Id="rId384" Type="http://schemas.openxmlformats.org/officeDocument/2006/relationships/image" Target="../media/image202.png"/><Relationship Id="rId202" Type="http://schemas.openxmlformats.org/officeDocument/2006/relationships/hyperlink" Target="https://zh.wikipedia.org/wiki/%E5%A1%94%E5%90%89%E5%85%8B%E6%96%AF%E5%9D%A6" TargetMode="External"/><Relationship Id="rId244" Type="http://schemas.openxmlformats.org/officeDocument/2006/relationships/image" Target="../media/image133.png"/><Relationship Id="rId39" Type="http://schemas.openxmlformats.org/officeDocument/2006/relationships/hyperlink" Target="https://zh.wikipedia.org/wiki/%E5%9F%83%E5%A1%9E%E4%BF%84%E6%AF%94%E4%BA%9A" TargetMode="External"/><Relationship Id="rId286" Type="http://schemas.openxmlformats.org/officeDocument/2006/relationships/hyperlink" Target="https://zh.wikipedia.org/wiki/%E5%88%97%E6%94%AF%E6%95%A6%E6%96%AF%E7%99%BB" TargetMode="External"/><Relationship Id="rId451" Type="http://schemas.openxmlformats.org/officeDocument/2006/relationships/hyperlink" Target="https://zh.wikipedia.org/wiki/%E5%BA%93%E5%85%8B%E7%BE%A4%E5%B2%9B" TargetMode="External"/><Relationship Id="rId493" Type="http://schemas.openxmlformats.org/officeDocument/2006/relationships/hyperlink" Target="https://zh.wikipedia.org/wiki/%E5%A8%81%E5%85%8B%E5%B3%B6" TargetMode="External"/><Relationship Id="rId50" Type="http://schemas.openxmlformats.org/officeDocument/2006/relationships/image" Target="../media/image34.png"/><Relationship Id="rId104" Type="http://schemas.openxmlformats.org/officeDocument/2006/relationships/image" Target="../media/image61.png"/><Relationship Id="rId146" Type="http://schemas.openxmlformats.org/officeDocument/2006/relationships/hyperlink" Target="https://zh.wikipedia.org/wiki/%E5%8D%B0%E5%BA%A6" TargetMode="External"/><Relationship Id="rId188" Type="http://schemas.openxmlformats.org/officeDocument/2006/relationships/hyperlink" Target="https://zh.wikipedia.org/wiki/%E5%B7%B4%E5%8B%92%E6%96%AF%E5%9D%A6" TargetMode="External"/><Relationship Id="rId311" Type="http://schemas.openxmlformats.org/officeDocument/2006/relationships/image" Target="../media/image166.png"/><Relationship Id="rId353" Type="http://schemas.openxmlformats.org/officeDocument/2006/relationships/image" Target="../media/image187.png"/><Relationship Id="rId395" Type="http://schemas.openxmlformats.org/officeDocument/2006/relationships/image" Target="../media/image207.png"/><Relationship Id="rId409" Type="http://schemas.openxmlformats.org/officeDocument/2006/relationships/image" Target="../media/image214.png"/><Relationship Id="rId92" Type="http://schemas.openxmlformats.org/officeDocument/2006/relationships/image" Target="../media/image55.png"/><Relationship Id="rId213" Type="http://schemas.openxmlformats.org/officeDocument/2006/relationships/image" Target="../media/image116.png"/><Relationship Id="rId420" Type="http://schemas.openxmlformats.org/officeDocument/2006/relationships/hyperlink" Target="https://zh.wikipedia.org/wiki/%E9%98%BF%E6%A0%B9%E5%BB%B7" TargetMode="External"/><Relationship Id="rId255" Type="http://schemas.openxmlformats.org/officeDocument/2006/relationships/hyperlink" Target="https://zh.wikipedia.org/wiki/%E4%B8%B9%E9%BA%A6" TargetMode="External"/><Relationship Id="rId297" Type="http://schemas.openxmlformats.org/officeDocument/2006/relationships/image" Target="../media/image159.png"/><Relationship Id="rId462" Type="http://schemas.openxmlformats.org/officeDocument/2006/relationships/image" Target="../media/image241.png"/><Relationship Id="rId115" Type="http://schemas.openxmlformats.org/officeDocument/2006/relationships/hyperlink" Target="https://zh.wikipedia.org/wiki/%E7%B4%A2%E9%A6%AC%E5%88%A9%E8%98%AD" TargetMode="External"/><Relationship Id="rId157" Type="http://schemas.openxmlformats.org/officeDocument/2006/relationships/image" Target="../media/image88.png"/><Relationship Id="rId322" Type="http://schemas.openxmlformats.org/officeDocument/2006/relationships/hyperlink" Target="https://zh.wikipedia.org/wiki/%E8%A5%BF%E7%8F%AD%E7%89%99" TargetMode="External"/><Relationship Id="rId364" Type="http://schemas.openxmlformats.org/officeDocument/2006/relationships/hyperlink" Target="https://zh.wikipedia.org/wiki/%E5%BA%93%E6%8B%89%E7%B4%A2" TargetMode="External"/><Relationship Id="rId61" Type="http://schemas.openxmlformats.org/officeDocument/2006/relationships/hyperlink" Target="https://zh.wikipedia.org/wiki/%E9%A9%AC%E6%8B%89%E7%BB%B4" TargetMode="External"/><Relationship Id="rId199" Type="http://schemas.openxmlformats.org/officeDocument/2006/relationships/image" Target="../media/image109.png"/><Relationship Id="rId19" Type="http://schemas.openxmlformats.org/officeDocument/2006/relationships/hyperlink" Target="https://zh.wikipedia.org/wiki/%E4%B8%AD%E9%9D%9E%E5%85%B1%E5%92%8C%E5%9C%8B" TargetMode="External"/><Relationship Id="rId224" Type="http://schemas.openxmlformats.org/officeDocument/2006/relationships/hyperlink" Target="https://zh.wikipedia.org/wiki/%E9%98%BF%E5%B0%94%E5%AF%9F%E8%B5%AB%E5%85%B1%E5%92%8C%E5%9B%BD" TargetMode="External"/><Relationship Id="rId266" Type="http://schemas.openxmlformats.org/officeDocument/2006/relationships/hyperlink" Target="https://zh.wikipedia.org/wiki/%E7%9B%B4%E5%B8%83%E7%BD%97%E9%99%80" TargetMode="External"/><Relationship Id="rId431" Type="http://schemas.openxmlformats.org/officeDocument/2006/relationships/image" Target="../media/image226.png"/><Relationship Id="rId473" Type="http://schemas.openxmlformats.org/officeDocument/2006/relationships/hyperlink" Target="https://zh.wikipedia.org/wiki/%E5%8C%97%E9%A9%AC%E9%87%8C%E4%BA%9A%E7%BA%B3%E7%BE%A4%E5%B2%9B" TargetMode="External"/><Relationship Id="rId30" Type="http://schemas.openxmlformats.org/officeDocument/2006/relationships/image" Target="../media/image24.png"/><Relationship Id="rId126" Type="http://schemas.openxmlformats.org/officeDocument/2006/relationships/hyperlink" Target="https://zh.wikipedia.org/wiki/%E5%B7%B4%E6%9E%97" TargetMode="External"/><Relationship Id="rId168" Type="http://schemas.openxmlformats.org/officeDocument/2006/relationships/hyperlink" Target="https://zh.wikipedia.org/wiki/%E5%90%89%E5%B0%94%E5%90%89%E6%96%AF%E6%96%AF%E5%9D%A6" TargetMode="External"/><Relationship Id="rId333" Type="http://schemas.openxmlformats.org/officeDocument/2006/relationships/image" Target="../media/image177.png"/><Relationship Id="rId72" Type="http://schemas.openxmlformats.org/officeDocument/2006/relationships/image" Target="../media/image45.png"/><Relationship Id="rId375" Type="http://schemas.openxmlformats.org/officeDocument/2006/relationships/image" Target="../media/image198.png"/><Relationship Id="rId3" Type="http://schemas.openxmlformats.org/officeDocument/2006/relationships/hyperlink" Target="https://zh.wikipedia.org/wiki/%E5%AE%89%E5%93%A5%E6%8B%89" TargetMode="External"/><Relationship Id="rId235" Type="http://schemas.openxmlformats.org/officeDocument/2006/relationships/hyperlink" Target="https://zh.wikipedia.org/wiki/%E5%A5%A5%E5%85%B0" TargetMode="External"/><Relationship Id="rId277" Type="http://schemas.openxmlformats.org/officeDocument/2006/relationships/image" Target="../media/image149.png"/><Relationship Id="rId400" Type="http://schemas.openxmlformats.org/officeDocument/2006/relationships/hyperlink" Target="https://zh.wikipedia.org/wiki/%E5%9C%A3%E5%8D%A2%E8%A5%BF%E4%BA%9A" TargetMode="External"/><Relationship Id="rId442" Type="http://schemas.openxmlformats.org/officeDocument/2006/relationships/image" Target="../media/image231.png"/><Relationship Id="rId484" Type="http://schemas.openxmlformats.org/officeDocument/2006/relationships/image" Target="../media/image252.png"/><Relationship Id="rId137" Type="http://schemas.openxmlformats.org/officeDocument/2006/relationships/image" Target="../media/image78.png"/><Relationship Id="rId302" Type="http://schemas.openxmlformats.org/officeDocument/2006/relationships/hyperlink" Target="https://zh.wikipedia.org/wiki/%E8%8D%B7%E5%85%B0" TargetMode="External"/><Relationship Id="rId344" Type="http://schemas.openxmlformats.org/officeDocument/2006/relationships/hyperlink" Target="https://zh.wikipedia.org/wiki/%E9%98%BF%E9%AD%AF%E5%B7%B4" TargetMode="External"/><Relationship Id="rId41" Type="http://schemas.openxmlformats.org/officeDocument/2006/relationships/hyperlink" Target="https://zh.wikipedia.org/wiki/%E5%8A%A0%E8%93%AC" TargetMode="External"/><Relationship Id="rId83" Type="http://schemas.openxmlformats.org/officeDocument/2006/relationships/hyperlink" Target="https://zh.wikipedia.org/wiki/%E8%81%96%E8%B5%AB%E5%8B%92%E6%8B%BF" TargetMode="External"/><Relationship Id="rId179" Type="http://schemas.openxmlformats.org/officeDocument/2006/relationships/image" Target="../media/image99.png"/><Relationship Id="rId386" Type="http://schemas.openxmlformats.org/officeDocument/2006/relationships/hyperlink" Target="https://zh.wikipedia.org/wiki/%E5%A2%A8%E8%A5%BF%E5%93%A5" TargetMode="External"/><Relationship Id="rId190" Type="http://schemas.openxmlformats.org/officeDocument/2006/relationships/hyperlink" Target="https://zh.wikipedia.org/wiki/%E8%8F%B2%E5%BE%8B%E5%AE%BE" TargetMode="External"/><Relationship Id="rId204" Type="http://schemas.openxmlformats.org/officeDocument/2006/relationships/hyperlink" Target="https://zh.wikipedia.org/wiki/%E6%B3%B0%E5%9B%BD" TargetMode="External"/><Relationship Id="rId246" Type="http://schemas.openxmlformats.org/officeDocument/2006/relationships/image" Target="../media/image134.png"/><Relationship Id="rId288" Type="http://schemas.openxmlformats.org/officeDocument/2006/relationships/hyperlink" Target="https://zh.wikipedia.org/wiki/%E7%AB%8B%E9%99%B6%E5%AE%9B" TargetMode="External"/><Relationship Id="rId411" Type="http://schemas.openxmlformats.org/officeDocument/2006/relationships/image" Target="../media/image215.png"/><Relationship Id="rId453" Type="http://schemas.openxmlformats.org/officeDocument/2006/relationships/hyperlink" Target="https://zh.wikipedia.org/wiki/%E6%96%90%E6%BF%9F" TargetMode="External"/><Relationship Id="rId106" Type="http://schemas.openxmlformats.org/officeDocument/2006/relationships/image" Target="../media/image62.png"/><Relationship Id="rId313" Type="http://schemas.openxmlformats.org/officeDocument/2006/relationships/image" Target="../media/image167.png"/><Relationship Id="rId495" Type="http://schemas.openxmlformats.org/officeDocument/2006/relationships/hyperlink" Target="https://zh.wikipedia.org/wiki/%E5%B8%83%E9%9F%A6%E5%B2%9B" TargetMode="External"/><Relationship Id="rId10" Type="http://schemas.openxmlformats.org/officeDocument/2006/relationships/image" Target="../media/image14.png"/><Relationship Id="rId52" Type="http://schemas.openxmlformats.org/officeDocument/2006/relationships/image" Target="../media/image35.png"/><Relationship Id="rId94" Type="http://schemas.openxmlformats.org/officeDocument/2006/relationships/image" Target="../media/image56.png"/><Relationship Id="rId148" Type="http://schemas.openxmlformats.org/officeDocument/2006/relationships/hyperlink" Target="https://zh.wikipedia.org/wiki/%E5%8D%B0%E5%BA%A6%E5%B0%BC%E8%A5%BF%E4%BA%9A" TargetMode="External"/><Relationship Id="rId355" Type="http://schemas.openxmlformats.org/officeDocument/2006/relationships/image" Target="../media/image188.png"/><Relationship Id="rId397" Type="http://schemas.openxmlformats.org/officeDocument/2006/relationships/image" Target="../media/image20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13</xdr:col>
      <xdr:colOff>5955</xdr:colOff>
      <xdr:row>3</xdr:row>
      <xdr:rowOff>33338</xdr:rowOff>
    </xdr:from>
    <xdr:to>
      <xdr:col>20</xdr:col>
      <xdr:colOff>139080</xdr:colOff>
      <xdr:row>8</xdr:row>
      <xdr:rowOff>131884</xdr:rowOff>
    </xdr:to>
    <xdr:graphicFrame macro="">
      <xdr:nvGraphicFramePr>
        <xdr:cNvPr id="2" name="圖表 1">
          <a:extLst>
            <a:ext uri="{FF2B5EF4-FFF2-40B4-BE49-F238E27FC236}">
              <a16:creationId xmlns:a16="http://schemas.microsoft.com/office/drawing/2014/main" id="{983EE9BF-9545-4001-BFC1-098CEE437D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25</xdr:col>
      <xdr:colOff>0</xdr:colOff>
      <xdr:row>3</xdr:row>
      <xdr:rowOff>23812</xdr:rowOff>
    </xdr:from>
    <xdr:to>
      <xdr:col>32</xdr:col>
      <xdr:colOff>133124</xdr:colOff>
      <xdr:row>8</xdr:row>
      <xdr:rowOff>122358</xdr:rowOff>
    </xdr:to>
    <xdr:graphicFrame macro="">
      <xdr:nvGraphicFramePr>
        <xdr:cNvPr id="3" name="圖表 2">
          <a:extLst>
            <a:ext uri="{FF2B5EF4-FFF2-40B4-BE49-F238E27FC236}">
              <a16:creationId xmlns:a16="http://schemas.microsoft.com/office/drawing/2014/main" id="{41AD4687-9190-4667-9677-A66EFE835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37</xdr:col>
      <xdr:colOff>0</xdr:colOff>
      <xdr:row>3</xdr:row>
      <xdr:rowOff>23812</xdr:rowOff>
    </xdr:from>
    <xdr:to>
      <xdr:col>44</xdr:col>
      <xdr:colOff>133126</xdr:colOff>
      <xdr:row>8</xdr:row>
      <xdr:rowOff>122358</xdr:rowOff>
    </xdr:to>
    <xdr:graphicFrame macro="">
      <xdr:nvGraphicFramePr>
        <xdr:cNvPr id="4" name="圖表 3">
          <a:extLst>
            <a:ext uri="{FF2B5EF4-FFF2-40B4-BE49-F238E27FC236}">
              <a16:creationId xmlns:a16="http://schemas.microsoft.com/office/drawing/2014/main" id="{6E00505D-C3C8-48B9-A0D6-3FCBAC9D8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49</xdr:col>
      <xdr:colOff>0</xdr:colOff>
      <xdr:row>3</xdr:row>
      <xdr:rowOff>23812</xdr:rowOff>
    </xdr:from>
    <xdr:to>
      <xdr:col>56</xdr:col>
      <xdr:colOff>133125</xdr:colOff>
      <xdr:row>8</xdr:row>
      <xdr:rowOff>122358</xdr:rowOff>
    </xdr:to>
    <xdr:graphicFrame macro="">
      <xdr:nvGraphicFramePr>
        <xdr:cNvPr id="5" name="圖表 4">
          <a:extLst>
            <a:ext uri="{FF2B5EF4-FFF2-40B4-BE49-F238E27FC236}">
              <a16:creationId xmlns:a16="http://schemas.microsoft.com/office/drawing/2014/main" id="{2443C963-95C9-4DAA-8728-7A6675125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61</xdr:col>
      <xdr:colOff>0</xdr:colOff>
      <xdr:row>3</xdr:row>
      <xdr:rowOff>23812</xdr:rowOff>
    </xdr:from>
    <xdr:to>
      <xdr:col>68</xdr:col>
      <xdr:colOff>133125</xdr:colOff>
      <xdr:row>8</xdr:row>
      <xdr:rowOff>122358</xdr:rowOff>
    </xdr:to>
    <xdr:graphicFrame macro="">
      <xdr:nvGraphicFramePr>
        <xdr:cNvPr id="6" name="圖表 5">
          <a:extLst>
            <a:ext uri="{FF2B5EF4-FFF2-40B4-BE49-F238E27FC236}">
              <a16:creationId xmlns:a16="http://schemas.microsoft.com/office/drawing/2014/main" id="{B207703C-D07D-4547-AE0D-EC857E248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0</xdr:colOff>
          <xdr:row>5</xdr:row>
          <xdr:rowOff>107923</xdr:rowOff>
        </xdr:from>
        <xdr:to>
          <xdr:col>2</xdr:col>
          <xdr:colOff>1207214</xdr:colOff>
          <xdr:row>8</xdr:row>
          <xdr:rowOff>0</xdr:rowOff>
        </xdr:to>
        <xdr:pic>
          <xdr:nvPicPr>
            <xdr:cNvPr id="10" name="圖片 9">
              <a:extLst>
                <a:ext uri="{FF2B5EF4-FFF2-40B4-BE49-F238E27FC236}">
                  <a16:creationId xmlns:a16="http://schemas.microsoft.com/office/drawing/2014/main" id="{C289DE3F-1094-43B2-8908-E0C98505369E}"/>
                </a:ext>
              </a:extLst>
            </xdr:cNvPr>
            <xdr:cNvPicPr>
              <a:picLocks noChangeAspect="1"/>
              <a:extLst>
                <a:ext uri="{84589F7E-364E-4C9E-8A38-B11213B215E9}">
                  <a14:cameraTool cellRange="Flag1" spid="_x0000_s1068"/>
                </a:ext>
              </a:extLst>
            </xdr:cNvPicPr>
          </xdr:nvPicPr>
          <xdr:blipFill rotWithShape="1">
            <a:blip xmlns:r="http://schemas.openxmlformats.org/officeDocument/2006/relationships" r:embed="rId6"/>
            <a:srcRect l="1315" t="2470" r="3250" b="6620"/>
            <a:stretch>
              <a:fillRect/>
            </a:stretch>
          </xdr:blipFill>
          <xdr:spPr>
            <a:xfrm>
              <a:off x="381000" y="1148346"/>
              <a:ext cx="1207214" cy="507539"/>
            </a:xfrm>
            <a:prstGeom prst="rect">
              <a:avLst/>
            </a:prstGeom>
          </xdr:spPr>
        </xdr:pic>
        <xdr:clientData/>
      </xdr:twoCellAnchor>
    </mc:Choice>
    <mc:Fallback/>
  </mc:AlternateContent>
  <xdr:twoCellAnchor editAs="absolute">
    <xdr:from>
      <xdr:col>1</xdr:col>
      <xdr:colOff>15874</xdr:colOff>
      <xdr:row>17</xdr:row>
      <xdr:rowOff>69849</xdr:rowOff>
    </xdr:from>
    <xdr:to>
      <xdr:col>2</xdr:col>
      <xdr:colOff>145124</xdr:colOff>
      <xdr:row>74</xdr:row>
      <xdr:rowOff>195999</xdr:rowOff>
    </xdr:to>
    <xdr:sp macro="" textlink="">
      <xdr:nvSpPr>
        <xdr:cNvPr id="11" name="矩形 10">
          <a:extLst>
            <a:ext uri="{FF2B5EF4-FFF2-40B4-BE49-F238E27FC236}">
              <a16:creationId xmlns:a16="http://schemas.microsoft.com/office/drawing/2014/main" id="{0820634C-5E4F-4BDB-B08E-C1804EF2FC4B}"/>
            </a:ext>
          </a:extLst>
        </xdr:cNvPr>
        <xdr:cNvSpPr/>
      </xdr:nvSpPr>
      <xdr:spPr>
        <a:xfrm>
          <a:off x="253999" y="3546474"/>
          <a:ext cx="288000" cy="11889525"/>
        </a:xfrm>
        <a:prstGeom prst="rect">
          <a:avLst/>
        </a:prstGeom>
        <a:solidFill>
          <a:srgbClr val="2528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tIns="360000" rtlCol="0" anchor="ctr" anchorCtr="0"/>
        <a:lstStyle/>
        <a:p>
          <a:pPr algn="l"/>
          <a:r>
            <a:rPr lang="en-US" altLang="zh-TW" sz="1100"/>
            <a:t>Design by Kary</a:t>
          </a:r>
          <a:r>
            <a:rPr lang="en-US" altLang="zh-TW" sz="1100" baseline="0"/>
            <a:t> LIN          </a:t>
          </a:r>
          <a:r>
            <a:rPr lang="en-US" altLang="zh-TW" sz="1100" b="0" i="0">
              <a:solidFill>
                <a:schemeClr val="lt1"/>
              </a:solidFill>
              <a:effectLst/>
              <a:latin typeface="+mn-lt"/>
              <a:ea typeface="+mn-ea"/>
              <a:cs typeface="+mn-cs"/>
            </a:rPr>
            <a:t>©2021 Kary LIN</a:t>
          </a:r>
          <a:endParaRPr lang="zh-TW"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5</xdr:row>
      <xdr:rowOff>23812</xdr:rowOff>
    </xdr:from>
    <xdr:to>
      <xdr:col>13</xdr:col>
      <xdr:colOff>68063</xdr:colOff>
      <xdr:row>9</xdr:row>
      <xdr:rowOff>103687</xdr:rowOff>
    </xdr:to>
    <xdr:graphicFrame macro="">
      <xdr:nvGraphicFramePr>
        <xdr:cNvPr id="2" name="圖表 1">
          <a:extLst>
            <a:ext uri="{FF2B5EF4-FFF2-40B4-BE49-F238E27FC236}">
              <a16:creationId xmlns:a16="http://schemas.microsoft.com/office/drawing/2014/main" id="{96981A4B-E659-4EB3-B064-B2D0C66302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0</xdr:colOff>
      <xdr:row>5</xdr:row>
      <xdr:rowOff>23812</xdr:rowOff>
    </xdr:from>
    <xdr:to>
      <xdr:col>23</xdr:col>
      <xdr:colOff>68062</xdr:colOff>
      <xdr:row>9</xdr:row>
      <xdr:rowOff>103687</xdr:rowOff>
    </xdr:to>
    <xdr:graphicFrame macro="">
      <xdr:nvGraphicFramePr>
        <xdr:cNvPr id="3" name="圖表 2">
          <a:extLst>
            <a:ext uri="{FF2B5EF4-FFF2-40B4-BE49-F238E27FC236}">
              <a16:creationId xmlns:a16="http://schemas.microsoft.com/office/drawing/2014/main" id="{8B41CDF2-0DEB-4BB0-AA2F-4F26FEA4DC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5</xdr:row>
      <xdr:rowOff>23812</xdr:rowOff>
    </xdr:from>
    <xdr:to>
      <xdr:col>33</xdr:col>
      <xdr:colOff>68063</xdr:colOff>
      <xdr:row>9</xdr:row>
      <xdr:rowOff>103687</xdr:rowOff>
    </xdr:to>
    <xdr:graphicFrame macro="">
      <xdr:nvGraphicFramePr>
        <xdr:cNvPr id="4" name="圖表 3">
          <a:extLst>
            <a:ext uri="{FF2B5EF4-FFF2-40B4-BE49-F238E27FC236}">
              <a16:creationId xmlns:a16="http://schemas.microsoft.com/office/drawing/2014/main" id="{5D00919A-83E9-4AB2-A296-D84D5244C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35</xdr:col>
      <xdr:colOff>0</xdr:colOff>
      <xdr:row>5</xdr:row>
      <xdr:rowOff>23812</xdr:rowOff>
    </xdr:from>
    <xdr:to>
      <xdr:col>44</xdr:col>
      <xdr:colOff>68063</xdr:colOff>
      <xdr:row>9</xdr:row>
      <xdr:rowOff>103687</xdr:rowOff>
    </xdr:to>
    <xdr:graphicFrame macro="">
      <xdr:nvGraphicFramePr>
        <xdr:cNvPr id="5" name="圖表 4">
          <a:extLst>
            <a:ext uri="{FF2B5EF4-FFF2-40B4-BE49-F238E27FC236}">
              <a16:creationId xmlns:a16="http://schemas.microsoft.com/office/drawing/2014/main" id="{11325A5B-7829-46E4-A64D-7A8DD86D44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46</xdr:col>
      <xdr:colOff>0</xdr:colOff>
      <xdr:row>5</xdr:row>
      <xdr:rowOff>23812</xdr:rowOff>
    </xdr:from>
    <xdr:to>
      <xdr:col>55</xdr:col>
      <xdr:colOff>68063</xdr:colOff>
      <xdr:row>9</xdr:row>
      <xdr:rowOff>103687</xdr:rowOff>
    </xdr:to>
    <xdr:graphicFrame macro="">
      <xdr:nvGraphicFramePr>
        <xdr:cNvPr id="6" name="圖表 5">
          <a:extLst>
            <a:ext uri="{FF2B5EF4-FFF2-40B4-BE49-F238E27FC236}">
              <a16:creationId xmlns:a16="http://schemas.microsoft.com/office/drawing/2014/main" id="{7E9E3642-A297-4BA6-9968-67E8956FA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294822</xdr:colOff>
          <xdr:row>4</xdr:row>
          <xdr:rowOff>18142</xdr:rowOff>
        </xdr:from>
        <xdr:to>
          <xdr:col>3</xdr:col>
          <xdr:colOff>581286</xdr:colOff>
          <xdr:row>6</xdr:row>
          <xdr:rowOff>17681</xdr:rowOff>
        </xdr:to>
        <xdr:pic>
          <xdr:nvPicPr>
            <xdr:cNvPr id="8" name="圖片 7">
              <a:extLst>
                <a:ext uri="{FF2B5EF4-FFF2-40B4-BE49-F238E27FC236}">
                  <a16:creationId xmlns:a16="http://schemas.microsoft.com/office/drawing/2014/main" id="{95BFC82F-9D6B-40E7-9403-C567D0E94DB0}"/>
                </a:ext>
              </a:extLst>
            </xdr:cNvPr>
            <xdr:cNvPicPr>
              <a:picLocks noChangeAspect="1"/>
              <a:extLst>
                <a:ext uri="{84589F7E-364E-4C9E-8A38-B11213B215E9}">
                  <a14:cameraTool cellRange="Flag" spid="_x0000_s2091"/>
                </a:ext>
              </a:extLst>
            </xdr:cNvPicPr>
          </xdr:nvPicPr>
          <xdr:blipFill rotWithShape="1">
            <a:blip xmlns:r="http://schemas.openxmlformats.org/officeDocument/2006/relationships" r:embed="rId6"/>
            <a:srcRect l="1315" t="2470" r="3250" b="6620"/>
            <a:stretch>
              <a:fillRect/>
            </a:stretch>
          </xdr:blipFill>
          <xdr:spPr>
            <a:xfrm>
              <a:off x="532947" y="1050017"/>
              <a:ext cx="1207214" cy="507539"/>
            </a:xfrm>
            <a:prstGeom prst="rect">
              <a:avLst/>
            </a:prstGeom>
          </xdr:spPr>
        </xdr:pic>
        <xdr:clientData/>
      </xdr:twoCellAnchor>
    </mc:Choice>
    <mc:Fallback/>
  </mc:AlternateContent>
  <xdr:twoCellAnchor editAs="absolute">
    <xdr:from>
      <xdr:col>1</xdr:col>
      <xdr:colOff>0</xdr:colOff>
      <xdr:row>11</xdr:row>
      <xdr:rowOff>13609</xdr:rowOff>
    </xdr:from>
    <xdr:to>
      <xdr:col>2</xdr:col>
      <xdr:colOff>43072</xdr:colOff>
      <xdr:row>29</xdr:row>
      <xdr:rowOff>21323</xdr:rowOff>
    </xdr:to>
    <xdr:sp macro="" textlink="">
      <xdr:nvSpPr>
        <xdr:cNvPr id="9" name="矩形 8">
          <a:extLst>
            <a:ext uri="{FF2B5EF4-FFF2-40B4-BE49-F238E27FC236}">
              <a16:creationId xmlns:a16="http://schemas.microsoft.com/office/drawing/2014/main" id="{C952FD79-955E-460D-8D0B-9C9117AF4A9A}"/>
            </a:ext>
          </a:extLst>
        </xdr:cNvPr>
        <xdr:cNvSpPr/>
      </xdr:nvSpPr>
      <xdr:spPr>
        <a:xfrm>
          <a:off x="244929" y="2803073"/>
          <a:ext cx="288000" cy="3600000"/>
        </a:xfrm>
        <a:prstGeom prst="rect">
          <a:avLst/>
        </a:prstGeom>
        <a:solidFill>
          <a:srgbClr val="2528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tIns="360000" rtlCol="0" anchor="ctr" anchorCtr="0"/>
        <a:lstStyle/>
        <a:p>
          <a:pPr algn="l"/>
          <a:r>
            <a:rPr lang="en-US" altLang="zh-TW" sz="1100"/>
            <a:t>Design by Kary</a:t>
          </a:r>
          <a:r>
            <a:rPr lang="en-US" altLang="zh-TW" sz="1100" baseline="0"/>
            <a:t> LIN          </a:t>
          </a:r>
          <a:r>
            <a:rPr lang="en-US" altLang="zh-TW" sz="1100" b="0" i="0">
              <a:solidFill>
                <a:schemeClr val="lt1"/>
              </a:solidFill>
              <a:effectLst/>
              <a:latin typeface="+mn-lt"/>
              <a:ea typeface="+mn-ea"/>
              <a:cs typeface="+mn-cs"/>
            </a:rPr>
            <a:t>©2021 Kary LIN</a:t>
          </a:r>
          <a:endParaRPr lang="zh-TW" altLang="en-US" sz="1100"/>
        </a:p>
      </xdr:txBody>
    </xdr:sp>
    <xdr:clientData/>
  </xdr:twoCellAnchor>
</xdr:wsDr>
</file>

<file path=xl/drawings/drawing3.xml><?xml version="1.0" encoding="utf-8"?>
<c:userShapes xmlns:c="http://schemas.openxmlformats.org/drawingml/2006/chart">
  <cdr:relSizeAnchor xmlns:cdr="http://schemas.openxmlformats.org/drawingml/2006/chartDrawing">
    <cdr:from>
      <cdr:x>0.02219</cdr:x>
      <cdr:y>0</cdr:y>
    </cdr:from>
    <cdr:to>
      <cdr:x>0.07396</cdr:x>
      <cdr:y>0.23351</cdr:y>
    </cdr:to>
    <cdr:sp macro="" textlink="">
      <cdr:nvSpPr>
        <cdr:cNvPr id="2" name="文字方塊 1">
          <a:extLst xmlns:a="http://schemas.openxmlformats.org/drawingml/2006/main">
            <a:ext uri="{FF2B5EF4-FFF2-40B4-BE49-F238E27FC236}">
              <a16:creationId xmlns:a16="http://schemas.microsoft.com/office/drawing/2014/main" id="{9013CE1C-DD63-49C7-8E5C-0254AD52E8F0}"/>
            </a:ext>
          </a:extLst>
        </cdr:cNvPr>
        <cdr:cNvSpPr txBox="1"/>
      </cdr:nvSpPr>
      <cdr:spPr>
        <a:xfrm xmlns:a="http://schemas.openxmlformats.org/drawingml/2006/main">
          <a:off x="91875" y="0"/>
          <a:ext cx="214313" cy="252188"/>
        </a:xfrm>
        <a:prstGeom xmlns:a="http://schemas.openxmlformats.org/drawingml/2006/main" prst="rect">
          <a:avLst/>
        </a:prstGeom>
      </cdr:spPr>
      <cdr:txBody>
        <a:bodyPr xmlns:a="http://schemas.openxmlformats.org/drawingml/2006/main" vertOverflow="clip" wrap="square" lIns="36000" tIns="36000" rIns="36000" bIns="36000" rtlCol="0" anchor="t"/>
        <a:lstStyle xmlns:a="http://schemas.openxmlformats.org/drawingml/2006/main"/>
        <a:p xmlns:a="http://schemas.openxmlformats.org/drawingml/2006/main">
          <a:pPr algn="l"/>
          <a:r>
            <a:rPr lang="en-US" altLang="zh-TW" sz="1000">
              <a:solidFill>
                <a:schemeClr val="accent1">
                  <a:lumMod val="50000"/>
                </a:schemeClr>
              </a:solidFill>
            </a:rPr>
            <a:t>°C</a:t>
          </a:r>
          <a:endParaRPr lang="zh-TW" altLang="en-US" sz="1000">
            <a:solidFill>
              <a:schemeClr val="accent1">
                <a:lumMod val="50000"/>
              </a:schemeClr>
            </a:solidFill>
          </a:endParaRPr>
        </a:p>
      </cdr:txBody>
    </cdr:sp>
  </cdr:relSizeAnchor>
  <cdr:relSizeAnchor xmlns:cdr="http://schemas.openxmlformats.org/drawingml/2006/chartDrawing">
    <cdr:from>
      <cdr:x>0.95686</cdr:x>
      <cdr:y>0.75259</cdr:y>
    </cdr:from>
    <cdr:to>
      <cdr:x>1</cdr:x>
      <cdr:y>0.96111</cdr:y>
    </cdr:to>
    <cdr:sp macro="" textlink="">
      <cdr:nvSpPr>
        <cdr:cNvPr id="3" name="文字方塊 1">
          <a:extLst xmlns:a="http://schemas.openxmlformats.org/drawingml/2006/main">
            <a:ext uri="{FF2B5EF4-FFF2-40B4-BE49-F238E27FC236}">
              <a16:creationId xmlns:a16="http://schemas.microsoft.com/office/drawing/2014/main" id="{6AA1DB61-A4D5-4901-AC26-499DF0ACB95B}"/>
            </a:ext>
          </a:extLst>
        </cdr:cNvPr>
        <cdr:cNvSpPr txBox="1"/>
      </cdr:nvSpPr>
      <cdr:spPr>
        <a:xfrm xmlns:a="http://schemas.openxmlformats.org/drawingml/2006/main">
          <a:off x="3961405" y="812801"/>
          <a:ext cx="178595" cy="225200"/>
        </a:xfrm>
        <a:prstGeom xmlns:a="http://schemas.openxmlformats.org/drawingml/2006/main" prst="rect">
          <a:avLst/>
        </a:prstGeom>
      </cdr:spPr>
      <cdr:txBody>
        <a:bodyPr xmlns:a="http://schemas.openxmlformats.org/drawingml/2006/main" wrap="square" lIns="36000" tIns="36000" rIns="36000" bIns="36000"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altLang="zh-TW" sz="1000">
              <a:solidFill>
                <a:schemeClr val="accent1">
                  <a:lumMod val="50000"/>
                </a:schemeClr>
              </a:solidFill>
            </a:rPr>
            <a:t>D</a:t>
          </a:r>
          <a:endParaRPr lang="zh-TW" altLang="en-US" sz="1000">
            <a:solidFill>
              <a:schemeClr val="accent1">
                <a:lumMod val="50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0.02219</cdr:x>
      <cdr:y>0</cdr:y>
    </cdr:from>
    <cdr:to>
      <cdr:x>0.07396</cdr:x>
      <cdr:y>0.23351</cdr:y>
    </cdr:to>
    <cdr:sp macro="" textlink="">
      <cdr:nvSpPr>
        <cdr:cNvPr id="2" name="文字方塊 1">
          <a:extLst xmlns:a="http://schemas.openxmlformats.org/drawingml/2006/main">
            <a:ext uri="{FF2B5EF4-FFF2-40B4-BE49-F238E27FC236}">
              <a16:creationId xmlns:a16="http://schemas.microsoft.com/office/drawing/2014/main" id="{9013CE1C-DD63-49C7-8E5C-0254AD52E8F0}"/>
            </a:ext>
          </a:extLst>
        </cdr:cNvPr>
        <cdr:cNvSpPr txBox="1"/>
      </cdr:nvSpPr>
      <cdr:spPr>
        <a:xfrm xmlns:a="http://schemas.openxmlformats.org/drawingml/2006/main">
          <a:off x="91875" y="0"/>
          <a:ext cx="214313" cy="252188"/>
        </a:xfrm>
        <a:prstGeom xmlns:a="http://schemas.openxmlformats.org/drawingml/2006/main" prst="rect">
          <a:avLst/>
        </a:prstGeom>
      </cdr:spPr>
      <cdr:txBody>
        <a:bodyPr xmlns:a="http://schemas.openxmlformats.org/drawingml/2006/main" vertOverflow="clip" wrap="square" lIns="36000" tIns="36000" rIns="36000" bIns="36000" rtlCol="0" anchor="t"/>
        <a:lstStyle xmlns:a="http://schemas.openxmlformats.org/drawingml/2006/main"/>
        <a:p xmlns:a="http://schemas.openxmlformats.org/drawingml/2006/main">
          <a:pPr algn="l"/>
          <a:r>
            <a:rPr lang="en-US" altLang="zh-TW" sz="1000">
              <a:solidFill>
                <a:schemeClr val="accent1">
                  <a:lumMod val="50000"/>
                </a:schemeClr>
              </a:solidFill>
            </a:rPr>
            <a:t>%</a:t>
          </a:r>
          <a:endParaRPr lang="zh-TW" altLang="en-US" sz="1000">
            <a:solidFill>
              <a:schemeClr val="accent1">
                <a:lumMod val="50000"/>
              </a:schemeClr>
            </a:solidFill>
          </a:endParaRPr>
        </a:p>
      </cdr:txBody>
    </cdr:sp>
  </cdr:relSizeAnchor>
  <cdr:relSizeAnchor xmlns:cdr="http://schemas.openxmlformats.org/drawingml/2006/chartDrawing">
    <cdr:from>
      <cdr:x>0.95686</cdr:x>
      <cdr:y>0.75259</cdr:y>
    </cdr:from>
    <cdr:to>
      <cdr:x>1</cdr:x>
      <cdr:y>0.96111</cdr:y>
    </cdr:to>
    <cdr:sp macro="" textlink="">
      <cdr:nvSpPr>
        <cdr:cNvPr id="3" name="文字方塊 1">
          <a:extLst xmlns:a="http://schemas.openxmlformats.org/drawingml/2006/main">
            <a:ext uri="{FF2B5EF4-FFF2-40B4-BE49-F238E27FC236}">
              <a16:creationId xmlns:a16="http://schemas.microsoft.com/office/drawing/2014/main" id="{6AA1DB61-A4D5-4901-AC26-499DF0ACB95B}"/>
            </a:ext>
          </a:extLst>
        </cdr:cNvPr>
        <cdr:cNvSpPr txBox="1"/>
      </cdr:nvSpPr>
      <cdr:spPr>
        <a:xfrm xmlns:a="http://schemas.openxmlformats.org/drawingml/2006/main">
          <a:off x="3961405" y="812801"/>
          <a:ext cx="178595" cy="225200"/>
        </a:xfrm>
        <a:prstGeom xmlns:a="http://schemas.openxmlformats.org/drawingml/2006/main" prst="rect">
          <a:avLst/>
        </a:prstGeom>
      </cdr:spPr>
      <cdr:txBody>
        <a:bodyPr xmlns:a="http://schemas.openxmlformats.org/drawingml/2006/main" wrap="square" lIns="36000" tIns="36000" rIns="36000" bIns="36000"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altLang="zh-TW" sz="1000">
              <a:solidFill>
                <a:schemeClr val="accent1">
                  <a:lumMod val="50000"/>
                </a:schemeClr>
              </a:solidFill>
            </a:rPr>
            <a:t>D</a:t>
          </a:r>
          <a:endParaRPr lang="zh-TW" altLang="en-US" sz="1000">
            <a:solidFill>
              <a:schemeClr val="accent1">
                <a:lumMod val="50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0.02219</cdr:x>
      <cdr:y>9.25926E-7</cdr:y>
    </cdr:from>
    <cdr:to>
      <cdr:x>0.09778</cdr:x>
      <cdr:y>0.16537</cdr:y>
    </cdr:to>
    <cdr:sp macro="" textlink="">
      <cdr:nvSpPr>
        <cdr:cNvPr id="2" name="文字方塊 1">
          <a:extLst xmlns:a="http://schemas.openxmlformats.org/drawingml/2006/main">
            <a:ext uri="{FF2B5EF4-FFF2-40B4-BE49-F238E27FC236}">
              <a16:creationId xmlns:a16="http://schemas.microsoft.com/office/drawing/2014/main" id="{9013CE1C-DD63-49C7-8E5C-0254AD52E8F0}"/>
            </a:ext>
          </a:extLst>
        </cdr:cNvPr>
        <cdr:cNvSpPr txBox="1"/>
      </cdr:nvSpPr>
      <cdr:spPr>
        <a:xfrm xmlns:a="http://schemas.openxmlformats.org/drawingml/2006/main">
          <a:off x="91867" y="1"/>
          <a:ext cx="312945" cy="178594"/>
        </a:xfrm>
        <a:prstGeom xmlns:a="http://schemas.openxmlformats.org/drawingml/2006/main" prst="rect">
          <a:avLst/>
        </a:prstGeom>
      </cdr:spPr>
      <cdr:txBody>
        <a:bodyPr xmlns:a="http://schemas.openxmlformats.org/drawingml/2006/main" vertOverflow="clip" wrap="square" lIns="36000" tIns="36000" rIns="36000" bIns="36000" rtlCol="0" anchor="t"/>
        <a:lstStyle xmlns:a="http://schemas.openxmlformats.org/drawingml/2006/main"/>
        <a:p xmlns:a="http://schemas.openxmlformats.org/drawingml/2006/main">
          <a:pPr algn="l"/>
          <a:r>
            <a:rPr lang="en-US" altLang="zh-TW" sz="1000">
              <a:solidFill>
                <a:schemeClr val="accent1">
                  <a:lumMod val="50000"/>
                </a:schemeClr>
              </a:solidFill>
            </a:rPr>
            <a:t>mm</a:t>
          </a:r>
          <a:endParaRPr lang="zh-TW" altLang="en-US" sz="1000">
            <a:solidFill>
              <a:schemeClr val="accent1">
                <a:lumMod val="50000"/>
              </a:schemeClr>
            </a:solidFill>
          </a:endParaRPr>
        </a:p>
      </cdr:txBody>
    </cdr:sp>
  </cdr:relSizeAnchor>
  <cdr:relSizeAnchor xmlns:cdr="http://schemas.openxmlformats.org/drawingml/2006/chartDrawing">
    <cdr:from>
      <cdr:x>0.95686</cdr:x>
      <cdr:y>0.75259</cdr:y>
    </cdr:from>
    <cdr:to>
      <cdr:x>1</cdr:x>
      <cdr:y>0.96111</cdr:y>
    </cdr:to>
    <cdr:sp macro="" textlink="">
      <cdr:nvSpPr>
        <cdr:cNvPr id="3" name="文字方塊 1">
          <a:extLst xmlns:a="http://schemas.openxmlformats.org/drawingml/2006/main">
            <a:ext uri="{FF2B5EF4-FFF2-40B4-BE49-F238E27FC236}">
              <a16:creationId xmlns:a16="http://schemas.microsoft.com/office/drawing/2014/main" id="{6AA1DB61-A4D5-4901-AC26-499DF0ACB95B}"/>
            </a:ext>
          </a:extLst>
        </cdr:cNvPr>
        <cdr:cNvSpPr txBox="1"/>
      </cdr:nvSpPr>
      <cdr:spPr>
        <a:xfrm xmlns:a="http://schemas.openxmlformats.org/drawingml/2006/main">
          <a:off x="3961405" y="812801"/>
          <a:ext cx="178595" cy="225200"/>
        </a:xfrm>
        <a:prstGeom xmlns:a="http://schemas.openxmlformats.org/drawingml/2006/main" prst="rect">
          <a:avLst/>
        </a:prstGeom>
      </cdr:spPr>
      <cdr:txBody>
        <a:bodyPr xmlns:a="http://schemas.openxmlformats.org/drawingml/2006/main" wrap="square" lIns="36000" tIns="36000" rIns="36000" bIns="36000"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altLang="zh-TW" sz="1000">
              <a:solidFill>
                <a:schemeClr val="accent1">
                  <a:lumMod val="50000"/>
                </a:schemeClr>
              </a:solidFill>
            </a:rPr>
            <a:t>D</a:t>
          </a:r>
          <a:endParaRPr lang="zh-TW" altLang="en-US" sz="1000">
            <a:solidFill>
              <a:schemeClr val="accent1">
                <a:lumMod val="50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0.02219</cdr:x>
      <cdr:y>9.25926E-7</cdr:y>
    </cdr:from>
    <cdr:to>
      <cdr:x>0.09778</cdr:x>
      <cdr:y>0.16537</cdr:y>
    </cdr:to>
    <cdr:sp macro="" textlink="">
      <cdr:nvSpPr>
        <cdr:cNvPr id="2" name="文字方塊 1">
          <a:extLst xmlns:a="http://schemas.openxmlformats.org/drawingml/2006/main">
            <a:ext uri="{FF2B5EF4-FFF2-40B4-BE49-F238E27FC236}">
              <a16:creationId xmlns:a16="http://schemas.microsoft.com/office/drawing/2014/main" id="{9013CE1C-DD63-49C7-8E5C-0254AD52E8F0}"/>
            </a:ext>
          </a:extLst>
        </cdr:cNvPr>
        <cdr:cNvSpPr txBox="1"/>
      </cdr:nvSpPr>
      <cdr:spPr>
        <a:xfrm xmlns:a="http://schemas.openxmlformats.org/drawingml/2006/main">
          <a:off x="91867" y="1"/>
          <a:ext cx="312945" cy="178594"/>
        </a:xfrm>
        <a:prstGeom xmlns:a="http://schemas.openxmlformats.org/drawingml/2006/main" prst="rect">
          <a:avLst/>
        </a:prstGeom>
      </cdr:spPr>
      <cdr:txBody>
        <a:bodyPr xmlns:a="http://schemas.openxmlformats.org/drawingml/2006/main" vertOverflow="clip" wrap="square" lIns="36000" tIns="36000" rIns="36000" bIns="36000" rtlCol="0" anchor="t"/>
        <a:lstStyle xmlns:a="http://schemas.openxmlformats.org/drawingml/2006/main"/>
        <a:p xmlns:a="http://schemas.openxmlformats.org/drawingml/2006/main">
          <a:pPr algn="l"/>
          <a:r>
            <a:rPr lang="en-US" altLang="zh-TW" sz="1000">
              <a:solidFill>
                <a:schemeClr val="accent1">
                  <a:lumMod val="50000"/>
                </a:schemeClr>
              </a:solidFill>
            </a:rPr>
            <a:t>h</a:t>
          </a:r>
          <a:endParaRPr lang="zh-TW" altLang="en-US" sz="1000">
            <a:solidFill>
              <a:schemeClr val="accent1">
                <a:lumMod val="50000"/>
              </a:schemeClr>
            </a:solidFill>
          </a:endParaRPr>
        </a:p>
      </cdr:txBody>
    </cdr:sp>
  </cdr:relSizeAnchor>
  <cdr:relSizeAnchor xmlns:cdr="http://schemas.openxmlformats.org/drawingml/2006/chartDrawing">
    <cdr:from>
      <cdr:x>0.95686</cdr:x>
      <cdr:y>0.75259</cdr:y>
    </cdr:from>
    <cdr:to>
      <cdr:x>1</cdr:x>
      <cdr:y>0.96111</cdr:y>
    </cdr:to>
    <cdr:sp macro="" textlink="">
      <cdr:nvSpPr>
        <cdr:cNvPr id="3" name="文字方塊 1">
          <a:extLst xmlns:a="http://schemas.openxmlformats.org/drawingml/2006/main">
            <a:ext uri="{FF2B5EF4-FFF2-40B4-BE49-F238E27FC236}">
              <a16:creationId xmlns:a16="http://schemas.microsoft.com/office/drawing/2014/main" id="{6AA1DB61-A4D5-4901-AC26-499DF0ACB95B}"/>
            </a:ext>
          </a:extLst>
        </cdr:cNvPr>
        <cdr:cNvSpPr txBox="1"/>
      </cdr:nvSpPr>
      <cdr:spPr>
        <a:xfrm xmlns:a="http://schemas.openxmlformats.org/drawingml/2006/main">
          <a:off x="3961405" y="812801"/>
          <a:ext cx="178595" cy="225200"/>
        </a:xfrm>
        <a:prstGeom xmlns:a="http://schemas.openxmlformats.org/drawingml/2006/main" prst="rect">
          <a:avLst/>
        </a:prstGeom>
      </cdr:spPr>
      <cdr:txBody>
        <a:bodyPr xmlns:a="http://schemas.openxmlformats.org/drawingml/2006/main" wrap="square" lIns="36000" tIns="36000" rIns="36000" bIns="36000"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altLang="zh-TW" sz="1000">
              <a:solidFill>
                <a:schemeClr val="accent1">
                  <a:lumMod val="50000"/>
                </a:schemeClr>
              </a:solidFill>
            </a:rPr>
            <a:t>D</a:t>
          </a:r>
          <a:endParaRPr lang="zh-TW" altLang="en-US" sz="1000">
            <a:solidFill>
              <a:schemeClr val="accent1">
                <a:lumMod val="50000"/>
              </a:schemeClr>
            </a:solidFill>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0.02219</cdr:x>
      <cdr:y>9.25926E-7</cdr:y>
    </cdr:from>
    <cdr:to>
      <cdr:x>0.13804</cdr:x>
      <cdr:y>0.17639</cdr:y>
    </cdr:to>
    <cdr:sp macro="" textlink="">
      <cdr:nvSpPr>
        <cdr:cNvPr id="2" name="文字方塊 1">
          <a:extLst xmlns:a="http://schemas.openxmlformats.org/drawingml/2006/main">
            <a:ext uri="{FF2B5EF4-FFF2-40B4-BE49-F238E27FC236}">
              <a16:creationId xmlns:a16="http://schemas.microsoft.com/office/drawing/2014/main" id="{9013CE1C-DD63-49C7-8E5C-0254AD52E8F0}"/>
            </a:ext>
          </a:extLst>
        </cdr:cNvPr>
        <cdr:cNvSpPr txBox="1"/>
      </cdr:nvSpPr>
      <cdr:spPr>
        <a:xfrm xmlns:a="http://schemas.openxmlformats.org/drawingml/2006/main">
          <a:off x="91867" y="1"/>
          <a:ext cx="479632" cy="190499"/>
        </a:xfrm>
        <a:prstGeom xmlns:a="http://schemas.openxmlformats.org/drawingml/2006/main" prst="rect">
          <a:avLst/>
        </a:prstGeom>
      </cdr:spPr>
      <cdr:txBody>
        <a:bodyPr xmlns:a="http://schemas.openxmlformats.org/drawingml/2006/main" vertOverflow="clip" wrap="square" lIns="36000" tIns="36000" rIns="36000" bIns="36000" rtlCol="0" anchor="t"/>
        <a:lstStyle xmlns:a="http://schemas.openxmlformats.org/drawingml/2006/main"/>
        <a:p xmlns:a="http://schemas.openxmlformats.org/drawingml/2006/main">
          <a:pPr algn="l"/>
          <a:r>
            <a:rPr lang="en-US" altLang="zh-TW" sz="1000">
              <a:solidFill>
                <a:schemeClr val="accent1">
                  <a:lumMod val="50000"/>
                </a:schemeClr>
              </a:solidFill>
            </a:rPr>
            <a:t>MJ/m²</a:t>
          </a:r>
          <a:endParaRPr lang="zh-TW" altLang="en-US" sz="1000">
            <a:solidFill>
              <a:schemeClr val="accent1">
                <a:lumMod val="50000"/>
              </a:schemeClr>
            </a:solidFill>
          </a:endParaRPr>
        </a:p>
      </cdr:txBody>
    </cdr:sp>
  </cdr:relSizeAnchor>
  <cdr:relSizeAnchor xmlns:cdr="http://schemas.openxmlformats.org/drawingml/2006/chartDrawing">
    <cdr:from>
      <cdr:x>0.95686</cdr:x>
      <cdr:y>0.75259</cdr:y>
    </cdr:from>
    <cdr:to>
      <cdr:x>1</cdr:x>
      <cdr:y>0.96111</cdr:y>
    </cdr:to>
    <cdr:sp macro="" textlink="">
      <cdr:nvSpPr>
        <cdr:cNvPr id="3" name="文字方塊 1">
          <a:extLst xmlns:a="http://schemas.openxmlformats.org/drawingml/2006/main">
            <a:ext uri="{FF2B5EF4-FFF2-40B4-BE49-F238E27FC236}">
              <a16:creationId xmlns:a16="http://schemas.microsoft.com/office/drawing/2014/main" id="{6AA1DB61-A4D5-4901-AC26-499DF0ACB95B}"/>
            </a:ext>
          </a:extLst>
        </cdr:cNvPr>
        <cdr:cNvSpPr txBox="1"/>
      </cdr:nvSpPr>
      <cdr:spPr>
        <a:xfrm xmlns:a="http://schemas.openxmlformats.org/drawingml/2006/main">
          <a:off x="3961405" y="812801"/>
          <a:ext cx="178595" cy="225200"/>
        </a:xfrm>
        <a:prstGeom xmlns:a="http://schemas.openxmlformats.org/drawingml/2006/main" prst="rect">
          <a:avLst/>
        </a:prstGeom>
      </cdr:spPr>
      <cdr:txBody>
        <a:bodyPr xmlns:a="http://schemas.openxmlformats.org/drawingml/2006/main" wrap="square" lIns="36000" tIns="36000" rIns="36000" bIns="36000"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altLang="zh-TW" sz="1000">
              <a:solidFill>
                <a:schemeClr val="accent1">
                  <a:lumMod val="50000"/>
                </a:schemeClr>
              </a:solidFill>
            </a:rPr>
            <a:t>D</a:t>
          </a:r>
          <a:endParaRPr lang="zh-TW" altLang="en-US" sz="1000">
            <a:solidFill>
              <a:schemeClr val="accent1">
                <a:lumMod val="50000"/>
              </a:schemeClr>
            </a:solidFill>
          </a:endParaRPr>
        </a:p>
      </cdr:txBody>
    </cdr:sp>
  </cdr:relSizeAnchor>
</c:userShapes>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11906</xdr:colOff>
          <xdr:row>12</xdr:row>
          <xdr:rowOff>11904</xdr:rowOff>
        </xdr:from>
        <xdr:to>
          <xdr:col>15</xdr:col>
          <xdr:colOff>11906</xdr:colOff>
          <xdr:row>19</xdr:row>
          <xdr:rowOff>11905</xdr:rowOff>
        </xdr:to>
        <xdr:pic>
          <xdr:nvPicPr>
            <xdr:cNvPr id="2" name="圖片 1">
              <a:extLst>
                <a:ext uri="{FF2B5EF4-FFF2-40B4-BE49-F238E27FC236}">
                  <a16:creationId xmlns:a16="http://schemas.microsoft.com/office/drawing/2014/main" id="{F3228932-C4C8-44AF-8675-C3228E5BCCBF}"/>
                </a:ext>
              </a:extLst>
            </xdr:cNvPr>
            <xdr:cNvPicPr>
              <a:picLocks noChangeAspect="1"/>
              <a:extLst>
                <a:ext uri="{84589F7E-364E-4C9E-8A38-B11213B215E9}">
                  <a14:cameraTool cellRange="Settings!$I$5:$O$11" spid="_x0000_s5246"/>
                </a:ext>
              </a:extLst>
            </xdr:cNvPicPr>
          </xdr:nvPicPr>
          <xdr:blipFill>
            <a:blip xmlns:r="http://schemas.openxmlformats.org/officeDocument/2006/relationships" r:embed="rId1"/>
            <a:stretch>
              <a:fillRect/>
            </a:stretch>
          </xdr:blipFill>
          <xdr:spPr>
            <a:xfrm>
              <a:off x="7596187" y="2464592"/>
              <a:ext cx="1666875" cy="1416844"/>
            </a:xfrm>
            <a:prstGeom prst="rect">
              <a:avLst/>
            </a:prstGeom>
            <a:solidFill>
              <a:schemeClr val="bg1"/>
            </a:solidFill>
            <a:ln>
              <a:noFill/>
            </a:ln>
          </xdr:spPr>
        </xdr:pic>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27</xdr:col>
      <xdr:colOff>0</xdr:colOff>
      <xdr:row>5</xdr:row>
      <xdr:rowOff>0</xdr:rowOff>
    </xdr:from>
    <xdr:to>
      <xdr:col>35</xdr:col>
      <xdr:colOff>0</xdr:colOff>
      <xdr:row>27</xdr:row>
      <xdr:rowOff>128588</xdr:rowOff>
    </xdr:to>
    <xdr:pic>
      <xdr:nvPicPr>
        <xdr:cNvPr id="3" name="圖片 2">
          <a:extLst>
            <a:ext uri="{FF2B5EF4-FFF2-40B4-BE49-F238E27FC236}">
              <a16:creationId xmlns:a16="http://schemas.microsoft.com/office/drawing/2014/main" id="{35108518-EF0F-4E2F-B89D-AEBD0558D3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10125" y="821531"/>
          <a:ext cx="6096000" cy="4581525"/>
        </a:xfrm>
        <a:prstGeom prst="rect">
          <a:avLst/>
        </a:prstGeom>
      </xdr:spPr>
    </xdr:pic>
    <xdr:clientData/>
  </xdr:twoCellAnchor>
  <xdr:twoCellAnchor editAs="oneCell">
    <xdr:from>
      <xdr:col>35</xdr:col>
      <xdr:colOff>0</xdr:colOff>
      <xdr:row>22</xdr:row>
      <xdr:rowOff>0</xdr:rowOff>
    </xdr:from>
    <xdr:to>
      <xdr:col>42</xdr:col>
      <xdr:colOff>423684</xdr:colOff>
      <xdr:row>38</xdr:row>
      <xdr:rowOff>181363</xdr:rowOff>
    </xdr:to>
    <xdr:pic>
      <xdr:nvPicPr>
        <xdr:cNvPr id="5" name="圖片 4">
          <a:extLst>
            <a:ext uri="{FF2B5EF4-FFF2-40B4-BE49-F238E27FC236}">
              <a16:creationId xmlns:a16="http://schemas.microsoft.com/office/drawing/2014/main" id="{8404D099-BC37-4B4E-9B74-F82E66EA547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906125" y="4262438"/>
          <a:ext cx="5757684" cy="3419863"/>
        </a:xfrm>
        <a:prstGeom prst="rect">
          <a:avLst/>
        </a:prstGeom>
      </xdr:spPr>
    </xdr:pic>
    <xdr:clientData/>
  </xdr:twoCellAnchor>
  <xdr:twoCellAnchor editAs="oneCell">
    <xdr:from>
      <xdr:col>35</xdr:col>
      <xdr:colOff>0</xdr:colOff>
      <xdr:row>5</xdr:row>
      <xdr:rowOff>0</xdr:rowOff>
    </xdr:from>
    <xdr:to>
      <xdr:col>42</xdr:col>
      <xdr:colOff>423684</xdr:colOff>
      <xdr:row>21</xdr:row>
      <xdr:rowOff>181363</xdr:rowOff>
    </xdr:to>
    <xdr:pic>
      <xdr:nvPicPr>
        <xdr:cNvPr id="7" name="圖片 6">
          <a:extLst>
            <a:ext uri="{FF2B5EF4-FFF2-40B4-BE49-F238E27FC236}">
              <a16:creationId xmlns:a16="http://schemas.microsoft.com/office/drawing/2014/main" id="{7AC0F518-B281-4CE4-B9AA-83626337CBD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06125" y="821531"/>
          <a:ext cx="5757684" cy="341986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71436</xdr:colOff>
      <xdr:row>3</xdr:row>
      <xdr:rowOff>95248</xdr:rowOff>
    </xdr:from>
    <xdr:to>
      <xdr:col>3</xdr:col>
      <xdr:colOff>547686</xdr:colOff>
      <xdr:row>3</xdr:row>
      <xdr:rowOff>409573</xdr:rowOff>
    </xdr:to>
    <xdr:pic>
      <xdr:nvPicPr>
        <xdr:cNvPr id="2" name="圖片 1" descr="阿爾及利亞">
          <a:hlinkClick xmlns:r="http://schemas.openxmlformats.org/officeDocument/2006/relationships" r:id="rId1" tooltip="阿爾及利亞"/>
          <a:extLst>
            <a:ext uri="{FF2B5EF4-FFF2-40B4-BE49-F238E27FC236}">
              <a16:creationId xmlns:a16="http://schemas.microsoft.com/office/drawing/2014/main" id="{EC27C9D3-9384-4962-B3BA-42D2361752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33561" y="619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xdr:row>
      <xdr:rowOff>95248</xdr:rowOff>
    </xdr:from>
    <xdr:to>
      <xdr:col>3</xdr:col>
      <xdr:colOff>547686</xdr:colOff>
      <xdr:row>4</xdr:row>
      <xdr:rowOff>409573</xdr:rowOff>
    </xdr:to>
    <xdr:pic>
      <xdr:nvPicPr>
        <xdr:cNvPr id="3" name="圖片 2" descr="安哥拉">
          <a:hlinkClick xmlns:r="http://schemas.openxmlformats.org/officeDocument/2006/relationships" r:id="rId3" tooltip="安哥拉"/>
          <a:extLst>
            <a:ext uri="{FF2B5EF4-FFF2-40B4-BE49-F238E27FC236}">
              <a16:creationId xmlns:a16="http://schemas.microsoft.com/office/drawing/2014/main" id="{AF0018E1-56A3-46F9-8F5D-189F97ED633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33561" y="11191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xdr:row>
      <xdr:rowOff>95248</xdr:rowOff>
    </xdr:from>
    <xdr:to>
      <xdr:col>3</xdr:col>
      <xdr:colOff>547686</xdr:colOff>
      <xdr:row>5</xdr:row>
      <xdr:rowOff>409573</xdr:rowOff>
    </xdr:to>
    <xdr:pic>
      <xdr:nvPicPr>
        <xdr:cNvPr id="4" name="圖片 3" descr="貝南">
          <a:hlinkClick xmlns:r="http://schemas.openxmlformats.org/officeDocument/2006/relationships" r:id="rId5" tooltip="貝南"/>
          <a:extLst>
            <a:ext uri="{FF2B5EF4-FFF2-40B4-BE49-F238E27FC236}">
              <a16:creationId xmlns:a16="http://schemas.microsoft.com/office/drawing/2014/main" id="{54973BE5-94C0-4B68-974F-E350B13DBC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833561" y="1619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xdr:row>
      <xdr:rowOff>95248</xdr:rowOff>
    </xdr:from>
    <xdr:to>
      <xdr:col>3</xdr:col>
      <xdr:colOff>547686</xdr:colOff>
      <xdr:row>6</xdr:row>
      <xdr:rowOff>409573</xdr:rowOff>
    </xdr:to>
    <xdr:pic>
      <xdr:nvPicPr>
        <xdr:cNvPr id="5" name="圖片 4" descr="波札那">
          <a:hlinkClick xmlns:r="http://schemas.openxmlformats.org/officeDocument/2006/relationships" r:id="rId7" tooltip="波札那"/>
          <a:extLst>
            <a:ext uri="{FF2B5EF4-FFF2-40B4-BE49-F238E27FC236}">
              <a16:creationId xmlns:a16="http://schemas.microsoft.com/office/drawing/2014/main" id="{CC346A6C-2A31-4706-A938-61F726E6CF3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33561" y="2119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xdr:row>
      <xdr:rowOff>95248</xdr:rowOff>
    </xdr:from>
    <xdr:to>
      <xdr:col>3</xdr:col>
      <xdr:colOff>547686</xdr:colOff>
      <xdr:row>7</xdr:row>
      <xdr:rowOff>333373</xdr:rowOff>
    </xdr:to>
    <xdr:pic>
      <xdr:nvPicPr>
        <xdr:cNvPr id="6" name="圖片 5" descr="英屬印度洋領地">
          <a:hlinkClick xmlns:r="http://schemas.openxmlformats.org/officeDocument/2006/relationships" r:id="rId9" tooltip="英屬印度洋領地"/>
          <a:extLst>
            <a:ext uri="{FF2B5EF4-FFF2-40B4-BE49-F238E27FC236}">
              <a16:creationId xmlns:a16="http://schemas.microsoft.com/office/drawing/2014/main" id="{F6A025C3-B2EE-4ED3-993C-9DED93C695D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833561" y="26193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xdr:row>
      <xdr:rowOff>95248</xdr:rowOff>
    </xdr:from>
    <xdr:to>
      <xdr:col>3</xdr:col>
      <xdr:colOff>547686</xdr:colOff>
      <xdr:row>8</xdr:row>
      <xdr:rowOff>409573</xdr:rowOff>
    </xdr:to>
    <xdr:pic>
      <xdr:nvPicPr>
        <xdr:cNvPr id="7" name="圖片 6" descr="布吉納法索">
          <a:hlinkClick xmlns:r="http://schemas.openxmlformats.org/officeDocument/2006/relationships" r:id="rId11" tooltip="布吉納法索"/>
          <a:extLst>
            <a:ext uri="{FF2B5EF4-FFF2-40B4-BE49-F238E27FC236}">
              <a16:creationId xmlns:a16="http://schemas.microsoft.com/office/drawing/2014/main" id="{9834A9E4-9A74-4784-A5F1-530A89B0F31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33561" y="3119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xdr:row>
      <xdr:rowOff>95248</xdr:rowOff>
    </xdr:from>
    <xdr:to>
      <xdr:col>3</xdr:col>
      <xdr:colOff>547686</xdr:colOff>
      <xdr:row>9</xdr:row>
      <xdr:rowOff>380998</xdr:rowOff>
    </xdr:to>
    <xdr:pic>
      <xdr:nvPicPr>
        <xdr:cNvPr id="8" name="圖片 7" descr="蒲隆地">
          <a:hlinkClick xmlns:r="http://schemas.openxmlformats.org/officeDocument/2006/relationships" r:id="rId13" tooltip="蒲隆地"/>
          <a:extLst>
            <a:ext uri="{FF2B5EF4-FFF2-40B4-BE49-F238E27FC236}">
              <a16:creationId xmlns:a16="http://schemas.microsoft.com/office/drawing/2014/main" id="{74FC4F69-2721-41B8-BD71-E18AC31CA5D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833561" y="3619498"/>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xdr:row>
      <xdr:rowOff>95248</xdr:rowOff>
    </xdr:from>
    <xdr:to>
      <xdr:col>3</xdr:col>
      <xdr:colOff>547686</xdr:colOff>
      <xdr:row>10</xdr:row>
      <xdr:rowOff>409573</xdr:rowOff>
    </xdr:to>
    <xdr:pic>
      <xdr:nvPicPr>
        <xdr:cNvPr id="9" name="圖片 8" descr="喀麥隆">
          <a:hlinkClick xmlns:r="http://schemas.openxmlformats.org/officeDocument/2006/relationships" r:id="rId15" tooltip="喀麥隆"/>
          <a:extLst>
            <a:ext uri="{FF2B5EF4-FFF2-40B4-BE49-F238E27FC236}">
              <a16:creationId xmlns:a16="http://schemas.microsoft.com/office/drawing/2014/main" id="{42AECB8D-BFFD-4520-B1DC-A557BCDFBFC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833561" y="41195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xdr:row>
      <xdr:rowOff>95248</xdr:rowOff>
    </xdr:from>
    <xdr:to>
      <xdr:col>3</xdr:col>
      <xdr:colOff>547686</xdr:colOff>
      <xdr:row>11</xdr:row>
      <xdr:rowOff>371473</xdr:rowOff>
    </xdr:to>
    <xdr:pic>
      <xdr:nvPicPr>
        <xdr:cNvPr id="10" name="圖片 9" descr="維德角">
          <a:hlinkClick xmlns:r="http://schemas.openxmlformats.org/officeDocument/2006/relationships" r:id="rId17" tooltip="維德角"/>
          <a:extLst>
            <a:ext uri="{FF2B5EF4-FFF2-40B4-BE49-F238E27FC236}">
              <a16:creationId xmlns:a16="http://schemas.microsoft.com/office/drawing/2014/main" id="{CAE645EB-F8E0-4C7D-BF66-ECB48EB100DF}"/>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833561" y="4619623"/>
          <a:ext cx="47625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xdr:row>
      <xdr:rowOff>95248</xdr:rowOff>
    </xdr:from>
    <xdr:to>
      <xdr:col>3</xdr:col>
      <xdr:colOff>547686</xdr:colOff>
      <xdr:row>12</xdr:row>
      <xdr:rowOff>409573</xdr:rowOff>
    </xdr:to>
    <xdr:pic>
      <xdr:nvPicPr>
        <xdr:cNvPr id="11" name="圖片 10" descr="中非共和國">
          <a:hlinkClick xmlns:r="http://schemas.openxmlformats.org/officeDocument/2006/relationships" r:id="rId19" tooltip="中非共和國"/>
          <a:extLst>
            <a:ext uri="{FF2B5EF4-FFF2-40B4-BE49-F238E27FC236}">
              <a16:creationId xmlns:a16="http://schemas.microsoft.com/office/drawing/2014/main" id="{ED67042F-0C38-4DBA-970A-E36CF0F0F94F}"/>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833561" y="51196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xdr:row>
      <xdr:rowOff>95248</xdr:rowOff>
    </xdr:from>
    <xdr:to>
      <xdr:col>3</xdr:col>
      <xdr:colOff>547686</xdr:colOff>
      <xdr:row>13</xdr:row>
      <xdr:rowOff>409573</xdr:rowOff>
    </xdr:to>
    <xdr:pic>
      <xdr:nvPicPr>
        <xdr:cNvPr id="12" name="圖片 11" descr="查德">
          <a:hlinkClick xmlns:r="http://schemas.openxmlformats.org/officeDocument/2006/relationships" r:id="rId21" tooltip="查德"/>
          <a:extLst>
            <a:ext uri="{FF2B5EF4-FFF2-40B4-BE49-F238E27FC236}">
              <a16:creationId xmlns:a16="http://schemas.microsoft.com/office/drawing/2014/main" id="{D4B52B38-3DE1-4084-B3D2-C73C611B4E6B}"/>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833561" y="5619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xdr:row>
      <xdr:rowOff>95248</xdr:rowOff>
    </xdr:from>
    <xdr:to>
      <xdr:col>3</xdr:col>
      <xdr:colOff>547686</xdr:colOff>
      <xdr:row>14</xdr:row>
      <xdr:rowOff>380998</xdr:rowOff>
    </xdr:to>
    <xdr:pic>
      <xdr:nvPicPr>
        <xdr:cNvPr id="13" name="圖片 12" descr="葛摩">
          <a:hlinkClick xmlns:r="http://schemas.openxmlformats.org/officeDocument/2006/relationships" r:id="rId23" tooltip="葛摩"/>
          <a:extLst>
            <a:ext uri="{FF2B5EF4-FFF2-40B4-BE49-F238E27FC236}">
              <a16:creationId xmlns:a16="http://schemas.microsoft.com/office/drawing/2014/main" id="{7801FB4D-8974-4B8C-9CCB-F8465970CE06}"/>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833561" y="611981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xdr:row>
      <xdr:rowOff>95248</xdr:rowOff>
    </xdr:from>
    <xdr:to>
      <xdr:col>3</xdr:col>
      <xdr:colOff>547686</xdr:colOff>
      <xdr:row>15</xdr:row>
      <xdr:rowOff>457198</xdr:rowOff>
    </xdr:to>
    <xdr:pic>
      <xdr:nvPicPr>
        <xdr:cNvPr id="14" name="圖片 13" descr="剛果民主共和國">
          <a:hlinkClick xmlns:r="http://schemas.openxmlformats.org/officeDocument/2006/relationships" r:id="rId25" tooltip="剛果民主共和國"/>
          <a:extLst>
            <a:ext uri="{FF2B5EF4-FFF2-40B4-BE49-F238E27FC236}">
              <a16:creationId xmlns:a16="http://schemas.microsoft.com/office/drawing/2014/main" id="{9EA20BFA-C013-485E-87E9-6FA510EBF73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833561" y="6619873"/>
          <a:ext cx="4762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xdr:row>
      <xdr:rowOff>95248</xdr:rowOff>
    </xdr:from>
    <xdr:to>
      <xdr:col>3</xdr:col>
      <xdr:colOff>547686</xdr:colOff>
      <xdr:row>16</xdr:row>
      <xdr:rowOff>409573</xdr:rowOff>
    </xdr:to>
    <xdr:pic>
      <xdr:nvPicPr>
        <xdr:cNvPr id="15" name="圖片 14" descr="剛果共和國">
          <a:hlinkClick xmlns:r="http://schemas.openxmlformats.org/officeDocument/2006/relationships" r:id="rId27" tooltip="剛果共和國"/>
          <a:extLst>
            <a:ext uri="{FF2B5EF4-FFF2-40B4-BE49-F238E27FC236}">
              <a16:creationId xmlns:a16="http://schemas.microsoft.com/office/drawing/2014/main" id="{97D82C8D-091F-4301-8AFB-3D0354DF2549}"/>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833561" y="7119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xdr:row>
      <xdr:rowOff>95248</xdr:rowOff>
    </xdr:from>
    <xdr:to>
      <xdr:col>3</xdr:col>
      <xdr:colOff>547686</xdr:colOff>
      <xdr:row>17</xdr:row>
      <xdr:rowOff>409573</xdr:rowOff>
    </xdr:to>
    <xdr:pic>
      <xdr:nvPicPr>
        <xdr:cNvPr id="16" name="圖片 15" descr="象牙海岸">
          <a:hlinkClick xmlns:r="http://schemas.openxmlformats.org/officeDocument/2006/relationships" r:id="rId29" tooltip="象牙海岸"/>
          <a:extLst>
            <a:ext uri="{FF2B5EF4-FFF2-40B4-BE49-F238E27FC236}">
              <a16:creationId xmlns:a16="http://schemas.microsoft.com/office/drawing/2014/main" id="{EA9F93F9-425D-464D-81D7-C90FE852371F}"/>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833561" y="76199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xdr:row>
      <xdr:rowOff>95248</xdr:rowOff>
    </xdr:from>
    <xdr:to>
      <xdr:col>3</xdr:col>
      <xdr:colOff>547686</xdr:colOff>
      <xdr:row>18</xdr:row>
      <xdr:rowOff>409573</xdr:rowOff>
    </xdr:to>
    <xdr:pic>
      <xdr:nvPicPr>
        <xdr:cNvPr id="17" name="圖片 16" descr="吉布地">
          <a:hlinkClick xmlns:r="http://schemas.openxmlformats.org/officeDocument/2006/relationships" r:id="rId31" tooltip="吉布地"/>
          <a:extLst>
            <a:ext uri="{FF2B5EF4-FFF2-40B4-BE49-F238E27FC236}">
              <a16:creationId xmlns:a16="http://schemas.microsoft.com/office/drawing/2014/main" id="{46302331-7867-4C95-948E-73BBEFC4A64C}"/>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833561" y="8120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xdr:row>
      <xdr:rowOff>95248</xdr:rowOff>
    </xdr:from>
    <xdr:to>
      <xdr:col>3</xdr:col>
      <xdr:colOff>547686</xdr:colOff>
      <xdr:row>19</xdr:row>
      <xdr:rowOff>409573</xdr:rowOff>
    </xdr:to>
    <xdr:pic>
      <xdr:nvPicPr>
        <xdr:cNvPr id="18" name="圖片 17" descr="埃及">
          <a:hlinkClick xmlns:r="http://schemas.openxmlformats.org/officeDocument/2006/relationships" r:id="rId33" tooltip="埃及"/>
          <a:extLst>
            <a:ext uri="{FF2B5EF4-FFF2-40B4-BE49-F238E27FC236}">
              <a16:creationId xmlns:a16="http://schemas.microsoft.com/office/drawing/2014/main" id="{0297101A-6593-4BFF-B188-A65F79B785A6}"/>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833561" y="8620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xdr:row>
      <xdr:rowOff>95248</xdr:rowOff>
    </xdr:from>
    <xdr:to>
      <xdr:col>3</xdr:col>
      <xdr:colOff>547686</xdr:colOff>
      <xdr:row>20</xdr:row>
      <xdr:rowOff>409573</xdr:rowOff>
    </xdr:to>
    <xdr:pic>
      <xdr:nvPicPr>
        <xdr:cNvPr id="19" name="圖片 18" descr="赤道幾內亞">
          <a:hlinkClick xmlns:r="http://schemas.openxmlformats.org/officeDocument/2006/relationships" r:id="rId35" tooltip="赤道幾內亞"/>
          <a:extLst>
            <a:ext uri="{FF2B5EF4-FFF2-40B4-BE49-F238E27FC236}">
              <a16:creationId xmlns:a16="http://schemas.microsoft.com/office/drawing/2014/main" id="{8CBC18B8-27E6-4648-B4FE-CB86CEAE9832}"/>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833561" y="91201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xdr:row>
      <xdr:rowOff>95248</xdr:rowOff>
    </xdr:from>
    <xdr:to>
      <xdr:col>3</xdr:col>
      <xdr:colOff>547686</xdr:colOff>
      <xdr:row>21</xdr:row>
      <xdr:rowOff>333373</xdr:rowOff>
    </xdr:to>
    <xdr:pic>
      <xdr:nvPicPr>
        <xdr:cNvPr id="20" name="圖片 19" descr="厄利垂亞">
          <a:hlinkClick xmlns:r="http://schemas.openxmlformats.org/officeDocument/2006/relationships" r:id="rId37" tooltip="厄利垂亞"/>
          <a:extLst>
            <a:ext uri="{FF2B5EF4-FFF2-40B4-BE49-F238E27FC236}">
              <a16:creationId xmlns:a16="http://schemas.microsoft.com/office/drawing/2014/main" id="{ADA39A12-F942-4AA8-80D5-F3EA51C8ABF6}"/>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833561" y="962024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xdr:row>
      <xdr:rowOff>95248</xdr:rowOff>
    </xdr:from>
    <xdr:to>
      <xdr:col>3</xdr:col>
      <xdr:colOff>547686</xdr:colOff>
      <xdr:row>22</xdr:row>
      <xdr:rowOff>333373</xdr:rowOff>
    </xdr:to>
    <xdr:pic>
      <xdr:nvPicPr>
        <xdr:cNvPr id="21" name="圖片 20" descr="衣索比亞">
          <a:hlinkClick xmlns:r="http://schemas.openxmlformats.org/officeDocument/2006/relationships" r:id="rId39" tooltip="衣索比亞"/>
          <a:extLst>
            <a:ext uri="{FF2B5EF4-FFF2-40B4-BE49-F238E27FC236}">
              <a16:creationId xmlns:a16="http://schemas.microsoft.com/office/drawing/2014/main" id="{F8E9BACA-CDDE-4D71-8142-9AA4EC3C3E07}"/>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833561" y="101203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xdr:row>
      <xdr:rowOff>95248</xdr:rowOff>
    </xdr:from>
    <xdr:to>
      <xdr:col>3</xdr:col>
      <xdr:colOff>547686</xdr:colOff>
      <xdr:row>23</xdr:row>
      <xdr:rowOff>457198</xdr:rowOff>
    </xdr:to>
    <xdr:pic>
      <xdr:nvPicPr>
        <xdr:cNvPr id="22" name="圖片 21" descr="加彭">
          <a:hlinkClick xmlns:r="http://schemas.openxmlformats.org/officeDocument/2006/relationships" r:id="rId41" tooltip="加彭"/>
          <a:extLst>
            <a:ext uri="{FF2B5EF4-FFF2-40B4-BE49-F238E27FC236}">
              <a16:creationId xmlns:a16="http://schemas.microsoft.com/office/drawing/2014/main" id="{83568257-5981-4E60-B309-EFB9AC7CB3F1}"/>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833561" y="10620373"/>
          <a:ext cx="4762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xdr:row>
      <xdr:rowOff>95248</xdr:rowOff>
    </xdr:from>
    <xdr:to>
      <xdr:col>3</xdr:col>
      <xdr:colOff>547686</xdr:colOff>
      <xdr:row>24</xdr:row>
      <xdr:rowOff>409573</xdr:rowOff>
    </xdr:to>
    <xdr:pic>
      <xdr:nvPicPr>
        <xdr:cNvPr id="23" name="圖片 22" descr="甘比亞">
          <a:hlinkClick xmlns:r="http://schemas.openxmlformats.org/officeDocument/2006/relationships" r:id="rId43" tooltip="甘比亞"/>
          <a:extLst>
            <a:ext uri="{FF2B5EF4-FFF2-40B4-BE49-F238E27FC236}">
              <a16:creationId xmlns:a16="http://schemas.microsoft.com/office/drawing/2014/main" id="{587F1D18-536D-4411-8DF5-67B07A2432FF}"/>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833561" y="11120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xdr:row>
      <xdr:rowOff>95248</xdr:rowOff>
    </xdr:from>
    <xdr:to>
      <xdr:col>3</xdr:col>
      <xdr:colOff>547686</xdr:colOff>
      <xdr:row>25</xdr:row>
      <xdr:rowOff>409573</xdr:rowOff>
    </xdr:to>
    <xdr:pic>
      <xdr:nvPicPr>
        <xdr:cNvPr id="24" name="圖片 23" descr="迦納">
          <a:hlinkClick xmlns:r="http://schemas.openxmlformats.org/officeDocument/2006/relationships" r:id="rId45" tooltip="迦納"/>
          <a:extLst>
            <a:ext uri="{FF2B5EF4-FFF2-40B4-BE49-F238E27FC236}">
              <a16:creationId xmlns:a16="http://schemas.microsoft.com/office/drawing/2014/main" id="{4C59A2D0-F931-4061-83E2-7C378DC89E1B}"/>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833561" y="116204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xdr:row>
      <xdr:rowOff>95248</xdr:rowOff>
    </xdr:from>
    <xdr:to>
      <xdr:col>3</xdr:col>
      <xdr:colOff>547686</xdr:colOff>
      <xdr:row>26</xdr:row>
      <xdr:rowOff>409573</xdr:rowOff>
    </xdr:to>
    <xdr:pic>
      <xdr:nvPicPr>
        <xdr:cNvPr id="25" name="圖片 24" descr="幾內亞">
          <a:hlinkClick xmlns:r="http://schemas.openxmlformats.org/officeDocument/2006/relationships" r:id="rId47" tooltip="幾內亞"/>
          <a:extLst>
            <a:ext uri="{FF2B5EF4-FFF2-40B4-BE49-F238E27FC236}">
              <a16:creationId xmlns:a16="http://schemas.microsoft.com/office/drawing/2014/main" id="{42334EDC-8E03-40AC-ACAF-DF281B761C8F}"/>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833561" y="121205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27</xdr:row>
      <xdr:rowOff>95248</xdr:rowOff>
    </xdr:from>
    <xdr:to>
      <xdr:col>3</xdr:col>
      <xdr:colOff>547686</xdr:colOff>
      <xdr:row>27</xdr:row>
      <xdr:rowOff>333373</xdr:rowOff>
    </xdr:to>
    <xdr:pic>
      <xdr:nvPicPr>
        <xdr:cNvPr id="26" name="圖片 25" descr="幾內亞比索">
          <a:hlinkClick xmlns:r="http://schemas.openxmlformats.org/officeDocument/2006/relationships" r:id="rId49" tooltip="幾內亞比索"/>
          <a:extLst>
            <a:ext uri="{FF2B5EF4-FFF2-40B4-BE49-F238E27FC236}">
              <a16:creationId xmlns:a16="http://schemas.microsoft.com/office/drawing/2014/main" id="{0B4E719A-AD74-4A28-B9C8-88D0DD39BF1B}"/>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833561" y="12620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28</xdr:row>
      <xdr:rowOff>95248</xdr:rowOff>
    </xdr:from>
    <xdr:to>
      <xdr:col>3</xdr:col>
      <xdr:colOff>547686</xdr:colOff>
      <xdr:row>28</xdr:row>
      <xdr:rowOff>409573</xdr:rowOff>
    </xdr:to>
    <xdr:pic>
      <xdr:nvPicPr>
        <xdr:cNvPr id="27" name="圖片 26" descr="肯亞">
          <a:hlinkClick xmlns:r="http://schemas.openxmlformats.org/officeDocument/2006/relationships" r:id="rId51" tooltip="肯亞"/>
          <a:extLst>
            <a:ext uri="{FF2B5EF4-FFF2-40B4-BE49-F238E27FC236}">
              <a16:creationId xmlns:a16="http://schemas.microsoft.com/office/drawing/2014/main" id="{70CB5C13-8490-41E1-A9ED-33CD676CCD04}"/>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833561" y="131206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29</xdr:row>
      <xdr:rowOff>95248</xdr:rowOff>
    </xdr:from>
    <xdr:to>
      <xdr:col>3</xdr:col>
      <xdr:colOff>547686</xdr:colOff>
      <xdr:row>29</xdr:row>
      <xdr:rowOff>409573</xdr:rowOff>
    </xdr:to>
    <xdr:pic>
      <xdr:nvPicPr>
        <xdr:cNvPr id="28" name="圖片 27" descr="賴索托">
          <a:hlinkClick xmlns:r="http://schemas.openxmlformats.org/officeDocument/2006/relationships" r:id="rId53" tooltip="賴索托"/>
          <a:extLst>
            <a:ext uri="{FF2B5EF4-FFF2-40B4-BE49-F238E27FC236}">
              <a16:creationId xmlns:a16="http://schemas.microsoft.com/office/drawing/2014/main" id="{59B40FFD-5370-413E-9547-939402D83166}"/>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833561" y="13620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30</xdr:row>
      <xdr:rowOff>95248</xdr:rowOff>
    </xdr:from>
    <xdr:to>
      <xdr:col>3</xdr:col>
      <xdr:colOff>547686</xdr:colOff>
      <xdr:row>30</xdr:row>
      <xdr:rowOff>342898</xdr:rowOff>
    </xdr:to>
    <xdr:pic>
      <xdr:nvPicPr>
        <xdr:cNvPr id="29" name="圖片 28" descr="賴比瑞亞">
          <a:hlinkClick xmlns:r="http://schemas.openxmlformats.org/officeDocument/2006/relationships" r:id="rId55" tooltip="賴比瑞亞"/>
          <a:extLst>
            <a:ext uri="{FF2B5EF4-FFF2-40B4-BE49-F238E27FC236}">
              <a16:creationId xmlns:a16="http://schemas.microsoft.com/office/drawing/2014/main" id="{1F7BD33F-3040-4CA5-B8A7-7BA821B487ED}"/>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833561" y="14120811"/>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31</xdr:row>
      <xdr:rowOff>95248</xdr:rowOff>
    </xdr:from>
    <xdr:to>
      <xdr:col>3</xdr:col>
      <xdr:colOff>547686</xdr:colOff>
      <xdr:row>31</xdr:row>
      <xdr:rowOff>333373</xdr:rowOff>
    </xdr:to>
    <xdr:pic>
      <xdr:nvPicPr>
        <xdr:cNvPr id="30" name="圖片 29" descr="利比亞">
          <a:hlinkClick xmlns:r="http://schemas.openxmlformats.org/officeDocument/2006/relationships" r:id="rId57" tooltip="利比亞"/>
          <a:extLst>
            <a:ext uri="{FF2B5EF4-FFF2-40B4-BE49-F238E27FC236}">
              <a16:creationId xmlns:a16="http://schemas.microsoft.com/office/drawing/2014/main" id="{48DC61C0-0B07-4CB5-BB58-5991FD039B5A}"/>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833561" y="146208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32</xdr:row>
      <xdr:rowOff>95248</xdr:rowOff>
    </xdr:from>
    <xdr:to>
      <xdr:col>3</xdr:col>
      <xdr:colOff>547686</xdr:colOff>
      <xdr:row>32</xdr:row>
      <xdr:rowOff>409573</xdr:rowOff>
    </xdr:to>
    <xdr:pic>
      <xdr:nvPicPr>
        <xdr:cNvPr id="31" name="圖片 30" descr="馬達加斯加">
          <a:hlinkClick xmlns:r="http://schemas.openxmlformats.org/officeDocument/2006/relationships" r:id="rId59" tooltip="馬達加斯加"/>
          <a:extLst>
            <a:ext uri="{FF2B5EF4-FFF2-40B4-BE49-F238E27FC236}">
              <a16:creationId xmlns:a16="http://schemas.microsoft.com/office/drawing/2014/main" id="{41E6161B-FE8E-4BE6-B3B8-B1750DB5F53B}"/>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833561" y="15120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33</xdr:row>
      <xdr:rowOff>95248</xdr:rowOff>
    </xdr:from>
    <xdr:to>
      <xdr:col>3</xdr:col>
      <xdr:colOff>547686</xdr:colOff>
      <xdr:row>33</xdr:row>
      <xdr:rowOff>409573</xdr:rowOff>
    </xdr:to>
    <xdr:pic>
      <xdr:nvPicPr>
        <xdr:cNvPr id="32" name="圖片 31" descr="馬拉威">
          <a:hlinkClick xmlns:r="http://schemas.openxmlformats.org/officeDocument/2006/relationships" r:id="rId61" tooltip="馬拉威"/>
          <a:extLst>
            <a:ext uri="{FF2B5EF4-FFF2-40B4-BE49-F238E27FC236}">
              <a16:creationId xmlns:a16="http://schemas.microsoft.com/office/drawing/2014/main" id="{07256E03-0485-4D97-BE89-30B7230D2969}"/>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833561" y="156209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34</xdr:row>
      <xdr:rowOff>95248</xdr:rowOff>
    </xdr:from>
    <xdr:to>
      <xdr:col>3</xdr:col>
      <xdr:colOff>547686</xdr:colOff>
      <xdr:row>34</xdr:row>
      <xdr:rowOff>409573</xdr:rowOff>
    </xdr:to>
    <xdr:pic>
      <xdr:nvPicPr>
        <xdr:cNvPr id="33" name="圖片 32" descr="馬里">
          <a:hlinkClick xmlns:r="http://schemas.openxmlformats.org/officeDocument/2006/relationships" r:id="rId63" tooltip="馬里"/>
          <a:extLst>
            <a:ext uri="{FF2B5EF4-FFF2-40B4-BE49-F238E27FC236}">
              <a16:creationId xmlns:a16="http://schemas.microsoft.com/office/drawing/2014/main" id="{F5C1301F-6835-4AE6-B44C-FB3251158015}"/>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833561" y="16121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35</xdr:row>
      <xdr:rowOff>95248</xdr:rowOff>
    </xdr:from>
    <xdr:to>
      <xdr:col>3</xdr:col>
      <xdr:colOff>547686</xdr:colOff>
      <xdr:row>35</xdr:row>
      <xdr:rowOff>409573</xdr:rowOff>
    </xdr:to>
    <xdr:pic>
      <xdr:nvPicPr>
        <xdr:cNvPr id="34" name="圖片 33" descr="茅利塔尼亞">
          <a:hlinkClick xmlns:r="http://schemas.openxmlformats.org/officeDocument/2006/relationships" r:id="rId65" tooltip="茅利塔尼亞"/>
          <a:extLst>
            <a:ext uri="{FF2B5EF4-FFF2-40B4-BE49-F238E27FC236}">
              <a16:creationId xmlns:a16="http://schemas.microsoft.com/office/drawing/2014/main" id="{793D5A80-1FA7-42DF-BF41-47AD3153E585}"/>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833561" y="16621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36</xdr:row>
      <xdr:rowOff>95248</xdr:rowOff>
    </xdr:from>
    <xdr:to>
      <xdr:col>3</xdr:col>
      <xdr:colOff>547686</xdr:colOff>
      <xdr:row>36</xdr:row>
      <xdr:rowOff>409573</xdr:rowOff>
    </xdr:to>
    <xdr:pic>
      <xdr:nvPicPr>
        <xdr:cNvPr id="35" name="圖片 34" descr="模里西斯">
          <a:hlinkClick xmlns:r="http://schemas.openxmlformats.org/officeDocument/2006/relationships" r:id="rId67" tooltip="模里西斯"/>
          <a:extLst>
            <a:ext uri="{FF2B5EF4-FFF2-40B4-BE49-F238E27FC236}">
              <a16:creationId xmlns:a16="http://schemas.microsoft.com/office/drawing/2014/main" id="{8B3ABE79-1C96-4D69-8DBF-5615F6A9545C}"/>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833561" y="171211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37</xdr:row>
      <xdr:rowOff>95248</xdr:rowOff>
    </xdr:from>
    <xdr:to>
      <xdr:col>3</xdr:col>
      <xdr:colOff>547686</xdr:colOff>
      <xdr:row>37</xdr:row>
      <xdr:rowOff>409573</xdr:rowOff>
    </xdr:to>
    <xdr:pic>
      <xdr:nvPicPr>
        <xdr:cNvPr id="36" name="圖片 35" descr="馬約特">
          <a:hlinkClick xmlns:r="http://schemas.openxmlformats.org/officeDocument/2006/relationships" r:id="rId69" tooltip="馬約特"/>
          <a:extLst>
            <a:ext uri="{FF2B5EF4-FFF2-40B4-BE49-F238E27FC236}">
              <a16:creationId xmlns:a16="http://schemas.microsoft.com/office/drawing/2014/main" id="{903A4D5A-8DCD-4CF4-9975-56FCB8BCE52B}"/>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833561" y="17621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38</xdr:row>
      <xdr:rowOff>95248</xdr:rowOff>
    </xdr:from>
    <xdr:to>
      <xdr:col>3</xdr:col>
      <xdr:colOff>547686</xdr:colOff>
      <xdr:row>38</xdr:row>
      <xdr:rowOff>409573</xdr:rowOff>
    </xdr:to>
    <xdr:pic>
      <xdr:nvPicPr>
        <xdr:cNvPr id="37" name="圖片 36" descr="摩洛哥">
          <a:hlinkClick xmlns:r="http://schemas.openxmlformats.org/officeDocument/2006/relationships" r:id="rId71" tooltip="摩洛哥"/>
          <a:extLst>
            <a:ext uri="{FF2B5EF4-FFF2-40B4-BE49-F238E27FC236}">
              <a16:creationId xmlns:a16="http://schemas.microsoft.com/office/drawing/2014/main" id="{7CF516D2-4A3E-4BDA-A5EB-4E8B1782D9AA}"/>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833561" y="18121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39</xdr:row>
      <xdr:rowOff>95248</xdr:rowOff>
    </xdr:from>
    <xdr:to>
      <xdr:col>3</xdr:col>
      <xdr:colOff>547686</xdr:colOff>
      <xdr:row>39</xdr:row>
      <xdr:rowOff>409573</xdr:rowOff>
    </xdr:to>
    <xdr:pic>
      <xdr:nvPicPr>
        <xdr:cNvPr id="38" name="圖片 37" descr="莫三比克">
          <a:hlinkClick xmlns:r="http://schemas.openxmlformats.org/officeDocument/2006/relationships" r:id="rId73" tooltip="莫三比克"/>
          <a:extLst>
            <a:ext uri="{FF2B5EF4-FFF2-40B4-BE49-F238E27FC236}">
              <a16:creationId xmlns:a16="http://schemas.microsoft.com/office/drawing/2014/main" id="{3151999E-C740-4882-93B3-739383B873B5}"/>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833561" y="18621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40</xdr:row>
      <xdr:rowOff>95248</xdr:rowOff>
    </xdr:from>
    <xdr:to>
      <xdr:col>3</xdr:col>
      <xdr:colOff>547686</xdr:colOff>
      <xdr:row>40</xdr:row>
      <xdr:rowOff>409573</xdr:rowOff>
    </xdr:to>
    <xdr:pic>
      <xdr:nvPicPr>
        <xdr:cNvPr id="39" name="圖片 38" descr="納米比亞">
          <a:hlinkClick xmlns:r="http://schemas.openxmlformats.org/officeDocument/2006/relationships" r:id="rId75" tooltip="納米比亞"/>
          <a:extLst>
            <a:ext uri="{FF2B5EF4-FFF2-40B4-BE49-F238E27FC236}">
              <a16:creationId xmlns:a16="http://schemas.microsoft.com/office/drawing/2014/main" id="{E46F4263-086B-4D98-B271-2416319B72BC}"/>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833561" y="19121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41</xdr:row>
      <xdr:rowOff>95248</xdr:rowOff>
    </xdr:from>
    <xdr:to>
      <xdr:col>3</xdr:col>
      <xdr:colOff>547686</xdr:colOff>
      <xdr:row>42</xdr:row>
      <xdr:rowOff>4760</xdr:rowOff>
    </xdr:to>
    <xdr:pic>
      <xdr:nvPicPr>
        <xdr:cNvPr id="40" name="圖片 39" descr="尼日">
          <a:hlinkClick xmlns:r="http://schemas.openxmlformats.org/officeDocument/2006/relationships" r:id="rId77" tooltip="尼日"/>
          <a:extLst>
            <a:ext uri="{FF2B5EF4-FFF2-40B4-BE49-F238E27FC236}">
              <a16:creationId xmlns:a16="http://schemas.microsoft.com/office/drawing/2014/main" id="{B45BDA76-17ED-4D55-AE97-E142BEB4D9E1}"/>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33561" y="19621498"/>
          <a:ext cx="476250"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42</xdr:row>
      <xdr:rowOff>95248</xdr:rowOff>
    </xdr:from>
    <xdr:to>
      <xdr:col>3</xdr:col>
      <xdr:colOff>547686</xdr:colOff>
      <xdr:row>42</xdr:row>
      <xdr:rowOff>333373</xdr:rowOff>
    </xdr:to>
    <xdr:pic>
      <xdr:nvPicPr>
        <xdr:cNvPr id="41" name="圖片 40" descr="奈及利亞">
          <a:hlinkClick xmlns:r="http://schemas.openxmlformats.org/officeDocument/2006/relationships" r:id="rId79" tooltip="奈及利亞"/>
          <a:extLst>
            <a:ext uri="{FF2B5EF4-FFF2-40B4-BE49-F238E27FC236}">
              <a16:creationId xmlns:a16="http://schemas.microsoft.com/office/drawing/2014/main" id="{6CCA7036-7EDB-46E0-BE77-207D0F56B965}"/>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833561" y="2012156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585786</xdr:colOff>
      <xdr:row>43</xdr:row>
      <xdr:rowOff>114298</xdr:rowOff>
    </xdr:from>
    <xdr:to>
      <xdr:col>3</xdr:col>
      <xdr:colOff>1062036</xdr:colOff>
      <xdr:row>43</xdr:row>
      <xdr:rowOff>428623</xdr:rowOff>
    </xdr:to>
    <xdr:pic>
      <xdr:nvPicPr>
        <xdr:cNvPr id="42" name="圖片 41" descr="留尼旺">
          <a:extLst>
            <a:ext uri="{FF2B5EF4-FFF2-40B4-BE49-F238E27FC236}">
              <a16:creationId xmlns:a16="http://schemas.microsoft.com/office/drawing/2014/main" id="{3637A568-FD20-4F63-AA60-6ED846BF470E}"/>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2347911" y="206406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44</xdr:row>
      <xdr:rowOff>95248</xdr:rowOff>
    </xdr:from>
    <xdr:to>
      <xdr:col>3</xdr:col>
      <xdr:colOff>547686</xdr:colOff>
      <xdr:row>44</xdr:row>
      <xdr:rowOff>409573</xdr:rowOff>
    </xdr:to>
    <xdr:pic>
      <xdr:nvPicPr>
        <xdr:cNvPr id="43" name="圖片 42" descr="盧安達">
          <a:hlinkClick xmlns:r="http://schemas.openxmlformats.org/officeDocument/2006/relationships" r:id="rId81" tooltip="盧安達"/>
          <a:extLst>
            <a:ext uri="{FF2B5EF4-FFF2-40B4-BE49-F238E27FC236}">
              <a16:creationId xmlns:a16="http://schemas.microsoft.com/office/drawing/2014/main" id="{6415527B-7B91-49C5-81A1-7B7541E47B91}"/>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833561" y="211216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45</xdr:row>
      <xdr:rowOff>95248</xdr:rowOff>
    </xdr:from>
    <xdr:to>
      <xdr:col>3</xdr:col>
      <xdr:colOff>547686</xdr:colOff>
      <xdr:row>45</xdr:row>
      <xdr:rowOff>333373</xdr:rowOff>
    </xdr:to>
    <xdr:pic>
      <xdr:nvPicPr>
        <xdr:cNvPr id="44" name="圖片 43" descr="聖赫勒拿">
          <a:hlinkClick xmlns:r="http://schemas.openxmlformats.org/officeDocument/2006/relationships" r:id="rId83" tooltip="聖赫勒拿"/>
          <a:extLst>
            <a:ext uri="{FF2B5EF4-FFF2-40B4-BE49-F238E27FC236}">
              <a16:creationId xmlns:a16="http://schemas.microsoft.com/office/drawing/2014/main" id="{9EF218C6-5BC5-4FC7-A05F-D43C3C596381}"/>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833561" y="2162174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46</xdr:row>
      <xdr:rowOff>95248</xdr:rowOff>
    </xdr:from>
    <xdr:to>
      <xdr:col>3</xdr:col>
      <xdr:colOff>547686</xdr:colOff>
      <xdr:row>46</xdr:row>
      <xdr:rowOff>333373</xdr:rowOff>
    </xdr:to>
    <xdr:pic>
      <xdr:nvPicPr>
        <xdr:cNvPr id="45" name="圖片 44" descr="聖多美普林西比">
          <a:hlinkClick xmlns:r="http://schemas.openxmlformats.org/officeDocument/2006/relationships" r:id="rId85" tooltip="聖多美普林西比"/>
          <a:extLst>
            <a:ext uri="{FF2B5EF4-FFF2-40B4-BE49-F238E27FC236}">
              <a16:creationId xmlns:a16="http://schemas.microsoft.com/office/drawing/2014/main" id="{B2ED5ED6-1E02-400E-92D8-D4FB13774A25}"/>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833561" y="221218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47</xdr:row>
      <xdr:rowOff>95248</xdr:rowOff>
    </xdr:from>
    <xdr:to>
      <xdr:col>3</xdr:col>
      <xdr:colOff>547686</xdr:colOff>
      <xdr:row>47</xdr:row>
      <xdr:rowOff>409573</xdr:rowOff>
    </xdr:to>
    <xdr:pic>
      <xdr:nvPicPr>
        <xdr:cNvPr id="46" name="圖片 45" descr="塞內加爾">
          <a:hlinkClick xmlns:r="http://schemas.openxmlformats.org/officeDocument/2006/relationships" r:id="rId87" tooltip="塞內加爾"/>
          <a:extLst>
            <a:ext uri="{FF2B5EF4-FFF2-40B4-BE49-F238E27FC236}">
              <a16:creationId xmlns:a16="http://schemas.microsoft.com/office/drawing/2014/main" id="{FF3C08F0-21E9-436A-9561-30686BF64384}"/>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833561" y="226218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48</xdr:row>
      <xdr:rowOff>95248</xdr:rowOff>
    </xdr:from>
    <xdr:to>
      <xdr:col>3</xdr:col>
      <xdr:colOff>547686</xdr:colOff>
      <xdr:row>48</xdr:row>
      <xdr:rowOff>333373</xdr:rowOff>
    </xdr:to>
    <xdr:pic>
      <xdr:nvPicPr>
        <xdr:cNvPr id="47" name="圖片 46" descr="塞席爾">
          <a:hlinkClick xmlns:r="http://schemas.openxmlformats.org/officeDocument/2006/relationships" r:id="rId89" tooltip="塞席爾"/>
          <a:extLst>
            <a:ext uri="{FF2B5EF4-FFF2-40B4-BE49-F238E27FC236}">
              <a16:creationId xmlns:a16="http://schemas.microsoft.com/office/drawing/2014/main" id="{826DD7F8-1C2B-40DB-B7EA-1596B38913C6}"/>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833561" y="231219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49</xdr:row>
      <xdr:rowOff>95248</xdr:rowOff>
    </xdr:from>
    <xdr:to>
      <xdr:col>3</xdr:col>
      <xdr:colOff>547686</xdr:colOff>
      <xdr:row>49</xdr:row>
      <xdr:rowOff>409573</xdr:rowOff>
    </xdr:to>
    <xdr:pic>
      <xdr:nvPicPr>
        <xdr:cNvPr id="48" name="圖片 47" descr="獅子山">
          <a:hlinkClick xmlns:r="http://schemas.openxmlformats.org/officeDocument/2006/relationships" r:id="rId91" tooltip="獅子山"/>
          <a:extLst>
            <a:ext uri="{FF2B5EF4-FFF2-40B4-BE49-F238E27FC236}">
              <a16:creationId xmlns:a16="http://schemas.microsoft.com/office/drawing/2014/main" id="{BE2CD6AE-EB74-4391-A8A7-93D27455269A}"/>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833561" y="236219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50</xdr:row>
      <xdr:rowOff>95248</xdr:rowOff>
    </xdr:from>
    <xdr:to>
      <xdr:col>3</xdr:col>
      <xdr:colOff>547686</xdr:colOff>
      <xdr:row>50</xdr:row>
      <xdr:rowOff>409573</xdr:rowOff>
    </xdr:to>
    <xdr:pic>
      <xdr:nvPicPr>
        <xdr:cNvPr id="49" name="圖片 48" descr="索馬利亞">
          <a:hlinkClick xmlns:r="http://schemas.openxmlformats.org/officeDocument/2006/relationships" r:id="rId93" tooltip="索馬利亞"/>
          <a:extLst>
            <a:ext uri="{FF2B5EF4-FFF2-40B4-BE49-F238E27FC236}">
              <a16:creationId xmlns:a16="http://schemas.microsoft.com/office/drawing/2014/main" id="{044EE80C-A414-497D-BFD3-AAE70CF3E3A5}"/>
            </a:ext>
          </a:extLst>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833561" y="24122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51</xdr:row>
      <xdr:rowOff>95248</xdr:rowOff>
    </xdr:from>
    <xdr:to>
      <xdr:col>3</xdr:col>
      <xdr:colOff>547686</xdr:colOff>
      <xdr:row>51</xdr:row>
      <xdr:rowOff>409573</xdr:rowOff>
    </xdr:to>
    <xdr:pic>
      <xdr:nvPicPr>
        <xdr:cNvPr id="50" name="圖片 49" descr="南非">
          <a:hlinkClick xmlns:r="http://schemas.openxmlformats.org/officeDocument/2006/relationships" r:id="rId95" tooltip="南非"/>
          <a:extLst>
            <a:ext uri="{FF2B5EF4-FFF2-40B4-BE49-F238E27FC236}">
              <a16:creationId xmlns:a16="http://schemas.microsoft.com/office/drawing/2014/main" id="{821CB221-7F4E-4BBE-BDC0-7399C22D5C9E}"/>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1833561" y="24622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52</xdr:row>
      <xdr:rowOff>95248</xdr:rowOff>
    </xdr:from>
    <xdr:to>
      <xdr:col>3</xdr:col>
      <xdr:colOff>547686</xdr:colOff>
      <xdr:row>52</xdr:row>
      <xdr:rowOff>333373</xdr:rowOff>
    </xdr:to>
    <xdr:pic>
      <xdr:nvPicPr>
        <xdr:cNvPr id="51" name="圖片 50" descr="蘇丹">
          <a:hlinkClick xmlns:r="http://schemas.openxmlformats.org/officeDocument/2006/relationships" r:id="rId97" tooltip="蘇丹"/>
          <a:extLst>
            <a:ext uri="{FF2B5EF4-FFF2-40B4-BE49-F238E27FC236}">
              <a16:creationId xmlns:a16="http://schemas.microsoft.com/office/drawing/2014/main" id="{F6BA1305-7F26-4940-8589-48468EFF8702}"/>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1833561" y="261223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53</xdr:row>
      <xdr:rowOff>95248</xdr:rowOff>
    </xdr:from>
    <xdr:to>
      <xdr:col>3</xdr:col>
      <xdr:colOff>547686</xdr:colOff>
      <xdr:row>53</xdr:row>
      <xdr:rowOff>409573</xdr:rowOff>
    </xdr:to>
    <xdr:pic>
      <xdr:nvPicPr>
        <xdr:cNvPr id="52" name="圖片 51" descr="史瓦帝尼">
          <a:hlinkClick xmlns:r="http://schemas.openxmlformats.org/officeDocument/2006/relationships" r:id="rId99" tooltip="史瓦帝尼"/>
          <a:extLst>
            <a:ext uri="{FF2B5EF4-FFF2-40B4-BE49-F238E27FC236}">
              <a16:creationId xmlns:a16="http://schemas.microsoft.com/office/drawing/2014/main" id="{4965C630-7A50-40AC-BF5B-F3DA779D527F}"/>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1833561" y="26622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54</xdr:row>
      <xdr:rowOff>95248</xdr:rowOff>
    </xdr:from>
    <xdr:to>
      <xdr:col>3</xdr:col>
      <xdr:colOff>547686</xdr:colOff>
      <xdr:row>54</xdr:row>
      <xdr:rowOff>409573</xdr:rowOff>
    </xdr:to>
    <xdr:pic>
      <xdr:nvPicPr>
        <xdr:cNvPr id="53" name="圖片 52" descr="坦尚尼亞">
          <a:hlinkClick xmlns:r="http://schemas.openxmlformats.org/officeDocument/2006/relationships" r:id="rId101" tooltip="坦尚尼亞"/>
          <a:extLst>
            <a:ext uri="{FF2B5EF4-FFF2-40B4-BE49-F238E27FC236}">
              <a16:creationId xmlns:a16="http://schemas.microsoft.com/office/drawing/2014/main" id="{21C643DE-3B1E-4F5F-BFB2-94F5EA93847C}"/>
            </a:ext>
          </a:extLst>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1833561" y="27122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55</xdr:row>
      <xdr:rowOff>95248</xdr:rowOff>
    </xdr:from>
    <xdr:to>
      <xdr:col>3</xdr:col>
      <xdr:colOff>547686</xdr:colOff>
      <xdr:row>55</xdr:row>
      <xdr:rowOff>390523</xdr:rowOff>
    </xdr:to>
    <xdr:pic>
      <xdr:nvPicPr>
        <xdr:cNvPr id="54" name="圖片 53" descr="多哥">
          <a:hlinkClick xmlns:r="http://schemas.openxmlformats.org/officeDocument/2006/relationships" r:id="rId103" tooltip="多哥"/>
          <a:extLst>
            <a:ext uri="{FF2B5EF4-FFF2-40B4-BE49-F238E27FC236}">
              <a16:creationId xmlns:a16="http://schemas.microsoft.com/office/drawing/2014/main" id="{D9F54559-7FAD-45C5-B794-C75A74BF90BB}"/>
            </a:ext>
          </a:extLst>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1833561" y="27622498"/>
          <a:ext cx="4762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56</xdr:row>
      <xdr:rowOff>95248</xdr:rowOff>
    </xdr:from>
    <xdr:to>
      <xdr:col>3</xdr:col>
      <xdr:colOff>547686</xdr:colOff>
      <xdr:row>56</xdr:row>
      <xdr:rowOff>409573</xdr:rowOff>
    </xdr:to>
    <xdr:pic>
      <xdr:nvPicPr>
        <xdr:cNvPr id="55" name="圖片 54" descr="突尼西亞">
          <a:hlinkClick xmlns:r="http://schemas.openxmlformats.org/officeDocument/2006/relationships" r:id="rId105" tooltip="突尼西亞"/>
          <a:extLst>
            <a:ext uri="{FF2B5EF4-FFF2-40B4-BE49-F238E27FC236}">
              <a16:creationId xmlns:a16="http://schemas.microsoft.com/office/drawing/2014/main" id="{4E0440B1-81BF-43B2-84FC-DD9D8A418C52}"/>
            </a:ext>
          </a:extLst>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1833561" y="281225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57</xdr:row>
      <xdr:rowOff>95248</xdr:rowOff>
    </xdr:from>
    <xdr:to>
      <xdr:col>3</xdr:col>
      <xdr:colOff>547686</xdr:colOff>
      <xdr:row>57</xdr:row>
      <xdr:rowOff>409573</xdr:rowOff>
    </xdr:to>
    <xdr:pic>
      <xdr:nvPicPr>
        <xdr:cNvPr id="56" name="圖片 55" descr="烏干達">
          <a:hlinkClick xmlns:r="http://schemas.openxmlformats.org/officeDocument/2006/relationships" r:id="rId107" tooltip="烏干達"/>
          <a:extLst>
            <a:ext uri="{FF2B5EF4-FFF2-40B4-BE49-F238E27FC236}">
              <a16:creationId xmlns:a16="http://schemas.microsoft.com/office/drawing/2014/main" id="{59FA6C9C-B7AA-4B1C-AF66-AD47753A4AAC}"/>
            </a:ext>
          </a:extLst>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1833561" y="286226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58</xdr:row>
      <xdr:rowOff>95248</xdr:rowOff>
    </xdr:from>
    <xdr:to>
      <xdr:col>3</xdr:col>
      <xdr:colOff>547686</xdr:colOff>
      <xdr:row>58</xdr:row>
      <xdr:rowOff>333373</xdr:rowOff>
    </xdr:to>
    <xdr:pic>
      <xdr:nvPicPr>
        <xdr:cNvPr id="57" name="圖片 56" descr="西撒哈拉">
          <a:hlinkClick xmlns:r="http://schemas.openxmlformats.org/officeDocument/2006/relationships" r:id="rId109" tooltip="西撒哈拉"/>
          <a:extLst>
            <a:ext uri="{FF2B5EF4-FFF2-40B4-BE49-F238E27FC236}">
              <a16:creationId xmlns:a16="http://schemas.microsoft.com/office/drawing/2014/main" id="{E78E5D7C-EE2A-4E23-BFD4-EC70E236ABB2}"/>
            </a:ext>
          </a:extLst>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1833561" y="291226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59</xdr:row>
      <xdr:rowOff>95248</xdr:rowOff>
    </xdr:from>
    <xdr:to>
      <xdr:col>3</xdr:col>
      <xdr:colOff>547686</xdr:colOff>
      <xdr:row>59</xdr:row>
      <xdr:rowOff>409573</xdr:rowOff>
    </xdr:to>
    <xdr:pic>
      <xdr:nvPicPr>
        <xdr:cNvPr id="58" name="圖片 57" descr="尚比亞">
          <a:hlinkClick xmlns:r="http://schemas.openxmlformats.org/officeDocument/2006/relationships" r:id="rId111" tooltip="尚比亞"/>
          <a:extLst>
            <a:ext uri="{FF2B5EF4-FFF2-40B4-BE49-F238E27FC236}">
              <a16:creationId xmlns:a16="http://schemas.microsoft.com/office/drawing/2014/main" id="{6D71A042-79B0-4BD6-8449-7334215138EA}"/>
            </a:ext>
          </a:extLst>
        </xdr:cNvPr>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1833561" y="29622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60</xdr:row>
      <xdr:rowOff>95248</xdr:rowOff>
    </xdr:from>
    <xdr:to>
      <xdr:col>3</xdr:col>
      <xdr:colOff>547686</xdr:colOff>
      <xdr:row>60</xdr:row>
      <xdr:rowOff>333373</xdr:rowOff>
    </xdr:to>
    <xdr:pic>
      <xdr:nvPicPr>
        <xdr:cNvPr id="59" name="圖片 58" descr="辛巴威">
          <a:hlinkClick xmlns:r="http://schemas.openxmlformats.org/officeDocument/2006/relationships" r:id="rId113" tooltip="辛巴威"/>
          <a:extLst>
            <a:ext uri="{FF2B5EF4-FFF2-40B4-BE49-F238E27FC236}">
              <a16:creationId xmlns:a16="http://schemas.microsoft.com/office/drawing/2014/main" id="{A730C9A0-89ED-4E08-BB2F-14555F15BD97}"/>
            </a:ext>
          </a:extLst>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1833561" y="301228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61</xdr:row>
      <xdr:rowOff>95248</xdr:rowOff>
    </xdr:from>
    <xdr:to>
      <xdr:col>3</xdr:col>
      <xdr:colOff>547686</xdr:colOff>
      <xdr:row>61</xdr:row>
      <xdr:rowOff>333373</xdr:rowOff>
    </xdr:to>
    <xdr:pic>
      <xdr:nvPicPr>
        <xdr:cNvPr id="60" name="圖片 59" descr="索馬利蘭">
          <a:hlinkClick xmlns:r="http://schemas.openxmlformats.org/officeDocument/2006/relationships" r:id="rId115" tooltip="索馬利蘭"/>
          <a:extLst>
            <a:ext uri="{FF2B5EF4-FFF2-40B4-BE49-F238E27FC236}">
              <a16:creationId xmlns:a16="http://schemas.microsoft.com/office/drawing/2014/main" id="{59ED0E9E-A5D8-4F8A-9687-D6AED33304B3}"/>
            </a:ext>
          </a:extLst>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1833561" y="306228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62</xdr:row>
      <xdr:rowOff>95248</xdr:rowOff>
    </xdr:from>
    <xdr:to>
      <xdr:col>3</xdr:col>
      <xdr:colOff>547686</xdr:colOff>
      <xdr:row>62</xdr:row>
      <xdr:rowOff>333373</xdr:rowOff>
    </xdr:to>
    <xdr:pic>
      <xdr:nvPicPr>
        <xdr:cNvPr id="61" name="圖片 60" descr="南蘇丹">
          <a:hlinkClick xmlns:r="http://schemas.openxmlformats.org/officeDocument/2006/relationships" r:id="rId117" tooltip="南蘇丹"/>
          <a:extLst>
            <a:ext uri="{FF2B5EF4-FFF2-40B4-BE49-F238E27FC236}">
              <a16:creationId xmlns:a16="http://schemas.microsoft.com/office/drawing/2014/main" id="{BFD0713B-8AF0-411E-A897-683FD7ACCE4F}"/>
            </a:ext>
          </a:extLst>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1833561" y="311229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90487</xdr:colOff>
      <xdr:row>43</xdr:row>
      <xdr:rowOff>114298</xdr:rowOff>
    </xdr:from>
    <xdr:to>
      <xdr:col>3</xdr:col>
      <xdr:colOff>560058</xdr:colOff>
      <xdr:row>43</xdr:row>
      <xdr:rowOff>427498</xdr:rowOff>
    </xdr:to>
    <xdr:pic>
      <xdr:nvPicPr>
        <xdr:cNvPr id="62" name="圖片 61">
          <a:extLst>
            <a:ext uri="{FF2B5EF4-FFF2-40B4-BE49-F238E27FC236}">
              <a16:creationId xmlns:a16="http://schemas.microsoft.com/office/drawing/2014/main" id="{A6444EA9-DFE1-4258-B551-E0680A5A1815}"/>
            </a:ext>
          </a:extLst>
        </xdr:cNvPr>
        <xdr:cNvPicPr>
          <a:picLocks noChangeAspect="1"/>
        </xdr:cNvPicPr>
      </xdr:nvPicPr>
      <xdr:blipFill>
        <a:blip xmlns:r="http://schemas.openxmlformats.org/officeDocument/2006/relationships" r:embed="rId119" cstate="print">
          <a:extLst>
            <a:ext uri="{28A0092B-C50C-407E-A947-70E740481C1C}">
              <a14:useLocalDpi xmlns:a14="http://schemas.microsoft.com/office/drawing/2010/main" val="0"/>
            </a:ext>
          </a:extLst>
        </a:blip>
        <a:stretch>
          <a:fillRect/>
        </a:stretch>
      </xdr:blipFill>
      <xdr:spPr>
        <a:xfrm>
          <a:off x="1852612" y="20640673"/>
          <a:ext cx="469571" cy="313200"/>
        </a:xfrm>
        <a:prstGeom prst="rect">
          <a:avLst/>
        </a:prstGeom>
      </xdr:spPr>
    </xdr:pic>
    <xdr:clientData/>
  </xdr:twoCellAnchor>
  <xdr:twoCellAnchor editAs="oneCell">
    <xdr:from>
      <xdr:col>3</xdr:col>
      <xdr:colOff>71436</xdr:colOff>
      <xdr:row>63</xdr:row>
      <xdr:rowOff>95248</xdr:rowOff>
    </xdr:from>
    <xdr:to>
      <xdr:col>3</xdr:col>
      <xdr:colOff>547686</xdr:colOff>
      <xdr:row>63</xdr:row>
      <xdr:rowOff>409573</xdr:rowOff>
    </xdr:to>
    <xdr:pic>
      <xdr:nvPicPr>
        <xdr:cNvPr id="63" name="圖片 62" descr="阿富汗">
          <a:hlinkClick xmlns:r="http://schemas.openxmlformats.org/officeDocument/2006/relationships" r:id="rId120" tooltip="亞克羅提利與德凱利亞"/>
          <a:extLst>
            <a:ext uri="{FF2B5EF4-FFF2-40B4-BE49-F238E27FC236}">
              <a16:creationId xmlns:a16="http://schemas.microsoft.com/office/drawing/2014/main" id="{538B0428-9D71-4AC8-83EB-7B3302130A06}"/>
            </a:ext>
          </a:extLst>
        </xdr:cNvPr>
        <xdr:cNvPicPr>
          <a:picLocks noChangeAspect="1" noChangeArrowheads="1"/>
        </xdr:cNvPicPr>
      </xdr:nvPicPr>
      <xdr:blipFill>
        <a:blip xmlns:r="http://schemas.openxmlformats.org/officeDocument/2006/relationships" r:embed="rId121">
          <a:extLst>
            <a:ext uri="{28A0092B-C50C-407E-A947-70E740481C1C}">
              <a14:useLocalDpi xmlns:a14="http://schemas.microsoft.com/office/drawing/2010/main" val="0"/>
            </a:ext>
          </a:extLst>
        </a:blip>
        <a:srcRect/>
        <a:stretch>
          <a:fillRect/>
        </a:stretch>
      </xdr:blipFill>
      <xdr:spPr bwMode="auto">
        <a:xfrm>
          <a:off x="1833561" y="316229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64</xdr:row>
      <xdr:rowOff>95248</xdr:rowOff>
    </xdr:from>
    <xdr:to>
      <xdr:col>3</xdr:col>
      <xdr:colOff>547686</xdr:colOff>
      <xdr:row>64</xdr:row>
      <xdr:rowOff>333373</xdr:rowOff>
    </xdr:to>
    <xdr:pic>
      <xdr:nvPicPr>
        <xdr:cNvPr id="64" name="圖片 63" descr="亞美尼亞">
          <a:hlinkClick xmlns:r="http://schemas.openxmlformats.org/officeDocument/2006/relationships" r:id="rId122"/>
          <a:extLst>
            <a:ext uri="{FF2B5EF4-FFF2-40B4-BE49-F238E27FC236}">
              <a16:creationId xmlns:a16="http://schemas.microsoft.com/office/drawing/2014/main" id="{1F212EE4-3E24-4102-A88F-6BF381BFF9AA}"/>
            </a:ext>
          </a:extLst>
        </xdr:cNvPr>
        <xdr:cNvPicPr>
          <a:picLocks noChangeAspect="1"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1833561" y="3212306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65</xdr:row>
      <xdr:rowOff>95248</xdr:rowOff>
    </xdr:from>
    <xdr:to>
      <xdr:col>3</xdr:col>
      <xdr:colOff>547686</xdr:colOff>
      <xdr:row>65</xdr:row>
      <xdr:rowOff>333373</xdr:rowOff>
    </xdr:to>
    <xdr:pic>
      <xdr:nvPicPr>
        <xdr:cNvPr id="65" name="圖片 64" descr="亞塞拜然">
          <a:hlinkClick xmlns:r="http://schemas.openxmlformats.org/officeDocument/2006/relationships" r:id="rId124" tooltip="亞塞拜然"/>
          <a:extLst>
            <a:ext uri="{FF2B5EF4-FFF2-40B4-BE49-F238E27FC236}">
              <a16:creationId xmlns:a16="http://schemas.microsoft.com/office/drawing/2014/main" id="{5C112F16-F89D-42F3-8B63-A5895588D8F9}"/>
            </a:ext>
          </a:extLst>
        </xdr:cNvPr>
        <xdr:cNvPicPr>
          <a:picLocks noChangeAspect="1" noChangeArrowheads="1"/>
        </xdr:cNvPicPr>
      </xdr:nvPicPr>
      <xdr:blipFill>
        <a:blip xmlns:r="http://schemas.openxmlformats.org/officeDocument/2006/relationships" r:embed="rId125">
          <a:extLst>
            <a:ext uri="{28A0092B-C50C-407E-A947-70E740481C1C}">
              <a14:useLocalDpi xmlns:a14="http://schemas.microsoft.com/office/drawing/2010/main" val="0"/>
            </a:ext>
          </a:extLst>
        </a:blip>
        <a:srcRect/>
        <a:stretch>
          <a:fillRect/>
        </a:stretch>
      </xdr:blipFill>
      <xdr:spPr bwMode="auto">
        <a:xfrm>
          <a:off x="1833561" y="32623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66</xdr:row>
      <xdr:rowOff>95248</xdr:rowOff>
    </xdr:from>
    <xdr:to>
      <xdr:col>3</xdr:col>
      <xdr:colOff>547686</xdr:colOff>
      <xdr:row>66</xdr:row>
      <xdr:rowOff>380998</xdr:rowOff>
    </xdr:to>
    <xdr:pic>
      <xdr:nvPicPr>
        <xdr:cNvPr id="66" name="圖片 65" descr="巴林">
          <a:hlinkClick xmlns:r="http://schemas.openxmlformats.org/officeDocument/2006/relationships" r:id="rId126" tooltip="巴林"/>
          <a:extLst>
            <a:ext uri="{FF2B5EF4-FFF2-40B4-BE49-F238E27FC236}">
              <a16:creationId xmlns:a16="http://schemas.microsoft.com/office/drawing/2014/main" id="{3E0A730F-C295-41A1-A98D-D364644D337A}"/>
            </a:ext>
          </a:extLst>
        </xdr:cNvPr>
        <xdr:cNvPicPr>
          <a:picLocks noChangeAspect="1"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1833561" y="33123186"/>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67</xdr:row>
      <xdr:rowOff>95248</xdr:rowOff>
    </xdr:from>
    <xdr:to>
      <xdr:col>3</xdr:col>
      <xdr:colOff>547686</xdr:colOff>
      <xdr:row>67</xdr:row>
      <xdr:rowOff>380998</xdr:rowOff>
    </xdr:to>
    <xdr:pic>
      <xdr:nvPicPr>
        <xdr:cNvPr id="67" name="圖片 66" descr="孟加拉國">
          <a:hlinkClick xmlns:r="http://schemas.openxmlformats.org/officeDocument/2006/relationships" r:id="rId128" tooltip="孟加拉國"/>
          <a:extLst>
            <a:ext uri="{FF2B5EF4-FFF2-40B4-BE49-F238E27FC236}">
              <a16:creationId xmlns:a16="http://schemas.microsoft.com/office/drawing/2014/main" id="{62F31439-23DA-46E7-A7DA-2173177308DC}"/>
            </a:ext>
          </a:extLst>
        </xdr:cNvPr>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1833561" y="33623248"/>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68</xdr:row>
      <xdr:rowOff>95248</xdr:rowOff>
    </xdr:from>
    <xdr:to>
      <xdr:col>3</xdr:col>
      <xdr:colOff>547686</xdr:colOff>
      <xdr:row>68</xdr:row>
      <xdr:rowOff>409573</xdr:rowOff>
    </xdr:to>
    <xdr:pic>
      <xdr:nvPicPr>
        <xdr:cNvPr id="68" name="圖片 67" descr="中國">
          <a:hlinkClick xmlns:r="http://schemas.openxmlformats.org/officeDocument/2006/relationships" r:id="rId130" tooltip="中國"/>
          <a:extLst>
            <a:ext uri="{FF2B5EF4-FFF2-40B4-BE49-F238E27FC236}">
              <a16:creationId xmlns:a16="http://schemas.microsoft.com/office/drawing/2014/main" id="{7A60A1EF-01B3-406C-951F-8E5A76331A10}"/>
            </a:ext>
          </a:extLst>
        </xdr:cNvPr>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1833561" y="34123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69</xdr:row>
      <xdr:rowOff>95248</xdr:rowOff>
    </xdr:from>
    <xdr:to>
      <xdr:col>3</xdr:col>
      <xdr:colOff>547686</xdr:colOff>
      <xdr:row>69</xdr:row>
      <xdr:rowOff>409573</xdr:rowOff>
    </xdr:to>
    <xdr:pic>
      <xdr:nvPicPr>
        <xdr:cNvPr id="69" name="圖片 68" descr="不丹">
          <a:hlinkClick xmlns:r="http://schemas.openxmlformats.org/officeDocument/2006/relationships" r:id="rId132" tooltip="不丹"/>
          <a:extLst>
            <a:ext uri="{FF2B5EF4-FFF2-40B4-BE49-F238E27FC236}">
              <a16:creationId xmlns:a16="http://schemas.microsoft.com/office/drawing/2014/main" id="{93F1A233-0084-499A-AA5B-3C31ABBAEA78}"/>
            </a:ext>
          </a:extLst>
        </xdr:cNvPr>
        <xdr:cNvPicPr>
          <a:picLocks noChangeAspect="1"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1833561" y="34623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70</xdr:row>
      <xdr:rowOff>95248</xdr:rowOff>
    </xdr:from>
    <xdr:to>
      <xdr:col>3</xdr:col>
      <xdr:colOff>547686</xdr:colOff>
      <xdr:row>70</xdr:row>
      <xdr:rowOff>333373</xdr:rowOff>
    </xdr:to>
    <xdr:pic>
      <xdr:nvPicPr>
        <xdr:cNvPr id="70" name="圖片 69" descr="汶萊">
          <a:hlinkClick xmlns:r="http://schemas.openxmlformats.org/officeDocument/2006/relationships" r:id="rId134" tooltip="汶萊"/>
          <a:extLst>
            <a:ext uri="{FF2B5EF4-FFF2-40B4-BE49-F238E27FC236}">
              <a16:creationId xmlns:a16="http://schemas.microsoft.com/office/drawing/2014/main" id="{4EDD6F86-4F6E-4E86-82EB-5C0B5BA8F7F8}"/>
            </a:ext>
          </a:extLst>
        </xdr:cNvPr>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1833561" y="351234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71</xdr:row>
      <xdr:rowOff>95248</xdr:rowOff>
    </xdr:from>
    <xdr:to>
      <xdr:col>3</xdr:col>
      <xdr:colOff>547686</xdr:colOff>
      <xdr:row>71</xdr:row>
      <xdr:rowOff>400048</xdr:rowOff>
    </xdr:to>
    <xdr:pic>
      <xdr:nvPicPr>
        <xdr:cNvPr id="71" name="圖片 70" descr="柬埔寨">
          <a:hlinkClick xmlns:r="http://schemas.openxmlformats.org/officeDocument/2006/relationships" r:id="rId136" tooltip="柬埔寨"/>
          <a:extLst>
            <a:ext uri="{FF2B5EF4-FFF2-40B4-BE49-F238E27FC236}">
              <a16:creationId xmlns:a16="http://schemas.microsoft.com/office/drawing/2014/main" id="{189FF491-04DE-49FE-B109-176FC8D6C171}"/>
            </a:ext>
          </a:extLst>
        </xdr:cNvPr>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1833561" y="35623498"/>
          <a:ext cx="4762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72</xdr:row>
      <xdr:rowOff>95248</xdr:rowOff>
    </xdr:from>
    <xdr:to>
      <xdr:col>3</xdr:col>
      <xdr:colOff>547686</xdr:colOff>
      <xdr:row>72</xdr:row>
      <xdr:rowOff>333373</xdr:rowOff>
    </xdr:to>
    <xdr:pic>
      <xdr:nvPicPr>
        <xdr:cNvPr id="72" name="圖片 71" descr="聖誕島">
          <a:hlinkClick xmlns:r="http://schemas.openxmlformats.org/officeDocument/2006/relationships" r:id="rId138" tooltip="聖誕島"/>
          <a:extLst>
            <a:ext uri="{FF2B5EF4-FFF2-40B4-BE49-F238E27FC236}">
              <a16:creationId xmlns:a16="http://schemas.microsoft.com/office/drawing/2014/main" id="{1F4D33D1-3F5C-4142-970C-299EBAA0368D}"/>
            </a:ext>
          </a:extLst>
        </xdr:cNvPr>
        <xdr:cNvPicPr>
          <a:picLocks noChangeAspect="1" noChangeArrowheads="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1833561" y="3612356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73</xdr:row>
      <xdr:rowOff>95248</xdr:rowOff>
    </xdr:from>
    <xdr:to>
      <xdr:col>3</xdr:col>
      <xdr:colOff>547686</xdr:colOff>
      <xdr:row>73</xdr:row>
      <xdr:rowOff>333373</xdr:rowOff>
    </xdr:to>
    <xdr:pic>
      <xdr:nvPicPr>
        <xdr:cNvPr id="73" name="圖片 72" descr="科科斯（基林）群島">
          <a:hlinkClick xmlns:r="http://schemas.openxmlformats.org/officeDocument/2006/relationships" r:id="rId140" tooltip="科科斯（基林）群島"/>
          <a:extLst>
            <a:ext uri="{FF2B5EF4-FFF2-40B4-BE49-F238E27FC236}">
              <a16:creationId xmlns:a16="http://schemas.microsoft.com/office/drawing/2014/main" id="{15FE2E03-E6F9-4493-9991-C47DC8E9A466}"/>
            </a:ext>
          </a:extLst>
        </xdr:cNvPr>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1833561" y="36623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130</xdr:row>
      <xdr:rowOff>95248</xdr:rowOff>
    </xdr:from>
    <xdr:to>
      <xdr:col>3</xdr:col>
      <xdr:colOff>547686</xdr:colOff>
      <xdr:row>130</xdr:row>
      <xdr:rowOff>409573</xdr:rowOff>
    </xdr:to>
    <xdr:pic>
      <xdr:nvPicPr>
        <xdr:cNvPr id="74" name="圖片 73" descr="賽普勒斯">
          <a:hlinkClick xmlns:r="http://schemas.openxmlformats.org/officeDocument/2006/relationships" r:id="rId142" tooltip="賽普勒斯"/>
          <a:extLst>
            <a:ext uri="{FF2B5EF4-FFF2-40B4-BE49-F238E27FC236}">
              <a16:creationId xmlns:a16="http://schemas.microsoft.com/office/drawing/2014/main" id="{AB70C24A-47CB-478E-AF16-F299EE604060}"/>
            </a:ext>
          </a:extLst>
        </xdr:cNvPr>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1833561" y="66127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75</xdr:row>
      <xdr:rowOff>95248</xdr:rowOff>
    </xdr:from>
    <xdr:to>
      <xdr:col>3</xdr:col>
      <xdr:colOff>547686</xdr:colOff>
      <xdr:row>75</xdr:row>
      <xdr:rowOff>409573</xdr:rowOff>
    </xdr:to>
    <xdr:pic>
      <xdr:nvPicPr>
        <xdr:cNvPr id="75" name="圖片 74" descr="喬治亞">
          <a:hlinkClick xmlns:r="http://schemas.openxmlformats.org/officeDocument/2006/relationships" r:id="rId144" tooltip="喬治亞"/>
          <a:extLst>
            <a:ext uri="{FF2B5EF4-FFF2-40B4-BE49-F238E27FC236}">
              <a16:creationId xmlns:a16="http://schemas.microsoft.com/office/drawing/2014/main" id="{A4337E34-DBDE-4730-9E52-7D711C1D3E57}"/>
            </a:ext>
          </a:extLst>
        </xdr:cNvPr>
        <xdr:cNvPicPr>
          <a:picLocks noChangeAspect="1"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1833561" y="381238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77</xdr:row>
      <xdr:rowOff>95248</xdr:rowOff>
    </xdr:from>
    <xdr:to>
      <xdr:col>3</xdr:col>
      <xdr:colOff>547686</xdr:colOff>
      <xdr:row>77</xdr:row>
      <xdr:rowOff>409573</xdr:rowOff>
    </xdr:to>
    <xdr:pic>
      <xdr:nvPicPr>
        <xdr:cNvPr id="76" name="圖片 75" descr="印度">
          <a:hlinkClick xmlns:r="http://schemas.openxmlformats.org/officeDocument/2006/relationships" r:id="rId146" tooltip="印度"/>
          <a:extLst>
            <a:ext uri="{FF2B5EF4-FFF2-40B4-BE49-F238E27FC236}">
              <a16:creationId xmlns:a16="http://schemas.microsoft.com/office/drawing/2014/main" id="{1AB9144A-D773-4C3B-B82E-F8463CE0516D}"/>
            </a:ext>
          </a:extLst>
        </xdr:cNvPr>
        <xdr:cNvPicPr>
          <a:picLocks noChangeAspect="1"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1833561" y="39123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78</xdr:row>
      <xdr:rowOff>95248</xdr:rowOff>
    </xdr:from>
    <xdr:to>
      <xdr:col>3</xdr:col>
      <xdr:colOff>547686</xdr:colOff>
      <xdr:row>78</xdr:row>
      <xdr:rowOff>409573</xdr:rowOff>
    </xdr:to>
    <xdr:pic>
      <xdr:nvPicPr>
        <xdr:cNvPr id="77" name="圖片 76" descr="印度尼西亞">
          <a:hlinkClick xmlns:r="http://schemas.openxmlformats.org/officeDocument/2006/relationships" r:id="rId148" tooltip="印度尼西亞"/>
          <a:extLst>
            <a:ext uri="{FF2B5EF4-FFF2-40B4-BE49-F238E27FC236}">
              <a16:creationId xmlns:a16="http://schemas.microsoft.com/office/drawing/2014/main" id="{1301252B-8499-44FA-88F6-280116D119DA}"/>
            </a:ext>
          </a:extLst>
        </xdr:cNvPr>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1833561" y="396239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79</xdr:row>
      <xdr:rowOff>95248</xdr:rowOff>
    </xdr:from>
    <xdr:to>
      <xdr:col>3</xdr:col>
      <xdr:colOff>547686</xdr:colOff>
      <xdr:row>79</xdr:row>
      <xdr:rowOff>371473</xdr:rowOff>
    </xdr:to>
    <xdr:pic>
      <xdr:nvPicPr>
        <xdr:cNvPr id="78" name="圖片 77" descr="伊朗">
          <a:hlinkClick xmlns:r="http://schemas.openxmlformats.org/officeDocument/2006/relationships" r:id="rId150" tooltip="伊朗"/>
          <a:extLst>
            <a:ext uri="{FF2B5EF4-FFF2-40B4-BE49-F238E27FC236}">
              <a16:creationId xmlns:a16="http://schemas.microsoft.com/office/drawing/2014/main" id="{62ECDF65-9CF4-4907-A6D0-B10ED92403F1}"/>
            </a:ext>
          </a:extLst>
        </xdr:cNvPr>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1833561" y="40124061"/>
          <a:ext cx="47625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80</xdr:row>
      <xdr:rowOff>95248</xdr:rowOff>
    </xdr:from>
    <xdr:to>
      <xdr:col>3</xdr:col>
      <xdr:colOff>547686</xdr:colOff>
      <xdr:row>80</xdr:row>
      <xdr:rowOff>409573</xdr:rowOff>
    </xdr:to>
    <xdr:pic>
      <xdr:nvPicPr>
        <xdr:cNvPr id="79" name="圖片 78" descr="伊拉克">
          <a:hlinkClick xmlns:r="http://schemas.openxmlformats.org/officeDocument/2006/relationships" r:id="rId152" tooltip="伊拉克"/>
          <a:extLst>
            <a:ext uri="{FF2B5EF4-FFF2-40B4-BE49-F238E27FC236}">
              <a16:creationId xmlns:a16="http://schemas.microsoft.com/office/drawing/2014/main" id="{CA0DF4EB-FD44-4E8F-8CFE-43B786B11093}"/>
            </a:ext>
          </a:extLst>
        </xdr:cNvPr>
        <xdr:cNvPicPr>
          <a:picLocks noChangeAspect="1"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1833561" y="40624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81</xdr:row>
      <xdr:rowOff>95248</xdr:rowOff>
    </xdr:from>
    <xdr:to>
      <xdr:col>3</xdr:col>
      <xdr:colOff>547686</xdr:colOff>
      <xdr:row>81</xdr:row>
      <xdr:rowOff>438148</xdr:rowOff>
    </xdr:to>
    <xdr:pic>
      <xdr:nvPicPr>
        <xdr:cNvPr id="80" name="圖片 79" descr="以色列">
          <a:hlinkClick xmlns:r="http://schemas.openxmlformats.org/officeDocument/2006/relationships" r:id="rId154" tooltip="以色列"/>
          <a:extLst>
            <a:ext uri="{FF2B5EF4-FFF2-40B4-BE49-F238E27FC236}">
              <a16:creationId xmlns:a16="http://schemas.microsoft.com/office/drawing/2014/main" id="{58D8BDAC-9D50-4F30-B454-A340767E6431}"/>
            </a:ext>
          </a:extLst>
        </xdr:cNvPr>
        <xdr:cNvPicPr>
          <a:picLocks noChangeAspect="1"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1833561" y="41124186"/>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82</xdr:row>
      <xdr:rowOff>95248</xdr:rowOff>
    </xdr:from>
    <xdr:to>
      <xdr:col>3</xdr:col>
      <xdr:colOff>547686</xdr:colOff>
      <xdr:row>82</xdr:row>
      <xdr:rowOff>409573</xdr:rowOff>
    </xdr:to>
    <xdr:pic>
      <xdr:nvPicPr>
        <xdr:cNvPr id="81" name="圖片 80" descr="日本">
          <a:hlinkClick xmlns:r="http://schemas.openxmlformats.org/officeDocument/2006/relationships" r:id="rId156" tooltip="日本"/>
          <a:extLst>
            <a:ext uri="{FF2B5EF4-FFF2-40B4-BE49-F238E27FC236}">
              <a16:creationId xmlns:a16="http://schemas.microsoft.com/office/drawing/2014/main" id="{46E0CA7F-CC18-41AE-A9BE-C5101AF5407C}"/>
            </a:ext>
          </a:extLst>
        </xdr:cNvPr>
        <xdr:cNvPicPr>
          <a:picLocks noChangeAspect="1" noChangeArrowheads="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a:fillRect/>
        </a:stretch>
      </xdr:blipFill>
      <xdr:spPr bwMode="auto">
        <a:xfrm>
          <a:off x="1833561" y="41624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83</xdr:row>
      <xdr:rowOff>95248</xdr:rowOff>
    </xdr:from>
    <xdr:to>
      <xdr:col>3</xdr:col>
      <xdr:colOff>547686</xdr:colOff>
      <xdr:row>83</xdr:row>
      <xdr:rowOff>333373</xdr:rowOff>
    </xdr:to>
    <xdr:pic>
      <xdr:nvPicPr>
        <xdr:cNvPr id="82" name="圖片 81" descr="約旦">
          <a:hlinkClick xmlns:r="http://schemas.openxmlformats.org/officeDocument/2006/relationships" r:id="rId158" tooltip="約旦"/>
          <a:extLst>
            <a:ext uri="{FF2B5EF4-FFF2-40B4-BE49-F238E27FC236}">
              <a16:creationId xmlns:a16="http://schemas.microsoft.com/office/drawing/2014/main" id="{B6D4B3E4-B5FC-4EBF-A138-8100720D78DD}"/>
            </a:ext>
          </a:extLst>
        </xdr:cNvPr>
        <xdr:cNvPicPr>
          <a:picLocks noChangeAspect="1" noChangeArrowheads="1"/>
        </xdr:cNvPicPr>
      </xdr:nvPicPr>
      <xdr:blipFill>
        <a:blip xmlns:r="http://schemas.openxmlformats.org/officeDocument/2006/relationships" r:embed="rId159">
          <a:extLst>
            <a:ext uri="{28A0092B-C50C-407E-A947-70E740481C1C}">
              <a14:useLocalDpi xmlns:a14="http://schemas.microsoft.com/office/drawing/2010/main" val="0"/>
            </a:ext>
          </a:extLst>
        </a:blip>
        <a:srcRect/>
        <a:stretch>
          <a:fillRect/>
        </a:stretch>
      </xdr:blipFill>
      <xdr:spPr bwMode="auto">
        <a:xfrm>
          <a:off x="1833561" y="421243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84</xdr:row>
      <xdr:rowOff>95248</xdr:rowOff>
    </xdr:from>
    <xdr:to>
      <xdr:col>3</xdr:col>
      <xdr:colOff>547686</xdr:colOff>
      <xdr:row>84</xdr:row>
      <xdr:rowOff>333373</xdr:rowOff>
    </xdr:to>
    <xdr:pic>
      <xdr:nvPicPr>
        <xdr:cNvPr id="83" name="圖片 82" descr="哈薩克">
          <a:hlinkClick xmlns:r="http://schemas.openxmlformats.org/officeDocument/2006/relationships" r:id="rId160" tooltip="哈薩克"/>
          <a:extLst>
            <a:ext uri="{FF2B5EF4-FFF2-40B4-BE49-F238E27FC236}">
              <a16:creationId xmlns:a16="http://schemas.microsoft.com/office/drawing/2014/main" id="{577128FF-B49F-420A-B861-3338C8ED8436}"/>
            </a:ext>
          </a:extLst>
        </xdr:cNvPr>
        <xdr:cNvPicPr>
          <a:picLocks noChangeAspect="1" noChangeArrowheads="1"/>
        </xdr:cNvPicPr>
      </xdr:nvPicPr>
      <xdr:blipFill>
        <a:blip xmlns:r="http://schemas.openxmlformats.org/officeDocument/2006/relationships" r:embed="rId161">
          <a:extLst>
            <a:ext uri="{28A0092B-C50C-407E-A947-70E740481C1C}">
              <a14:useLocalDpi xmlns:a14="http://schemas.microsoft.com/office/drawing/2010/main" val="0"/>
            </a:ext>
          </a:extLst>
        </a:blip>
        <a:srcRect/>
        <a:stretch>
          <a:fillRect/>
        </a:stretch>
      </xdr:blipFill>
      <xdr:spPr bwMode="auto">
        <a:xfrm>
          <a:off x="1833561" y="426243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85</xdr:row>
      <xdr:rowOff>95248</xdr:rowOff>
    </xdr:from>
    <xdr:to>
      <xdr:col>3</xdr:col>
      <xdr:colOff>547686</xdr:colOff>
      <xdr:row>85</xdr:row>
      <xdr:rowOff>333373</xdr:rowOff>
    </xdr:to>
    <xdr:pic>
      <xdr:nvPicPr>
        <xdr:cNvPr id="84" name="圖片 83" descr="朝鮮民主主義人民共和國">
          <a:hlinkClick xmlns:r="http://schemas.openxmlformats.org/officeDocument/2006/relationships" r:id="rId162" tooltip="朝鮮民主主義人民共和國"/>
          <a:extLst>
            <a:ext uri="{FF2B5EF4-FFF2-40B4-BE49-F238E27FC236}">
              <a16:creationId xmlns:a16="http://schemas.microsoft.com/office/drawing/2014/main" id="{26966988-91F1-4F30-94EB-1463A57368BB}"/>
            </a:ext>
          </a:extLst>
        </xdr:cNvPr>
        <xdr:cNvPicPr>
          <a:picLocks noChangeAspect="1" noChangeArrowheads="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1833561" y="431244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86</xdr:row>
      <xdr:rowOff>95248</xdr:rowOff>
    </xdr:from>
    <xdr:to>
      <xdr:col>3</xdr:col>
      <xdr:colOff>547686</xdr:colOff>
      <xdr:row>86</xdr:row>
      <xdr:rowOff>409573</xdr:rowOff>
    </xdr:to>
    <xdr:pic>
      <xdr:nvPicPr>
        <xdr:cNvPr id="85" name="圖片 84" descr="大韓民國">
          <a:hlinkClick xmlns:r="http://schemas.openxmlformats.org/officeDocument/2006/relationships" r:id="rId164" tooltip="大韓民國"/>
          <a:extLst>
            <a:ext uri="{FF2B5EF4-FFF2-40B4-BE49-F238E27FC236}">
              <a16:creationId xmlns:a16="http://schemas.microsoft.com/office/drawing/2014/main" id="{85A16F25-05BB-4BB2-8C8E-52A551EA3AA0}"/>
            </a:ext>
          </a:extLst>
        </xdr:cNvPr>
        <xdr:cNvPicPr>
          <a:picLocks noChangeAspect="1" noChangeArrowheads="1"/>
        </xdr:cNvPicPr>
      </xdr:nvPicPr>
      <xdr:blipFill>
        <a:blip xmlns:r="http://schemas.openxmlformats.org/officeDocument/2006/relationships" r:embed="rId165">
          <a:extLst>
            <a:ext uri="{28A0092B-C50C-407E-A947-70E740481C1C}">
              <a14:useLocalDpi xmlns:a14="http://schemas.microsoft.com/office/drawing/2010/main" val="0"/>
            </a:ext>
          </a:extLst>
        </a:blip>
        <a:srcRect/>
        <a:stretch>
          <a:fillRect/>
        </a:stretch>
      </xdr:blipFill>
      <xdr:spPr bwMode="auto">
        <a:xfrm>
          <a:off x="1833561" y="436244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87</xdr:row>
      <xdr:rowOff>95248</xdr:rowOff>
    </xdr:from>
    <xdr:to>
      <xdr:col>3</xdr:col>
      <xdr:colOff>547686</xdr:colOff>
      <xdr:row>87</xdr:row>
      <xdr:rowOff>333373</xdr:rowOff>
    </xdr:to>
    <xdr:pic>
      <xdr:nvPicPr>
        <xdr:cNvPr id="86" name="圖片 85" descr="科威特">
          <a:hlinkClick xmlns:r="http://schemas.openxmlformats.org/officeDocument/2006/relationships" r:id="rId166" tooltip="科威特"/>
          <a:extLst>
            <a:ext uri="{FF2B5EF4-FFF2-40B4-BE49-F238E27FC236}">
              <a16:creationId xmlns:a16="http://schemas.microsoft.com/office/drawing/2014/main" id="{875F9225-E841-44FE-A340-2B685811ED04}"/>
            </a:ext>
          </a:extLst>
        </xdr:cNvPr>
        <xdr:cNvPicPr>
          <a:picLocks noChangeAspect="1" noChangeArrowheads="1"/>
        </xdr:cNvPicPr>
      </xdr:nvPicPr>
      <xdr:blipFill>
        <a:blip xmlns:r="http://schemas.openxmlformats.org/officeDocument/2006/relationships" r:embed="rId167">
          <a:extLst>
            <a:ext uri="{28A0092B-C50C-407E-A947-70E740481C1C}">
              <a14:useLocalDpi xmlns:a14="http://schemas.microsoft.com/office/drawing/2010/main" val="0"/>
            </a:ext>
          </a:extLst>
        </a:blip>
        <a:srcRect/>
        <a:stretch>
          <a:fillRect/>
        </a:stretch>
      </xdr:blipFill>
      <xdr:spPr bwMode="auto">
        <a:xfrm>
          <a:off x="1833561" y="4412456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88</xdr:row>
      <xdr:rowOff>95248</xdr:rowOff>
    </xdr:from>
    <xdr:to>
      <xdr:col>3</xdr:col>
      <xdr:colOff>547686</xdr:colOff>
      <xdr:row>88</xdr:row>
      <xdr:rowOff>380998</xdr:rowOff>
    </xdr:to>
    <xdr:pic>
      <xdr:nvPicPr>
        <xdr:cNvPr id="87" name="圖片 86" descr="吉爾吉斯">
          <a:hlinkClick xmlns:r="http://schemas.openxmlformats.org/officeDocument/2006/relationships" r:id="rId168" tooltip="吉爾吉斯"/>
          <a:extLst>
            <a:ext uri="{FF2B5EF4-FFF2-40B4-BE49-F238E27FC236}">
              <a16:creationId xmlns:a16="http://schemas.microsoft.com/office/drawing/2014/main" id="{47A87C4E-0782-4CEE-A5CC-55AF3190B251}"/>
            </a:ext>
          </a:extLst>
        </xdr:cNvPr>
        <xdr:cNvPicPr>
          <a:picLocks noChangeAspect="1" noChangeArrowheads="1"/>
        </xdr:cNvPicPr>
      </xdr:nvPicPr>
      <xdr:blipFill>
        <a:blip xmlns:r="http://schemas.openxmlformats.org/officeDocument/2006/relationships" r:embed="rId169">
          <a:extLst>
            <a:ext uri="{28A0092B-C50C-407E-A947-70E740481C1C}">
              <a14:useLocalDpi xmlns:a14="http://schemas.microsoft.com/office/drawing/2010/main" val="0"/>
            </a:ext>
          </a:extLst>
        </a:blip>
        <a:srcRect/>
        <a:stretch>
          <a:fillRect/>
        </a:stretch>
      </xdr:blipFill>
      <xdr:spPr bwMode="auto">
        <a:xfrm>
          <a:off x="1833561" y="44624623"/>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89</xdr:row>
      <xdr:rowOff>95248</xdr:rowOff>
    </xdr:from>
    <xdr:to>
      <xdr:col>3</xdr:col>
      <xdr:colOff>547686</xdr:colOff>
      <xdr:row>89</xdr:row>
      <xdr:rowOff>409573</xdr:rowOff>
    </xdr:to>
    <xdr:pic>
      <xdr:nvPicPr>
        <xdr:cNvPr id="88" name="圖片 87" descr="寮國">
          <a:hlinkClick xmlns:r="http://schemas.openxmlformats.org/officeDocument/2006/relationships" r:id="rId170" tooltip="寮國"/>
          <a:extLst>
            <a:ext uri="{FF2B5EF4-FFF2-40B4-BE49-F238E27FC236}">
              <a16:creationId xmlns:a16="http://schemas.microsoft.com/office/drawing/2014/main" id="{C67762F6-0510-42D8-A501-CDD6E4CBE54E}"/>
            </a:ext>
          </a:extLst>
        </xdr:cNvPr>
        <xdr:cNvPicPr>
          <a:picLocks noChangeAspect="1" noChangeArrowheads="1"/>
        </xdr:cNvPicPr>
      </xdr:nvPicPr>
      <xdr:blipFill>
        <a:blip xmlns:r="http://schemas.openxmlformats.org/officeDocument/2006/relationships" r:embed="rId171">
          <a:extLst>
            <a:ext uri="{28A0092B-C50C-407E-A947-70E740481C1C}">
              <a14:useLocalDpi xmlns:a14="http://schemas.microsoft.com/office/drawing/2010/main" val="0"/>
            </a:ext>
          </a:extLst>
        </a:blip>
        <a:srcRect/>
        <a:stretch>
          <a:fillRect/>
        </a:stretch>
      </xdr:blipFill>
      <xdr:spPr bwMode="auto">
        <a:xfrm>
          <a:off x="1833561" y="451246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90</xdr:row>
      <xdr:rowOff>95248</xdr:rowOff>
    </xdr:from>
    <xdr:to>
      <xdr:col>3</xdr:col>
      <xdr:colOff>547686</xdr:colOff>
      <xdr:row>90</xdr:row>
      <xdr:rowOff>409573</xdr:rowOff>
    </xdr:to>
    <xdr:pic>
      <xdr:nvPicPr>
        <xdr:cNvPr id="89" name="圖片 88" descr="黎巴嫩">
          <a:hlinkClick xmlns:r="http://schemas.openxmlformats.org/officeDocument/2006/relationships" r:id="rId172" tooltip="黎巴嫩"/>
          <a:extLst>
            <a:ext uri="{FF2B5EF4-FFF2-40B4-BE49-F238E27FC236}">
              <a16:creationId xmlns:a16="http://schemas.microsoft.com/office/drawing/2014/main" id="{69F1BAC1-94FC-4477-9D86-8E46CBE94D5D}"/>
            </a:ext>
          </a:extLst>
        </xdr:cNvPr>
        <xdr:cNvPicPr>
          <a:picLocks noChangeAspect="1" noChangeArrowheads="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1833561" y="45624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92</xdr:row>
      <xdr:rowOff>95248</xdr:rowOff>
    </xdr:from>
    <xdr:to>
      <xdr:col>3</xdr:col>
      <xdr:colOff>547686</xdr:colOff>
      <xdr:row>92</xdr:row>
      <xdr:rowOff>333373</xdr:rowOff>
    </xdr:to>
    <xdr:pic>
      <xdr:nvPicPr>
        <xdr:cNvPr id="90" name="圖片 89" descr="馬來西亞">
          <a:hlinkClick xmlns:r="http://schemas.openxmlformats.org/officeDocument/2006/relationships" r:id="rId174" tooltip="馬來西亞"/>
          <a:extLst>
            <a:ext uri="{FF2B5EF4-FFF2-40B4-BE49-F238E27FC236}">
              <a16:creationId xmlns:a16="http://schemas.microsoft.com/office/drawing/2014/main" id="{D6B0C42E-67FE-4CB9-9ED0-EA1F4A26293E}"/>
            </a:ext>
          </a:extLst>
        </xdr:cNvPr>
        <xdr:cNvPicPr>
          <a:picLocks noChangeAspect="1" noChangeArrowheads="1"/>
        </xdr:cNvPicPr>
      </xdr:nvPicPr>
      <xdr:blipFill>
        <a:blip xmlns:r="http://schemas.openxmlformats.org/officeDocument/2006/relationships" r:embed="rId175">
          <a:extLst>
            <a:ext uri="{28A0092B-C50C-407E-A947-70E740481C1C}">
              <a14:useLocalDpi xmlns:a14="http://schemas.microsoft.com/office/drawing/2010/main" val="0"/>
            </a:ext>
          </a:extLst>
        </a:blip>
        <a:srcRect/>
        <a:stretch>
          <a:fillRect/>
        </a:stretch>
      </xdr:blipFill>
      <xdr:spPr bwMode="auto">
        <a:xfrm>
          <a:off x="1833561" y="466248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93</xdr:row>
      <xdr:rowOff>95248</xdr:rowOff>
    </xdr:from>
    <xdr:to>
      <xdr:col>3</xdr:col>
      <xdr:colOff>547686</xdr:colOff>
      <xdr:row>93</xdr:row>
      <xdr:rowOff>409573</xdr:rowOff>
    </xdr:to>
    <xdr:pic>
      <xdr:nvPicPr>
        <xdr:cNvPr id="91" name="圖片 90" descr="馬爾地夫">
          <a:hlinkClick xmlns:r="http://schemas.openxmlformats.org/officeDocument/2006/relationships" r:id="rId176" tooltip="馬爾地夫"/>
          <a:extLst>
            <a:ext uri="{FF2B5EF4-FFF2-40B4-BE49-F238E27FC236}">
              <a16:creationId xmlns:a16="http://schemas.microsoft.com/office/drawing/2014/main" id="{8DACA347-869B-4118-8860-A93DEB2AF82F}"/>
            </a:ext>
          </a:extLst>
        </xdr:cNvPr>
        <xdr:cNvPicPr>
          <a:picLocks noChangeAspect="1" noChangeArrowheads="1"/>
        </xdr:cNvPicPr>
      </xdr:nvPicPr>
      <xdr:blipFill>
        <a:blip xmlns:r="http://schemas.openxmlformats.org/officeDocument/2006/relationships" r:embed="rId177">
          <a:extLst>
            <a:ext uri="{28A0092B-C50C-407E-A947-70E740481C1C}">
              <a14:useLocalDpi xmlns:a14="http://schemas.microsoft.com/office/drawing/2010/main" val="0"/>
            </a:ext>
          </a:extLst>
        </a:blip>
        <a:srcRect/>
        <a:stretch>
          <a:fillRect/>
        </a:stretch>
      </xdr:blipFill>
      <xdr:spPr bwMode="auto">
        <a:xfrm>
          <a:off x="1833561" y="47124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94</xdr:row>
      <xdr:rowOff>95248</xdr:rowOff>
    </xdr:from>
    <xdr:to>
      <xdr:col>3</xdr:col>
      <xdr:colOff>547686</xdr:colOff>
      <xdr:row>94</xdr:row>
      <xdr:rowOff>333373</xdr:rowOff>
    </xdr:to>
    <xdr:pic>
      <xdr:nvPicPr>
        <xdr:cNvPr id="92" name="圖片 91" descr="蒙古">
          <a:hlinkClick xmlns:r="http://schemas.openxmlformats.org/officeDocument/2006/relationships" r:id="rId178" tooltip="蒙古"/>
          <a:extLst>
            <a:ext uri="{FF2B5EF4-FFF2-40B4-BE49-F238E27FC236}">
              <a16:creationId xmlns:a16="http://schemas.microsoft.com/office/drawing/2014/main" id="{F294912F-FF95-4217-9531-E8D749824420}"/>
            </a:ext>
          </a:extLst>
        </xdr:cNvPr>
        <xdr:cNvPicPr>
          <a:picLocks noChangeAspect="1" noChangeArrowheads="1"/>
        </xdr:cNvPicPr>
      </xdr:nvPicPr>
      <xdr:blipFill>
        <a:blip xmlns:r="http://schemas.openxmlformats.org/officeDocument/2006/relationships" r:embed="rId179">
          <a:extLst>
            <a:ext uri="{28A0092B-C50C-407E-A947-70E740481C1C}">
              <a14:useLocalDpi xmlns:a14="http://schemas.microsoft.com/office/drawing/2010/main" val="0"/>
            </a:ext>
          </a:extLst>
        </a:blip>
        <a:srcRect/>
        <a:stretch>
          <a:fillRect/>
        </a:stretch>
      </xdr:blipFill>
      <xdr:spPr bwMode="auto">
        <a:xfrm>
          <a:off x="1833561" y="476249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95</xdr:row>
      <xdr:rowOff>95248</xdr:rowOff>
    </xdr:from>
    <xdr:to>
      <xdr:col>3</xdr:col>
      <xdr:colOff>547686</xdr:colOff>
      <xdr:row>95</xdr:row>
      <xdr:rowOff>409573</xdr:rowOff>
    </xdr:to>
    <xdr:pic>
      <xdr:nvPicPr>
        <xdr:cNvPr id="93" name="圖片 92" descr="緬甸">
          <a:hlinkClick xmlns:r="http://schemas.openxmlformats.org/officeDocument/2006/relationships" r:id="rId180" tooltip="緬甸"/>
          <a:extLst>
            <a:ext uri="{FF2B5EF4-FFF2-40B4-BE49-F238E27FC236}">
              <a16:creationId xmlns:a16="http://schemas.microsoft.com/office/drawing/2014/main" id="{D59143CD-F609-43B3-8B90-DB76C3EC53FF}"/>
            </a:ext>
          </a:extLst>
        </xdr:cNvPr>
        <xdr:cNvPicPr>
          <a:picLocks noChangeAspect="1" noChangeArrowheads="1"/>
        </xdr:cNvPicPr>
      </xdr:nvPicPr>
      <xdr:blipFill>
        <a:blip xmlns:r="http://schemas.openxmlformats.org/officeDocument/2006/relationships" r:embed="rId181">
          <a:extLst>
            <a:ext uri="{28A0092B-C50C-407E-A947-70E740481C1C}">
              <a14:useLocalDpi xmlns:a14="http://schemas.microsoft.com/office/drawing/2010/main" val="0"/>
            </a:ext>
          </a:extLst>
        </a:blip>
        <a:srcRect/>
        <a:stretch>
          <a:fillRect/>
        </a:stretch>
      </xdr:blipFill>
      <xdr:spPr bwMode="auto">
        <a:xfrm>
          <a:off x="1833561" y="48125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96</xdr:row>
      <xdr:rowOff>95248</xdr:rowOff>
    </xdr:from>
    <xdr:to>
      <xdr:col>3</xdr:col>
      <xdr:colOff>460944</xdr:colOff>
      <xdr:row>97</xdr:row>
      <xdr:rowOff>70386</xdr:rowOff>
    </xdr:to>
    <xdr:pic>
      <xdr:nvPicPr>
        <xdr:cNvPr id="94" name="圖片 93" descr="尼泊爾">
          <a:hlinkClick xmlns:r="http://schemas.openxmlformats.org/officeDocument/2006/relationships" r:id="rId182" tooltip="尼泊爾"/>
          <a:extLst>
            <a:ext uri="{FF2B5EF4-FFF2-40B4-BE49-F238E27FC236}">
              <a16:creationId xmlns:a16="http://schemas.microsoft.com/office/drawing/2014/main" id="{81B1960D-AA1D-48AC-936F-237B44D0D472}"/>
            </a:ext>
          </a:extLst>
        </xdr:cNvPr>
        <xdr:cNvPicPr>
          <a:picLocks noChangeAspect="1" noChangeArrowheads="1"/>
        </xdr:cNvPicPr>
      </xdr:nvPicPr>
      <xdr:blipFill>
        <a:blip xmlns:r="http://schemas.openxmlformats.org/officeDocument/2006/relationships" r:embed="rId183">
          <a:extLst>
            <a:ext uri="{28A0092B-C50C-407E-A947-70E740481C1C}">
              <a14:useLocalDpi xmlns:a14="http://schemas.microsoft.com/office/drawing/2010/main" val="0"/>
            </a:ext>
          </a:extLst>
        </a:blip>
        <a:srcRect/>
        <a:stretch>
          <a:fillRect/>
        </a:stretch>
      </xdr:blipFill>
      <xdr:spPr bwMode="auto">
        <a:xfrm>
          <a:off x="1833561" y="48625123"/>
          <a:ext cx="389508" cy="47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97</xdr:row>
      <xdr:rowOff>180973</xdr:rowOff>
    </xdr:from>
    <xdr:to>
      <xdr:col>3</xdr:col>
      <xdr:colOff>547686</xdr:colOff>
      <xdr:row>97</xdr:row>
      <xdr:rowOff>419098</xdr:rowOff>
    </xdr:to>
    <xdr:pic>
      <xdr:nvPicPr>
        <xdr:cNvPr id="95" name="圖片 94" descr="阿曼">
          <a:hlinkClick xmlns:r="http://schemas.openxmlformats.org/officeDocument/2006/relationships" r:id="rId184" tooltip="阿曼"/>
          <a:extLst>
            <a:ext uri="{FF2B5EF4-FFF2-40B4-BE49-F238E27FC236}">
              <a16:creationId xmlns:a16="http://schemas.microsoft.com/office/drawing/2014/main" id="{8115E4FD-505C-46CF-9153-3DB2ACCBD574}"/>
            </a:ext>
          </a:extLst>
        </xdr:cNvPr>
        <xdr:cNvPicPr>
          <a:picLocks noChangeAspect="1" noChangeArrowheads="1"/>
        </xdr:cNvPicPr>
      </xdr:nvPicPr>
      <xdr:blipFill>
        <a:blip xmlns:r="http://schemas.openxmlformats.org/officeDocument/2006/relationships" r:embed="rId185">
          <a:extLst>
            <a:ext uri="{28A0092B-C50C-407E-A947-70E740481C1C}">
              <a14:useLocalDpi xmlns:a14="http://schemas.microsoft.com/office/drawing/2010/main" val="0"/>
            </a:ext>
          </a:extLst>
        </a:blip>
        <a:srcRect/>
        <a:stretch>
          <a:fillRect/>
        </a:stretch>
      </xdr:blipFill>
      <xdr:spPr bwMode="auto">
        <a:xfrm>
          <a:off x="1833561" y="492109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98</xdr:row>
      <xdr:rowOff>95248</xdr:rowOff>
    </xdr:from>
    <xdr:to>
      <xdr:col>3</xdr:col>
      <xdr:colOff>547686</xdr:colOff>
      <xdr:row>98</xdr:row>
      <xdr:rowOff>409573</xdr:rowOff>
    </xdr:to>
    <xdr:pic>
      <xdr:nvPicPr>
        <xdr:cNvPr id="96" name="圖片 95" descr="巴基斯坦">
          <a:hlinkClick xmlns:r="http://schemas.openxmlformats.org/officeDocument/2006/relationships" r:id="rId186" tooltip="巴基斯坦"/>
          <a:extLst>
            <a:ext uri="{FF2B5EF4-FFF2-40B4-BE49-F238E27FC236}">
              <a16:creationId xmlns:a16="http://schemas.microsoft.com/office/drawing/2014/main" id="{86D3F683-8692-4683-B882-39A39E63613F}"/>
            </a:ext>
          </a:extLst>
        </xdr:cNvPr>
        <xdr:cNvPicPr>
          <a:picLocks noChangeAspect="1" noChangeArrowheads="1"/>
        </xdr:cNvPicPr>
      </xdr:nvPicPr>
      <xdr:blipFill>
        <a:blip xmlns:r="http://schemas.openxmlformats.org/officeDocument/2006/relationships" r:embed="rId187">
          <a:extLst>
            <a:ext uri="{28A0092B-C50C-407E-A947-70E740481C1C}">
              <a14:useLocalDpi xmlns:a14="http://schemas.microsoft.com/office/drawing/2010/main" val="0"/>
            </a:ext>
          </a:extLst>
        </a:blip>
        <a:srcRect/>
        <a:stretch>
          <a:fillRect/>
        </a:stretch>
      </xdr:blipFill>
      <xdr:spPr bwMode="auto">
        <a:xfrm>
          <a:off x="1833561" y="49625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99</xdr:row>
      <xdr:rowOff>95248</xdr:rowOff>
    </xdr:from>
    <xdr:to>
      <xdr:col>3</xdr:col>
      <xdr:colOff>547686</xdr:colOff>
      <xdr:row>99</xdr:row>
      <xdr:rowOff>333373</xdr:rowOff>
    </xdr:to>
    <xdr:pic>
      <xdr:nvPicPr>
        <xdr:cNvPr id="97" name="圖片 96" descr="巴勒斯坦">
          <a:hlinkClick xmlns:r="http://schemas.openxmlformats.org/officeDocument/2006/relationships" r:id="rId188" tooltip="巴勒斯坦"/>
          <a:extLst>
            <a:ext uri="{FF2B5EF4-FFF2-40B4-BE49-F238E27FC236}">
              <a16:creationId xmlns:a16="http://schemas.microsoft.com/office/drawing/2014/main" id="{82D454C7-66FE-4578-B42A-DBBC150CB1A9}"/>
            </a:ext>
          </a:extLst>
        </xdr:cNvPr>
        <xdr:cNvPicPr>
          <a:picLocks noChangeAspect="1" noChangeArrowheads="1"/>
        </xdr:cNvPicPr>
      </xdr:nvPicPr>
      <xdr:blipFill>
        <a:blip xmlns:r="http://schemas.openxmlformats.org/officeDocument/2006/relationships" r:embed="rId189">
          <a:extLst>
            <a:ext uri="{28A0092B-C50C-407E-A947-70E740481C1C}">
              <a14:useLocalDpi xmlns:a14="http://schemas.microsoft.com/office/drawing/2010/main" val="0"/>
            </a:ext>
          </a:extLst>
        </a:blip>
        <a:srcRect/>
        <a:stretch>
          <a:fillRect/>
        </a:stretch>
      </xdr:blipFill>
      <xdr:spPr bwMode="auto">
        <a:xfrm>
          <a:off x="1833561" y="501253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100</xdr:row>
      <xdr:rowOff>95248</xdr:rowOff>
    </xdr:from>
    <xdr:to>
      <xdr:col>3</xdr:col>
      <xdr:colOff>547686</xdr:colOff>
      <xdr:row>100</xdr:row>
      <xdr:rowOff>333373</xdr:rowOff>
    </xdr:to>
    <xdr:pic>
      <xdr:nvPicPr>
        <xdr:cNvPr id="98" name="圖片 97" descr="菲律賓">
          <a:hlinkClick xmlns:r="http://schemas.openxmlformats.org/officeDocument/2006/relationships" r:id="rId190" tooltip="菲律賓"/>
          <a:extLst>
            <a:ext uri="{FF2B5EF4-FFF2-40B4-BE49-F238E27FC236}">
              <a16:creationId xmlns:a16="http://schemas.microsoft.com/office/drawing/2014/main" id="{D8DB7817-F151-44CD-BA9A-392D99F4C95E}"/>
            </a:ext>
          </a:extLst>
        </xdr:cNvPr>
        <xdr:cNvPicPr>
          <a:picLocks noChangeAspect="1" noChangeArrowheads="1"/>
        </xdr:cNvPicPr>
      </xdr:nvPicPr>
      <xdr:blipFill>
        <a:blip xmlns:r="http://schemas.openxmlformats.org/officeDocument/2006/relationships" r:embed="rId191">
          <a:extLst>
            <a:ext uri="{28A0092B-C50C-407E-A947-70E740481C1C}">
              <a14:useLocalDpi xmlns:a14="http://schemas.microsoft.com/office/drawing/2010/main" val="0"/>
            </a:ext>
          </a:extLst>
        </a:blip>
        <a:srcRect/>
        <a:stretch>
          <a:fillRect/>
        </a:stretch>
      </xdr:blipFill>
      <xdr:spPr bwMode="auto">
        <a:xfrm>
          <a:off x="1833561" y="506253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101</xdr:row>
      <xdr:rowOff>95248</xdr:rowOff>
    </xdr:from>
    <xdr:to>
      <xdr:col>3</xdr:col>
      <xdr:colOff>547686</xdr:colOff>
      <xdr:row>101</xdr:row>
      <xdr:rowOff>285748</xdr:rowOff>
    </xdr:to>
    <xdr:pic>
      <xdr:nvPicPr>
        <xdr:cNvPr id="99" name="圖片 98" descr="卡達">
          <a:hlinkClick xmlns:r="http://schemas.openxmlformats.org/officeDocument/2006/relationships" r:id="rId192" tooltip="卡達"/>
          <a:extLst>
            <a:ext uri="{FF2B5EF4-FFF2-40B4-BE49-F238E27FC236}">
              <a16:creationId xmlns:a16="http://schemas.microsoft.com/office/drawing/2014/main" id="{62339FB9-16D1-455A-A8BB-8F11F4EE07FE}"/>
            </a:ext>
          </a:extLst>
        </xdr:cNvPr>
        <xdr:cNvPicPr>
          <a:picLocks noChangeAspect="1" noChangeArrowheads="1"/>
        </xdr:cNvPicPr>
      </xdr:nvPicPr>
      <xdr:blipFill>
        <a:blip xmlns:r="http://schemas.openxmlformats.org/officeDocument/2006/relationships" r:embed="rId193">
          <a:extLst>
            <a:ext uri="{28A0092B-C50C-407E-A947-70E740481C1C}">
              <a14:useLocalDpi xmlns:a14="http://schemas.microsoft.com/office/drawing/2010/main" val="0"/>
            </a:ext>
          </a:extLst>
        </a:blip>
        <a:srcRect/>
        <a:stretch>
          <a:fillRect/>
        </a:stretch>
      </xdr:blipFill>
      <xdr:spPr bwMode="auto">
        <a:xfrm>
          <a:off x="1833561" y="51125436"/>
          <a:ext cx="47625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102</xdr:row>
      <xdr:rowOff>95248</xdr:rowOff>
    </xdr:from>
    <xdr:to>
      <xdr:col>3</xdr:col>
      <xdr:colOff>547686</xdr:colOff>
      <xdr:row>102</xdr:row>
      <xdr:rowOff>409573</xdr:rowOff>
    </xdr:to>
    <xdr:pic>
      <xdr:nvPicPr>
        <xdr:cNvPr id="101" name="圖片 100" descr="沙烏地阿拉伯">
          <a:hlinkClick xmlns:r="http://schemas.openxmlformats.org/officeDocument/2006/relationships" r:id="rId194" tooltip="沙烏地阿拉伯"/>
          <a:extLst>
            <a:ext uri="{FF2B5EF4-FFF2-40B4-BE49-F238E27FC236}">
              <a16:creationId xmlns:a16="http://schemas.microsoft.com/office/drawing/2014/main" id="{BA66F6A1-1BCB-4897-B0BF-639B39427745}"/>
            </a:ext>
          </a:extLst>
        </xdr:cNvPr>
        <xdr:cNvPicPr>
          <a:picLocks noChangeAspect="1" noChangeArrowheads="1"/>
        </xdr:cNvPicPr>
      </xdr:nvPicPr>
      <xdr:blipFill>
        <a:blip xmlns:r="http://schemas.openxmlformats.org/officeDocument/2006/relationships" r:embed="rId195">
          <a:extLst>
            <a:ext uri="{28A0092B-C50C-407E-A947-70E740481C1C}">
              <a14:useLocalDpi xmlns:a14="http://schemas.microsoft.com/office/drawing/2010/main" val="0"/>
            </a:ext>
          </a:extLst>
        </a:blip>
        <a:srcRect/>
        <a:stretch>
          <a:fillRect/>
        </a:stretch>
      </xdr:blipFill>
      <xdr:spPr bwMode="auto">
        <a:xfrm>
          <a:off x="1833561" y="521255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103</xdr:row>
      <xdr:rowOff>95248</xdr:rowOff>
    </xdr:from>
    <xdr:to>
      <xdr:col>3</xdr:col>
      <xdr:colOff>547686</xdr:colOff>
      <xdr:row>103</xdr:row>
      <xdr:rowOff>409573</xdr:rowOff>
    </xdr:to>
    <xdr:pic>
      <xdr:nvPicPr>
        <xdr:cNvPr id="102" name="圖片 101" descr="新加坡">
          <a:hlinkClick xmlns:r="http://schemas.openxmlformats.org/officeDocument/2006/relationships" r:id="rId196" tooltip="新加坡"/>
          <a:extLst>
            <a:ext uri="{FF2B5EF4-FFF2-40B4-BE49-F238E27FC236}">
              <a16:creationId xmlns:a16="http://schemas.microsoft.com/office/drawing/2014/main" id="{FD8DB18C-D4B4-4D36-A6E4-9788B8D6A411}"/>
            </a:ext>
          </a:extLst>
        </xdr:cNvPr>
        <xdr:cNvPicPr>
          <a:picLocks noChangeAspect="1" noChangeArrowheads="1"/>
        </xdr:cNvPicPr>
      </xdr:nvPicPr>
      <xdr:blipFill>
        <a:blip xmlns:r="http://schemas.openxmlformats.org/officeDocument/2006/relationships" r:embed="rId197">
          <a:extLst>
            <a:ext uri="{28A0092B-C50C-407E-A947-70E740481C1C}">
              <a14:useLocalDpi xmlns:a14="http://schemas.microsoft.com/office/drawing/2010/main" val="0"/>
            </a:ext>
          </a:extLst>
        </a:blip>
        <a:srcRect/>
        <a:stretch>
          <a:fillRect/>
        </a:stretch>
      </xdr:blipFill>
      <xdr:spPr bwMode="auto">
        <a:xfrm>
          <a:off x="1833561" y="526256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104</xdr:row>
      <xdr:rowOff>95248</xdr:rowOff>
    </xdr:from>
    <xdr:to>
      <xdr:col>3</xdr:col>
      <xdr:colOff>547686</xdr:colOff>
      <xdr:row>104</xdr:row>
      <xdr:rowOff>333373</xdr:rowOff>
    </xdr:to>
    <xdr:pic>
      <xdr:nvPicPr>
        <xdr:cNvPr id="103" name="圖片 102" descr="斯里蘭卡">
          <a:hlinkClick xmlns:r="http://schemas.openxmlformats.org/officeDocument/2006/relationships" r:id="rId198" tooltip="斯里蘭卡"/>
          <a:extLst>
            <a:ext uri="{FF2B5EF4-FFF2-40B4-BE49-F238E27FC236}">
              <a16:creationId xmlns:a16="http://schemas.microsoft.com/office/drawing/2014/main" id="{92F286E5-A5A5-4C09-953C-B90D9F099998}"/>
            </a:ext>
          </a:extLst>
        </xdr:cNvPr>
        <xdr:cNvPicPr>
          <a:picLocks noChangeAspect="1" noChangeArrowheads="1"/>
        </xdr:cNvPicPr>
      </xdr:nvPicPr>
      <xdr:blipFill>
        <a:blip xmlns:r="http://schemas.openxmlformats.org/officeDocument/2006/relationships" r:embed="rId199">
          <a:extLst>
            <a:ext uri="{28A0092B-C50C-407E-A947-70E740481C1C}">
              <a14:useLocalDpi xmlns:a14="http://schemas.microsoft.com/office/drawing/2010/main" val="0"/>
            </a:ext>
          </a:extLst>
        </a:blip>
        <a:srcRect/>
        <a:stretch>
          <a:fillRect/>
        </a:stretch>
      </xdr:blipFill>
      <xdr:spPr bwMode="auto">
        <a:xfrm>
          <a:off x="1833561" y="531256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105</xdr:row>
      <xdr:rowOff>95248</xdr:rowOff>
    </xdr:from>
    <xdr:to>
      <xdr:col>3</xdr:col>
      <xdr:colOff>547686</xdr:colOff>
      <xdr:row>105</xdr:row>
      <xdr:rowOff>409573</xdr:rowOff>
    </xdr:to>
    <xdr:pic>
      <xdr:nvPicPr>
        <xdr:cNvPr id="104" name="圖片 103" descr="敘利亞">
          <a:hlinkClick xmlns:r="http://schemas.openxmlformats.org/officeDocument/2006/relationships" r:id="rId200" tooltip="敘利亞"/>
          <a:extLst>
            <a:ext uri="{FF2B5EF4-FFF2-40B4-BE49-F238E27FC236}">
              <a16:creationId xmlns:a16="http://schemas.microsoft.com/office/drawing/2014/main" id="{242321BC-B646-4D7B-BC09-A74BE9FDF44B}"/>
            </a:ext>
          </a:extLst>
        </xdr:cNvPr>
        <xdr:cNvPicPr>
          <a:picLocks noChangeAspect="1" noChangeArrowheads="1"/>
        </xdr:cNvPicPr>
      </xdr:nvPicPr>
      <xdr:blipFill>
        <a:blip xmlns:r="http://schemas.openxmlformats.org/officeDocument/2006/relationships" r:embed="rId201">
          <a:extLst>
            <a:ext uri="{28A0092B-C50C-407E-A947-70E740481C1C}">
              <a14:useLocalDpi xmlns:a14="http://schemas.microsoft.com/office/drawing/2010/main" val="0"/>
            </a:ext>
          </a:extLst>
        </a:blip>
        <a:srcRect/>
        <a:stretch>
          <a:fillRect/>
        </a:stretch>
      </xdr:blipFill>
      <xdr:spPr bwMode="auto">
        <a:xfrm>
          <a:off x="1833561" y="53625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106</xdr:row>
      <xdr:rowOff>95248</xdr:rowOff>
    </xdr:from>
    <xdr:to>
      <xdr:col>3</xdr:col>
      <xdr:colOff>547686</xdr:colOff>
      <xdr:row>106</xdr:row>
      <xdr:rowOff>333373</xdr:rowOff>
    </xdr:to>
    <xdr:pic>
      <xdr:nvPicPr>
        <xdr:cNvPr id="105" name="圖片 104" descr="塔吉克">
          <a:hlinkClick xmlns:r="http://schemas.openxmlformats.org/officeDocument/2006/relationships" r:id="rId202" tooltip="塔吉克"/>
          <a:extLst>
            <a:ext uri="{FF2B5EF4-FFF2-40B4-BE49-F238E27FC236}">
              <a16:creationId xmlns:a16="http://schemas.microsoft.com/office/drawing/2014/main" id="{CEC619FF-7235-4C98-AC9D-50C37073F8C7}"/>
            </a:ext>
          </a:extLst>
        </xdr:cNvPr>
        <xdr:cNvPicPr>
          <a:picLocks noChangeAspect="1" noChangeArrowheads="1"/>
        </xdr:cNvPicPr>
      </xdr:nvPicPr>
      <xdr:blipFill>
        <a:blip xmlns:r="http://schemas.openxmlformats.org/officeDocument/2006/relationships" r:embed="rId203">
          <a:extLst>
            <a:ext uri="{28A0092B-C50C-407E-A947-70E740481C1C}">
              <a14:useLocalDpi xmlns:a14="http://schemas.microsoft.com/office/drawing/2010/main" val="0"/>
            </a:ext>
          </a:extLst>
        </a:blip>
        <a:srcRect/>
        <a:stretch>
          <a:fillRect/>
        </a:stretch>
      </xdr:blipFill>
      <xdr:spPr bwMode="auto">
        <a:xfrm>
          <a:off x="1833561" y="541258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107</xdr:row>
      <xdr:rowOff>95248</xdr:rowOff>
    </xdr:from>
    <xdr:to>
      <xdr:col>3</xdr:col>
      <xdr:colOff>547686</xdr:colOff>
      <xdr:row>107</xdr:row>
      <xdr:rowOff>409573</xdr:rowOff>
    </xdr:to>
    <xdr:pic>
      <xdr:nvPicPr>
        <xdr:cNvPr id="106" name="圖片 105" descr="泰國">
          <a:hlinkClick xmlns:r="http://schemas.openxmlformats.org/officeDocument/2006/relationships" r:id="rId204" tooltip="泰國"/>
          <a:extLst>
            <a:ext uri="{FF2B5EF4-FFF2-40B4-BE49-F238E27FC236}">
              <a16:creationId xmlns:a16="http://schemas.microsoft.com/office/drawing/2014/main" id="{CD811BF4-6A59-459D-9159-0DB6F57971EE}"/>
            </a:ext>
          </a:extLst>
        </xdr:cNvPr>
        <xdr:cNvPicPr>
          <a:picLocks noChangeAspect="1" noChangeArrowheads="1"/>
        </xdr:cNvPicPr>
      </xdr:nvPicPr>
      <xdr:blipFill>
        <a:blip xmlns:r="http://schemas.openxmlformats.org/officeDocument/2006/relationships" r:embed="rId205">
          <a:extLst>
            <a:ext uri="{28A0092B-C50C-407E-A947-70E740481C1C}">
              <a14:useLocalDpi xmlns:a14="http://schemas.microsoft.com/office/drawing/2010/main" val="0"/>
            </a:ext>
          </a:extLst>
        </a:blip>
        <a:srcRect/>
        <a:stretch>
          <a:fillRect/>
        </a:stretch>
      </xdr:blipFill>
      <xdr:spPr bwMode="auto">
        <a:xfrm>
          <a:off x="1833561" y="546258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108</xdr:row>
      <xdr:rowOff>95248</xdr:rowOff>
    </xdr:from>
    <xdr:to>
      <xdr:col>3</xdr:col>
      <xdr:colOff>547686</xdr:colOff>
      <xdr:row>108</xdr:row>
      <xdr:rowOff>333373</xdr:rowOff>
    </xdr:to>
    <xdr:pic>
      <xdr:nvPicPr>
        <xdr:cNvPr id="107" name="圖片 106" descr="東帝汶">
          <a:hlinkClick xmlns:r="http://schemas.openxmlformats.org/officeDocument/2006/relationships" r:id="rId206" tooltip="東帝汶"/>
          <a:extLst>
            <a:ext uri="{FF2B5EF4-FFF2-40B4-BE49-F238E27FC236}">
              <a16:creationId xmlns:a16="http://schemas.microsoft.com/office/drawing/2014/main" id="{5D7C911A-CB1D-4A4B-8BE1-911543824694}"/>
            </a:ext>
          </a:extLst>
        </xdr:cNvPr>
        <xdr:cNvPicPr>
          <a:picLocks noChangeAspect="1" noChangeArrowheads="1"/>
        </xdr:cNvPicPr>
      </xdr:nvPicPr>
      <xdr:blipFill>
        <a:blip xmlns:r="http://schemas.openxmlformats.org/officeDocument/2006/relationships" r:embed="rId207">
          <a:extLst>
            <a:ext uri="{28A0092B-C50C-407E-A947-70E740481C1C}">
              <a14:useLocalDpi xmlns:a14="http://schemas.microsoft.com/office/drawing/2010/main" val="0"/>
            </a:ext>
          </a:extLst>
        </a:blip>
        <a:srcRect/>
        <a:stretch>
          <a:fillRect/>
        </a:stretch>
      </xdr:blipFill>
      <xdr:spPr bwMode="auto">
        <a:xfrm>
          <a:off x="1833561" y="551259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109</xdr:row>
      <xdr:rowOff>95248</xdr:rowOff>
    </xdr:from>
    <xdr:to>
      <xdr:col>3</xdr:col>
      <xdr:colOff>547686</xdr:colOff>
      <xdr:row>109</xdr:row>
      <xdr:rowOff>409573</xdr:rowOff>
    </xdr:to>
    <xdr:pic>
      <xdr:nvPicPr>
        <xdr:cNvPr id="108" name="圖片 107" descr="土耳其">
          <a:hlinkClick xmlns:r="http://schemas.openxmlformats.org/officeDocument/2006/relationships" r:id="rId208" tooltip="土耳其"/>
          <a:extLst>
            <a:ext uri="{FF2B5EF4-FFF2-40B4-BE49-F238E27FC236}">
              <a16:creationId xmlns:a16="http://schemas.microsoft.com/office/drawing/2014/main" id="{6B2E37F3-6E7B-4752-86EC-245E73A4B07D}"/>
            </a:ext>
          </a:extLst>
        </xdr:cNvPr>
        <xdr:cNvPicPr>
          <a:picLocks noChangeAspect="1" noChangeArrowheads="1"/>
        </xdr:cNvPicPr>
      </xdr:nvPicPr>
      <xdr:blipFill>
        <a:blip xmlns:r="http://schemas.openxmlformats.org/officeDocument/2006/relationships" r:embed="rId209">
          <a:extLst>
            <a:ext uri="{28A0092B-C50C-407E-A947-70E740481C1C}">
              <a14:useLocalDpi xmlns:a14="http://schemas.microsoft.com/office/drawing/2010/main" val="0"/>
            </a:ext>
          </a:extLst>
        </a:blip>
        <a:srcRect/>
        <a:stretch>
          <a:fillRect/>
        </a:stretch>
      </xdr:blipFill>
      <xdr:spPr bwMode="auto">
        <a:xfrm>
          <a:off x="1833561" y="556259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110</xdr:row>
      <xdr:rowOff>95248</xdr:rowOff>
    </xdr:from>
    <xdr:to>
      <xdr:col>3</xdr:col>
      <xdr:colOff>547686</xdr:colOff>
      <xdr:row>110</xdr:row>
      <xdr:rowOff>409573</xdr:rowOff>
    </xdr:to>
    <xdr:pic>
      <xdr:nvPicPr>
        <xdr:cNvPr id="109" name="圖片 108" descr="土庫曼">
          <a:hlinkClick xmlns:r="http://schemas.openxmlformats.org/officeDocument/2006/relationships" r:id="rId210" tooltip="土庫曼"/>
          <a:extLst>
            <a:ext uri="{FF2B5EF4-FFF2-40B4-BE49-F238E27FC236}">
              <a16:creationId xmlns:a16="http://schemas.microsoft.com/office/drawing/2014/main" id="{F9C8006B-852F-4F78-AE1B-48CF0DBE7DD5}"/>
            </a:ext>
          </a:extLst>
        </xdr:cNvPr>
        <xdr:cNvPicPr>
          <a:picLocks noChangeAspect="1" noChangeArrowheads="1"/>
        </xdr:cNvPicPr>
      </xdr:nvPicPr>
      <xdr:blipFill>
        <a:blip xmlns:r="http://schemas.openxmlformats.org/officeDocument/2006/relationships" r:embed="rId211">
          <a:extLst>
            <a:ext uri="{28A0092B-C50C-407E-A947-70E740481C1C}">
              <a14:useLocalDpi xmlns:a14="http://schemas.microsoft.com/office/drawing/2010/main" val="0"/>
            </a:ext>
          </a:extLst>
        </a:blip>
        <a:srcRect/>
        <a:stretch>
          <a:fillRect/>
        </a:stretch>
      </xdr:blipFill>
      <xdr:spPr bwMode="auto">
        <a:xfrm>
          <a:off x="1833561" y="56126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111</xdr:row>
      <xdr:rowOff>95248</xdr:rowOff>
    </xdr:from>
    <xdr:to>
      <xdr:col>3</xdr:col>
      <xdr:colOff>547686</xdr:colOff>
      <xdr:row>111</xdr:row>
      <xdr:rowOff>333373</xdr:rowOff>
    </xdr:to>
    <xdr:pic>
      <xdr:nvPicPr>
        <xdr:cNvPr id="110" name="圖片 109" descr="阿拉伯聯合大公國">
          <a:hlinkClick xmlns:r="http://schemas.openxmlformats.org/officeDocument/2006/relationships" r:id="rId212" tooltip="阿拉伯聯合大公國"/>
          <a:extLst>
            <a:ext uri="{FF2B5EF4-FFF2-40B4-BE49-F238E27FC236}">
              <a16:creationId xmlns:a16="http://schemas.microsoft.com/office/drawing/2014/main" id="{ECFAC480-FAC6-46DF-9E39-404971E6A324}"/>
            </a:ext>
          </a:extLst>
        </xdr:cNvPr>
        <xdr:cNvPicPr>
          <a:picLocks noChangeAspect="1" noChangeArrowheads="1"/>
        </xdr:cNvPicPr>
      </xdr:nvPicPr>
      <xdr:blipFill>
        <a:blip xmlns:r="http://schemas.openxmlformats.org/officeDocument/2006/relationships" r:embed="rId213">
          <a:extLst>
            <a:ext uri="{28A0092B-C50C-407E-A947-70E740481C1C}">
              <a14:useLocalDpi xmlns:a14="http://schemas.microsoft.com/office/drawing/2010/main" val="0"/>
            </a:ext>
          </a:extLst>
        </a:blip>
        <a:srcRect/>
        <a:stretch>
          <a:fillRect/>
        </a:stretch>
      </xdr:blipFill>
      <xdr:spPr bwMode="auto">
        <a:xfrm>
          <a:off x="1833561" y="56626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112</xdr:row>
      <xdr:rowOff>95248</xdr:rowOff>
    </xdr:from>
    <xdr:to>
      <xdr:col>3</xdr:col>
      <xdr:colOff>547686</xdr:colOff>
      <xdr:row>112</xdr:row>
      <xdr:rowOff>333373</xdr:rowOff>
    </xdr:to>
    <xdr:pic>
      <xdr:nvPicPr>
        <xdr:cNvPr id="111" name="圖片 110" descr="烏茲別克">
          <a:hlinkClick xmlns:r="http://schemas.openxmlformats.org/officeDocument/2006/relationships" r:id="rId214" tooltip="烏茲別克"/>
          <a:extLst>
            <a:ext uri="{FF2B5EF4-FFF2-40B4-BE49-F238E27FC236}">
              <a16:creationId xmlns:a16="http://schemas.microsoft.com/office/drawing/2014/main" id="{A2811FF4-6504-4B10-94A8-52F39E81D384}"/>
            </a:ext>
          </a:extLst>
        </xdr:cNvPr>
        <xdr:cNvPicPr>
          <a:picLocks noChangeAspect="1" noChangeArrowheads="1"/>
        </xdr:cNvPicPr>
      </xdr:nvPicPr>
      <xdr:blipFill>
        <a:blip xmlns:r="http://schemas.openxmlformats.org/officeDocument/2006/relationships" r:embed="rId215">
          <a:extLst>
            <a:ext uri="{28A0092B-C50C-407E-A947-70E740481C1C}">
              <a14:useLocalDpi xmlns:a14="http://schemas.microsoft.com/office/drawing/2010/main" val="0"/>
            </a:ext>
          </a:extLst>
        </a:blip>
        <a:srcRect/>
        <a:stretch>
          <a:fillRect/>
        </a:stretch>
      </xdr:blipFill>
      <xdr:spPr bwMode="auto">
        <a:xfrm>
          <a:off x="1833561" y="571261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113</xdr:row>
      <xdr:rowOff>95248</xdr:rowOff>
    </xdr:from>
    <xdr:to>
      <xdr:col>3</xdr:col>
      <xdr:colOff>547686</xdr:colOff>
      <xdr:row>113</xdr:row>
      <xdr:rowOff>409573</xdr:rowOff>
    </xdr:to>
    <xdr:pic>
      <xdr:nvPicPr>
        <xdr:cNvPr id="112" name="圖片 111" descr="越南">
          <a:hlinkClick xmlns:r="http://schemas.openxmlformats.org/officeDocument/2006/relationships" r:id="rId216" tooltip="越南"/>
          <a:extLst>
            <a:ext uri="{FF2B5EF4-FFF2-40B4-BE49-F238E27FC236}">
              <a16:creationId xmlns:a16="http://schemas.microsoft.com/office/drawing/2014/main" id="{97075D40-D0AD-4547-9A4A-58D8A70E02C5}"/>
            </a:ext>
          </a:extLst>
        </xdr:cNvPr>
        <xdr:cNvPicPr>
          <a:picLocks noChangeAspect="1" noChangeArrowheads="1"/>
        </xdr:cNvPicPr>
      </xdr:nvPicPr>
      <xdr:blipFill>
        <a:blip xmlns:r="http://schemas.openxmlformats.org/officeDocument/2006/relationships" r:embed="rId217">
          <a:extLst>
            <a:ext uri="{28A0092B-C50C-407E-A947-70E740481C1C}">
              <a14:useLocalDpi xmlns:a14="http://schemas.microsoft.com/office/drawing/2010/main" val="0"/>
            </a:ext>
          </a:extLst>
        </a:blip>
        <a:srcRect/>
        <a:stretch>
          <a:fillRect/>
        </a:stretch>
      </xdr:blipFill>
      <xdr:spPr bwMode="auto">
        <a:xfrm>
          <a:off x="1833561" y="57626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114</xdr:row>
      <xdr:rowOff>95248</xdr:rowOff>
    </xdr:from>
    <xdr:to>
      <xdr:col>3</xdr:col>
      <xdr:colOff>547686</xdr:colOff>
      <xdr:row>114</xdr:row>
      <xdr:rowOff>409573</xdr:rowOff>
    </xdr:to>
    <xdr:pic>
      <xdr:nvPicPr>
        <xdr:cNvPr id="113" name="圖片 112" descr="葉門">
          <a:hlinkClick xmlns:r="http://schemas.openxmlformats.org/officeDocument/2006/relationships" r:id="rId218" tooltip="葉門"/>
          <a:extLst>
            <a:ext uri="{FF2B5EF4-FFF2-40B4-BE49-F238E27FC236}">
              <a16:creationId xmlns:a16="http://schemas.microsoft.com/office/drawing/2014/main" id="{49002046-0BD0-495E-B590-754A092485BC}"/>
            </a:ext>
          </a:extLst>
        </xdr:cNvPr>
        <xdr:cNvPicPr>
          <a:picLocks noChangeAspect="1" noChangeArrowheads="1"/>
        </xdr:cNvPicPr>
      </xdr:nvPicPr>
      <xdr:blipFill>
        <a:blip xmlns:r="http://schemas.openxmlformats.org/officeDocument/2006/relationships" r:embed="rId219">
          <a:extLst>
            <a:ext uri="{28A0092B-C50C-407E-A947-70E740481C1C}">
              <a14:useLocalDpi xmlns:a14="http://schemas.microsoft.com/office/drawing/2010/main" val="0"/>
            </a:ext>
          </a:extLst>
        </a:blip>
        <a:srcRect/>
        <a:stretch>
          <a:fillRect/>
        </a:stretch>
      </xdr:blipFill>
      <xdr:spPr bwMode="auto">
        <a:xfrm>
          <a:off x="1833561" y="58126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115</xdr:row>
      <xdr:rowOff>95248</xdr:rowOff>
    </xdr:from>
    <xdr:to>
      <xdr:col>3</xdr:col>
      <xdr:colOff>547686</xdr:colOff>
      <xdr:row>115</xdr:row>
      <xdr:rowOff>333373</xdr:rowOff>
    </xdr:to>
    <xdr:pic>
      <xdr:nvPicPr>
        <xdr:cNvPr id="114" name="圖片 113" descr="阿布哈茲">
          <a:hlinkClick xmlns:r="http://schemas.openxmlformats.org/officeDocument/2006/relationships" r:id="rId220" tooltip="阿布哈茲"/>
          <a:extLst>
            <a:ext uri="{FF2B5EF4-FFF2-40B4-BE49-F238E27FC236}">
              <a16:creationId xmlns:a16="http://schemas.microsoft.com/office/drawing/2014/main" id="{E2B7B691-D0CB-450B-81FA-090DC35C6007}"/>
            </a:ext>
          </a:extLst>
        </xdr:cNvPr>
        <xdr:cNvPicPr>
          <a:picLocks noChangeAspect="1" noChangeArrowheads="1"/>
        </xdr:cNvPicPr>
      </xdr:nvPicPr>
      <xdr:blipFill>
        <a:blip xmlns:r="http://schemas.openxmlformats.org/officeDocument/2006/relationships" r:embed="rId221">
          <a:extLst>
            <a:ext uri="{28A0092B-C50C-407E-A947-70E740481C1C}">
              <a14:useLocalDpi xmlns:a14="http://schemas.microsoft.com/office/drawing/2010/main" val="0"/>
            </a:ext>
          </a:extLst>
        </a:blip>
        <a:srcRect/>
        <a:stretch>
          <a:fillRect/>
        </a:stretch>
      </xdr:blipFill>
      <xdr:spPr bwMode="auto">
        <a:xfrm>
          <a:off x="1833561" y="586263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116</xdr:row>
      <xdr:rowOff>95248</xdr:rowOff>
    </xdr:from>
    <xdr:to>
      <xdr:col>3</xdr:col>
      <xdr:colOff>547686</xdr:colOff>
      <xdr:row>116</xdr:row>
      <xdr:rowOff>409573</xdr:rowOff>
    </xdr:to>
    <xdr:pic>
      <xdr:nvPicPr>
        <xdr:cNvPr id="115" name="圖片 114" descr="中華民國">
          <a:hlinkClick xmlns:r="http://schemas.openxmlformats.org/officeDocument/2006/relationships" r:id="rId222" tooltip="中華民國"/>
          <a:extLst>
            <a:ext uri="{FF2B5EF4-FFF2-40B4-BE49-F238E27FC236}">
              <a16:creationId xmlns:a16="http://schemas.microsoft.com/office/drawing/2014/main" id="{3F7C6510-2C39-4717-99F7-B1349E8CFBA6}"/>
            </a:ext>
          </a:extLst>
        </xdr:cNvPr>
        <xdr:cNvPicPr>
          <a:picLocks noChangeAspect="1" noChangeArrowheads="1"/>
        </xdr:cNvPicPr>
      </xdr:nvPicPr>
      <xdr:blipFill>
        <a:blip xmlns:r="http://schemas.openxmlformats.org/officeDocument/2006/relationships" r:embed="rId223">
          <a:extLst>
            <a:ext uri="{28A0092B-C50C-407E-A947-70E740481C1C}">
              <a14:useLocalDpi xmlns:a14="http://schemas.microsoft.com/office/drawing/2010/main" val="0"/>
            </a:ext>
          </a:extLst>
        </a:blip>
        <a:srcRect/>
        <a:stretch>
          <a:fillRect/>
        </a:stretch>
      </xdr:blipFill>
      <xdr:spPr bwMode="auto">
        <a:xfrm>
          <a:off x="1833561" y="59126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117</xdr:row>
      <xdr:rowOff>95248</xdr:rowOff>
    </xdr:from>
    <xdr:to>
      <xdr:col>3</xdr:col>
      <xdr:colOff>547686</xdr:colOff>
      <xdr:row>117</xdr:row>
      <xdr:rowOff>333373</xdr:rowOff>
    </xdr:to>
    <xdr:pic>
      <xdr:nvPicPr>
        <xdr:cNvPr id="116" name="圖片 115" descr="阿爾察赫共和國">
          <a:hlinkClick xmlns:r="http://schemas.openxmlformats.org/officeDocument/2006/relationships" r:id="rId224" tooltip="阿爾察赫共和國"/>
          <a:extLst>
            <a:ext uri="{FF2B5EF4-FFF2-40B4-BE49-F238E27FC236}">
              <a16:creationId xmlns:a16="http://schemas.microsoft.com/office/drawing/2014/main" id="{B511797C-8A69-4494-8331-4831C70DDC76}"/>
            </a:ext>
          </a:extLst>
        </xdr:cNvPr>
        <xdr:cNvPicPr>
          <a:picLocks noChangeAspect="1" noChangeArrowheads="1"/>
        </xdr:cNvPicPr>
      </xdr:nvPicPr>
      <xdr:blipFill>
        <a:blip xmlns:r="http://schemas.openxmlformats.org/officeDocument/2006/relationships" r:embed="rId225">
          <a:extLst>
            <a:ext uri="{28A0092B-C50C-407E-A947-70E740481C1C}">
              <a14:useLocalDpi xmlns:a14="http://schemas.microsoft.com/office/drawing/2010/main" val="0"/>
            </a:ext>
          </a:extLst>
        </a:blip>
        <a:srcRect/>
        <a:stretch>
          <a:fillRect/>
        </a:stretch>
      </xdr:blipFill>
      <xdr:spPr bwMode="auto">
        <a:xfrm>
          <a:off x="1833561" y="596264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118</xdr:row>
      <xdr:rowOff>95248</xdr:rowOff>
    </xdr:from>
    <xdr:to>
      <xdr:col>3</xdr:col>
      <xdr:colOff>547686</xdr:colOff>
      <xdr:row>118</xdr:row>
      <xdr:rowOff>409573</xdr:rowOff>
    </xdr:to>
    <xdr:pic>
      <xdr:nvPicPr>
        <xdr:cNvPr id="117" name="圖片 116" descr="北賽普勒斯">
          <a:hlinkClick xmlns:r="http://schemas.openxmlformats.org/officeDocument/2006/relationships" r:id="rId226" tooltip="北賽普勒斯"/>
          <a:extLst>
            <a:ext uri="{FF2B5EF4-FFF2-40B4-BE49-F238E27FC236}">
              <a16:creationId xmlns:a16="http://schemas.microsoft.com/office/drawing/2014/main" id="{457A38C8-B888-4EAE-A41F-D0884A940DEE}"/>
            </a:ext>
          </a:extLst>
        </xdr:cNvPr>
        <xdr:cNvPicPr>
          <a:picLocks noChangeAspect="1" noChangeArrowheads="1"/>
        </xdr:cNvPicPr>
      </xdr:nvPicPr>
      <xdr:blipFill>
        <a:blip xmlns:r="http://schemas.openxmlformats.org/officeDocument/2006/relationships" r:embed="rId227">
          <a:extLst>
            <a:ext uri="{28A0092B-C50C-407E-A947-70E740481C1C}">
              <a14:useLocalDpi xmlns:a14="http://schemas.microsoft.com/office/drawing/2010/main" val="0"/>
            </a:ext>
          </a:extLst>
        </a:blip>
        <a:srcRect/>
        <a:stretch>
          <a:fillRect/>
        </a:stretch>
      </xdr:blipFill>
      <xdr:spPr bwMode="auto">
        <a:xfrm>
          <a:off x="1833561" y="601265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119</xdr:row>
      <xdr:rowOff>95248</xdr:rowOff>
    </xdr:from>
    <xdr:to>
      <xdr:col>3</xdr:col>
      <xdr:colOff>547686</xdr:colOff>
      <xdr:row>119</xdr:row>
      <xdr:rowOff>333373</xdr:rowOff>
    </xdr:to>
    <xdr:pic>
      <xdr:nvPicPr>
        <xdr:cNvPr id="118" name="圖片 117" descr="南奧塞提亞">
          <a:hlinkClick xmlns:r="http://schemas.openxmlformats.org/officeDocument/2006/relationships" r:id="rId228" tooltip="南奧塞提亞"/>
          <a:extLst>
            <a:ext uri="{FF2B5EF4-FFF2-40B4-BE49-F238E27FC236}">
              <a16:creationId xmlns:a16="http://schemas.microsoft.com/office/drawing/2014/main" id="{C458D95A-C542-47E7-A69E-99E29518BA88}"/>
            </a:ext>
          </a:extLst>
        </xdr:cNvPr>
        <xdr:cNvPicPr>
          <a:picLocks noChangeAspect="1" noChangeArrowheads="1"/>
        </xdr:cNvPicPr>
      </xdr:nvPicPr>
      <xdr:blipFill>
        <a:blip xmlns:r="http://schemas.openxmlformats.org/officeDocument/2006/relationships" r:embed="rId229">
          <a:extLst>
            <a:ext uri="{28A0092B-C50C-407E-A947-70E740481C1C}">
              <a14:useLocalDpi xmlns:a14="http://schemas.microsoft.com/office/drawing/2010/main" val="0"/>
            </a:ext>
          </a:extLst>
        </a:blip>
        <a:srcRect/>
        <a:stretch>
          <a:fillRect/>
        </a:stretch>
      </xdr:blipFill>
      <xdr:spPr bwMode="auto">
        <a:xfrm>
          <a:off x="1833561" y="60626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120</xdr:row>
      <xdr:rowOff>95248</xdr:rowOff>
    </xdr:from>
    <xdr:to>
      <xdr:col>3</xdr:col>
      <xdr:colOff>547686</xdr:colOff>
      <xdr:row>120</xdr:row>
      <xdr:rowOff>333373</xdr:rowOff>
    </xdr:to>
    <xdr:pic>
      <xdr:nvPicPr>
        <xdr:cNvPr id="119" name="圖片 118" descr="英國">
          <a:hlinkClick xmlns:r="http://schemas.openxmlformats.org/officeDocument/2006/relationships" r:id="rId230" tooltip="英國"/>
          <a:extLst>
            <a:ext uri="{FF2B5EF4-FFF2-40B4-BE49-F238E27FC236}">
              <a16:creationId xmlns:a16="http://schemas.microsoft.com/office/drawing/2014/main" id="{9EADCC04-07E6-402F-86D6-183ECDF1A421}"/>
            </a:ext>
          </a:extLst>
        </xdr:cNvPr>
        <xdr:cNvPicPr>
          <a:picLocks noChangeAspect="1" noChangeArrowheads="1"/>
        </xdr:cNvPicPr>
      </xdr:nvPicPr>
      <xdr:blipFill>
        <a:blip xmlns:r="http://schemas.openxmlformats.org/officeDocument/2006/relationships" r:embed="rId231">
          <a:extLst>
            <a:ext uri="{28A0092B-C50C-407E-A947-70E740481C1C}">
              <a14:useLocalDpi xmlns:a14="http://schemas.microsoft.com/office/drawing/2010/main" val="0"/>
            </a:ext>
          </a:extLst>
        </a:blip>
        <a:srcRect/>
        <a:stretch>
          <a:fillRect/>
        </a:stretch>
      </xdr:blipFill>
      <xdr:spPr bwMode="auto">
        <a:xfrm>
          <a:off x="1833561" y="611266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80961</xdr:colOff>
      <xdr:row>76</xdr:row>
      <xdr:rowOff>114298</xdr:rowOff>
    </xdr:from>
    <xdr:to>
      <xdr:col>3</xdr:col>
      <xdr:colOff>551055</xdr:colOff>
      <xdr:row>76</xdr:row>
      <xdr:rowOff>427498</xdr:rowOff>
    </xdr:to>
    <xdr:pic>
      <xdr:nvPicPr>
        <xdr:cNvPr id="120" name="圖片 119">
          <a:extLst>
            <a:ext uri="{FF2B5EF4-FFF2-40B4-BE49-F238E27FC236}">
              <a16:creationId xmlns:a16="http://schemas.microsoft.com/office/drawing/2014/main" id="{702A2444-95F3-405E-A789-F83A32271335}"/>
            </a:ext>
          </a:extLst>
        </xdr:cNvPr>
        <xdr:cNvPicPr>
          <a:picLocks noChangeAspect="1"/>
        </xdr:cNvPicPr>
      </xdr:nvPicPr>
      <xdr:blipFill>
        <a:blip xmlns:r="http://schemas.openxmlformats.org/officeDocument/2006/relationships" r:embed="rId232" cstate="print">
          <a:extLst>
            <a:ext uri="{28A0092B-C50C-407E-A947-70E740481C1C}">
              <a14:useLocalDpi xmlns:a14="http://schemas.microsoft.com/office/drawing/2010/main" val="0"/>
            </a:ext>
          </a:extLst>
        </a:blip>
        <a:stretch>
          <a:fillRect/>
        </a:stretch>
      </xdr:blipFill>
      <xdr:spPr>
        <a:xfrm>
          <a:off x="1843086" y="38642923"/>
          <a:ext cx="470094" cy="313200"/>
        </a:xfrm>
        <a:prstGeom prst="rect">
          <a:avLst/>
        </a:prstGeom>
      </xdr:spPr>
    </xdr:pic>
    <xdr:clientData/>
  </xdr:twoCellAnchor>
  <xdr:twoCellAnchor editAs="oneCell">
    <xdr:from>
      <xdr:col>3</xdr:col>
      <xdr:colOff>78561</xdr:colOff>
      <xdr:row>91</xdr:row>
      <xdr:rowOff>102373</xdr:rowOff>
    </xdr:from>
    <xdr:to>
      <xdr:col>3</xdr:col>
      <xdr:colOff>548361</xdr:colOff>
      <xdr:row>91</xdr:row>
      <xdr:rowOff>415573</xdr:rowOff>
    </xdr:to>
    <xdr:pic>
      <xdr:nvPicPr>
        <xdr:cNvPr id="121" name="圖片 120">
          <a:extLst>
            <a:ext uri="{FF2B5EF4-FFF2-40B4-BE49-F238E27FC236}">
              <a16:creationId xmlns:a16="http://schemas.microsoft.com/office/drawing/2014/main" id="{701BEE15-81A7-4E92-BAE5-DA502E6C8B65}"/>
            </a:ext>
          </a:extLst>
        </xdr:cNvPr>
        <xdr:cNvPicPr>
          <a:picLocks noChangeAspect="1"/>
        </xdr:cNvPicPr>
      </xdr:nvPicPr>
      <xdr:blipFill>
        <a:blip xmlns:r="http://schemas.openxmlformats.org/officeDocument/2006/relationships" r:embed="rId233" cstate="print">
          <a:extLst>
            <a:ext uri="{28A0092B-C50C-407E-A947-70E740481C1C}">
              <a14:useLocalDpi xmlns:a14="http://schemas.microsoft.com/office/drawing/2010/main" val="0"/>
            </a:ext>
          </a:extLst>
        </a:blip>
        <a:stretch>
          <a:fillRect/>
        </a:stretch>
      </xdr:blipFill>
      <xdr:spPr>
        <a:xfrm>
          <a:off x="1840686" y="46131936"/>
          <a:ext cx="469800" cy="313200"/>
        </a:xfrm>
        <a:prstGeom prst="rect">
          <a:avLst/>
        </a:prstGeom>
      </xdr:spPr>
    </xdr:pic>
    <xdr:clientData/>
  </xdr:twoCellAnchor>
  <xdr:twoCellAnchor editAs="oneCell">
    <xdr:from>
      <xdr:col>3</xdr:col>
      <xdr:colOff>88087</xdr:colOff>
      <xdr:row>74</xdr:row>
      <xdr:rowOff>111898</xdr:rowOff>
    </xdr:from>
    <xdr:to>
      <xdr:col>3</xdr:col>
      <xdr:colOff>557658</xdr:colOff>
      <xdr:row>74</xdr:row>
      <xdr:rowOff>425098</xdr:rowOff>
    </xdr:to>
    <xdr:pic>
      <xdr:nvPicPr>
        <xdr:cNvPr id="123" name="圖片 122">
          <a:extLst>
            <a:ext uri="{FF2B5EF4-FFF2-40B4-BE49-F238E27FC236}">
              <a16:creationId xmlns:a16="http://schemas.microsoft.com/office/drawing/2014/main" id="{DB504080-7E06-439A-9633-1028E90A5D20}"/>
            </a:ext>
          </a:extLst>
        </xdr:cNvPr>
        <xdr:cNvPicPr>
          <a:picLocks noChangeAspect="1"/>
        </xdr:cNvPicPr>
      </xdr:nvPicPr>
      <xdr:blipFill>
        <a:blip xmlns:r="http://schemas.openxmlformats.org/officeDocument/2006/relationships" r:embed="rId234" cstate="print">
          <a:extLst>
            <a:ext uri="{28A0092B-C50C-407E-A947-70E740481C1C}">
              <a14:useLocalDpi xmlns:a14="http://schemas.microsoft.com/office/drawing/2010/main" val="0"/>
            </a:ext>
          </a:extLst>
        </a:blip>
        <a:stretch>
          <a:fillRect/>
        </a:stretch>
      </xdr:blipFill>
      <xdr:spPr>
        <a:xfrm>
          <a:off x="1850212" y="37640398"/>
          <a:ext cx="469571" cy="313200"/>
        </a:xfrm>
        <a:prstGeom prst="rect">
          <a:avLst/>
        </a:prstGeom>
      </xdr:spPr>
    </xdr:pic>
    <xdr:clientData/>
  </xdr:twoCellAnchor>
  <xdr:twoCellAnchor editAs="oneCell">
    <xdr:from>
      <xdr:col>3</xdr:col>
      <xdr:colOff>71436</xdr:colOff>
      <xdr:row>121</xdr:row>
      <xdr:rowOff>95248</xdr:rowOff>
    </xdr:from>
    <xdr:to>
      <xdr:col>3</xdr:col>
      <xdr:colOff>547686</xdr:colOff>
      <xdr:row>121</xdr:row>
      <xdr:rowOff>409573</xdr:rowOff>
    </xdr:to>
    <xdr:pic>
      <xdr:nvPicPr>
        <xdr:cNvPr id="124" name="圖片 123" descr="奧蘭">
          <a:hlinkClick xmlns:r="http://schemas.openxmlformats.org/officeDocument/2006/relationships" r:id="rId235" tooltip="阿爾巴尼亞"/>
          <a:extLst>
            <a:ext uri="{FF2B5EF4-FFF2-40B4-BE49-F238E27FC236}">
              <a16:creationId xmlns:a16="http://schemas.microsoft.com/office/drawing/2014/main" id="{8A68701C-8571-41CB-90ED-2F5A70B24D28}"/>
            </a:ext>
          </a:extLst>
        </xdr:cNvPr>
        <xdr:cNvPicPr>
          <a:picLocks noChangeAspect="1" noChangeArrowheads="1"/>
        </xdr:cNvPicPr>
      </xdr:nvPicPr>
      <xdr:blipFill>
        <a:blip xmlns:r="http://schemas.openxmlformats.org/officeDocument/2006/relationships" r:embed="rId236">
          <a:extLst>
            <a:ext uri="{28A0092B-C50C-407E-A947-70E740481C1C}">
              <a14:useLocalDpi xmlns:a14="http://schemas.microsoft.com/office/drawing/2010/main" val="0"/>
            </a:ext>
          </a:extLst>
        </a:blip>
        <a:srcRect/>
        <a:stretch>
          <a:fillRect/>
        </a:stretch>
      </xdr:blipFill>
      <xdr:spPr bwMode="auto">
        <a:xfrm>
          <a:off x="1833561" y="61626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122</xdr:row>
      <xdr:rowOff>95248</xdr:rowOff>
    </xdr:from>
    <xdr:to>
      <xdr:col>3</xdr:col>
      <xdr:colOff>547686</xdr:colOff>
      <xdr:row>122</xdr:row>
      <xdr:rowOff>438148</xdr:rowOff>
    </xdr:to>
    <xdr:pic>
      <xdr:nvPicPr>
        <xdr:cNvPr id="125" name="圖片 124" descr="阿爾巴尼亞">
          <a:hlinkClick xmlns:r="http://schemas.openxmlformats.org/officeDocument/2006/relationships" r:id="rId237"/>
          <a:extLst>
            <a:ext uri="{FF2B5EF4-FFF2-40B4-BE49-F238E27FC236}">
              <a16:creationId xmlns:a16="http://schemas.microsoft.com/office/drawing/2014/main" id="{BDFC182C-C03A-42F3-97C5-89FED7BB14AB}"/>
            </a:ext>
          </a:extLst>
        </xdr:cNvPr>
        <xdr:cNvPicPr>
          <a:picLocks noChangeAspect="1" noChangeArrowheads="1"/>
        </xdr:cNvPicPr>
      </xdr:nvPicPr>
      <xdr:blipFill>
        <a:blip xmlns:r="http://schemas.openxmlformats.org/officeDocument/2006/relationships" r:embed="rId238">
          <a:extLst>
            <a:ext uri="{28A0092B-C50C-407E-A947-70E740481C1C}">
              <a14:useLocalDpi xmlns:a14="http://schemas.microsoft.com/office/drawing/2010/main" val="0"/>
            </a:ext>
          </a:extLst>
        </a:blip>
        <a:srcRect/>
        <a:stretch>
          <a:fillRect/>
        </a:stretch>
      </xdr:blipFill>
      <xdr:spPr bwMode="auto">
        <a:xfrm>
          <a:off x="1833561" y="62126811"/>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123</xdr:row>
      <xdr:rowOff>95248</xdr:rowOff>
    </xdr:from>
    <xdr:to>
      <xdr:col>3</xdr:col>
      <xdr:colOff>547686</xdr:colOff>
      <xdr:row>123</xdr:row>
      <xdr:rowOff>428623</xdr:rowOff>
    </xdr:to>
    <xdr:pic>
      <xdr:nvPicPr>
        <xdr:cNvPr id="126" name="圖片 125" descr="安道爾">
          <a:hlinkClick xmlns:r="http://schemas.openxmlformats.org/officeDocument/2006/relationships" r:id="rId239" tooltip="安道爾"/>
          <a:extLst>
            <a:ext uri="{FF2B5EF4-FFF2-40B4-BE49-F238E27FC236}">
              <a16:creationId xmlns:a16="http://schemas.microsoft.com/office/drawing/2014/main" id="{7CF7AB11-DFB6-4AFE-B228-536E11015277}"/>
            </a:ext>
          </a:extLst>
        </xdr:cNvPr>
        <xdr:cNvPicPr>
          <a:picLocks noChangeAspect="1" noChangeArrowheads="1"/>
        </xdr:cNvPicPr>
      </xdr:nvPicPr>
      <xdr:blipFill>
        <a:blip xmlns:r="http://schemas.openxmlformats.org/officeDocument/2006/relationships" r:embed="rId240">
          <a:extLst>
            <a:ext uri="{28A0092B-C50C-407E-A947-70E740481C1C}">
              <a14:useLocalDpi xmlns:a14="http://schemas.microsoft.com/office/drawing/2010/main" val="0"/>
            </a:ext>
          </a:extLst>
        </a:blip>
        <a:srcRect/>
        <a:stretch>
          <a:fillRect/>
        </a:stretch>
      </xdr:blipFill>
      <xdr:spPr bwMode="auto">
        <a:xfrm>
          <a:off x="1833561" y="62626873"/>
          <a:ext cx="47625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124</xdr:row>
      <xdr:rowOff>95248</xdr:rowOff>
    </xdr:from>
    <xdr:to>
      <xdr:col>3</xdr:col>
      <xdr:colOff>547686</xdr:colOff>
      <xdr:row>124</xdr:row>
      <xdr:rowOff>409573</xdr:rowOff>
    </xdr:to>
    <xdr:pic>
      <xdr:nvPicPr>
        <xdr:cNvPr id="127" name="圖片 126" descr="奧地利">
          <a:hlinkClick xmlns:r="http://schemas.openxmlformats.org/officeDocument/2006/relationships" r:id="rId241" tooltip="奧地利"/>
          <a:extLst>
            <a:ext uri="{FF2B5EF4-FFF2-40B4-BE49-F238E27FC236}">
              <a16:creationId xmlns:a16="http://schemas.microsoft.com/office/drawing/2014/main" id="{677FC76F-6F08-4062-9989-B008F7BACE74}"/>
            </a:ext>
          </a:extLst>
        </xdr:cNvPr>
        <xdr:cNvPicPr>
          <a:picLocks noChangeAspect="1" noChangeArrowheads="1"/>
        </xdr:cNvPicPr>
      </xdr:nvPicPr>
      <xdr:blipFill>
        <a:blip xmlns:r="http://schemas.openxmlformats.org/officeDocument/2006/relationships" r:embed="rId242">
          <a:extLst>
            <a:ext uri="{28A0092B-C50C-407E-A947-70E740481C1C}">
              <a14:useLocalDpi xmlns:a14="http://schemas.microsoft.com/office/drawing/2010/main" val="0"/>
            </a:ext>
          </a:extLst>
        </a:blip>
        <a:srcRect/>
        <a:stretch>
          <a:fillRect/>
        </a:stretch>
      </xdr:blipFill>
      <xdr:spPr bwMode="auto">
        <a:xfrm>
          <a:off x="1833561" y="63126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125</xdr:row>
      <xdr:rowOff>95248</xdr:rowOff>
    </xdr:from>
    <xdr:to>
      <xdr:col>3</xdr:col>
      <xdr:colOff>547686</xdr:colOff>
      <xdr:row>125</xdr:row>
      <xdr:rowOff>333373</xdr:rowOff>
    </xdr:to>
    <xdr:pic>
      <xdr:nvPicPr>
        <xdr:cNvPr id="128" name="圖片 127" descr="白俄羅斯">
          <a:hlinkClick xmlns:r="http://schemas.openxmlformats.org/officeDocument/2006/relationships" r:id="rId243" tooltip="白俄羅斯"/>
          <a:extLst>
            <a:ext uri="{FF2B5EF4-FFF2-40B4-BE49-F238E27FC236}">
              <a16:creationId xmlns:a16="http://schemas.microsoft.com/office/drawing/2014/main" id="{765E5922-A1B2-4D1D-BC9D-9E74C2285BD6}"/>
            </a:ext>
          </a:extLst>
        </xdr:cNvPr>
        <xdr:cNvPicPr>
          <a:picLocks noChangeAspect="1" noChangeArrowheads="1"/>
        </xdr:cNvPicPr>
      </xdr:nvPicPr>
      <xdr:blipFill>
        <a:blip xmlns:r="http://schemas.openxmlformats.org/officeDocument/2006/relationships" r:embed="rId244">
          <a:extLst>
            <a:ext uri="{28A0092B-C50C-407E-A947-70E740481C1C}">
              <a14:useLocalDpi xmlns:a14="http://schemas.microsoft.com/office/drawing/2010/main" val="0"/>
            </a:ext>
          </a:extLst>
        </a:blip>
        <a:srcRect/>
        <a:stretch>
          <a:fillRect/>
        </a:stretch>
      </xdr:blipFill>
      <xdr:spPr bwMode="auto">
        <a:xfrm>
          <a:off x="1833561" y="636269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126</xdr:row>
      <xdr:rowOff>95248</xdr:rowOff>
    </xdr:from>
    <xdr:to>
      <xdr:col>3</xdr:col>
      <xdr:colOff>547686</xdr:colOff>
      <xdr:row>126</xdr:row>
      <xdr:rowOff>409573</xdr:rowOff>
    </xdr:to>
    <xdr:pic>
      <xdr:nvPicPr>
        <xdr:cNvPr id="129" name="圖片 128" descr="比利時">
          <a:hlinkClick xmlns:r="http://schemas.openxmlformats.org/officeDocument/2006/relationships" r:id="rId245" tooltip="比利時"/>
          <a:extLst>
            <a:ext uri="{FF2B5EF4-FFF2-40B4-BE49-F238E27FC236}">
              <a16:creationId xmlns:a16="http://schemas.microsoft.com/office/drawing/2014/main" id="{23DE8FDE-D1C5-4D25-A73A-D4D8634D99CF}"/>
            </a:ext>
          </a:extLst>
        </xdr:cNvPr>
        <xdr:cNvPicPr>
          <a:picLocks noChangeAspect="1" noChangeArrowheads="1"/>
        </xdr:cNvPicPr>
      </xdr:nvPicPr>
      <xdr:blipFill>
        <a:blip xmlns:r="http://schemas.openxmlformats.org/officeDocument/2006/relationships" r:embed="rId246">
          <a:extLst>
            <a:ext uri="{28A0092B-C50C-407E-A947-70E740481C1C}">
              <a14:useLocalDpi xmlns:a14="http://schemas.microsoft.com/office/drawing/2010/main" val="0"/>
            </a:ext>
          </a:extLst>
        </a:blip>
        <a:srcRect/>
        <a:stretch>
          <a:fillRect/>
        </a:stretch>
      </xdr:blipFill>
      <xdr:spPr bwMode="auto">
        <a:xfrm>
          <a:off x="1833561" y="64127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127</xdr:row>
      <xdr:rowOff>95248</xdr:rowOff>
    </xdr:from>
    <xdr:to>
      <xdr:col>3</xdr:col>
      <xdr:colOff>547686</xdr:colOff>
      <xdr:row>127</xdr:row>
      <xdr:rowOff>333373</xdr:rowOff>
    </xdr:to>
    <xdr:pic>
      <xdr:nvPicPr>
        <xdr:cNvPr id="130" name="圖片 129" descr="波士尼亞與赫塞哥維納">
          <a:hlinkClick xmlns:r="http://schemas.openxmlformats.org/officeDocument/2006/relationships" r:id="rId247" tooltip="波士尼亞與赫塞哥維納"/>
          <a:extLst>
            <a:ext uri="{FF2B5EF4-FFF2-40B4-BE49-F238E27FC236}">
              <a16:creationId xmlns:a16="http://schemas.microsoft.com/office/drawing/2014/main" id="{5945813C-8713-4526-88C3-4227A1FAF6D0}"/>
            </a:ext>
          </a:extLst>
        </xdr:cNvPr>
        <xdr:cNvPicPr>
          <a:picLocks noChangeAspect="1" noChangeArrowheads="1"/>
        </xdr:cNvPicPr>
      </xdr:nvPicPr>
      <xdr:blipFill>
        <a:blip xmlns:r="http://schemas.openxmlformats.org/officeDocument/2006/relationships" r:embed="rId248">
          <a:extLst>
            <a:ext uri="{28A0092B-C50C-407E-A947-70E740481C1C}">
              <a14:useLocalDpi xmlns:a14="http://schemas.microsoft.com/office/drawing/2010/main" val="0"/>
            </a:ext>
          </a:extLst>
        </a:blip>
        <a:srcRect/>
        <a:stretch>
          <a:fillRect/>
        </a:stretch>
      </xdr:blipFill>
      <xdr:spPr bwMode="auto">
        <a:xfrm>
          <a:off x="1833561" y="64627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128</xdr:row>
      <xdr:rowOff>95248</xdr:rowOff>
    </xdr:from>
    <xdr:to>
      <xdr:col>3</xdr:col>
      <xdr:colOff>547686</xdr:colOff>
      <xdr:row>128</xdr:row>
      <xdr:rowOff>380998</xdr:rowOff>
    </xdr:to>
    <xdr:pic>
      <xdr:nvPicPr>
        <xdr:cNvPr id="131" name="圖片 130" descr="保加利亞">
          <a:hlinkClick xmlns:r="http://schemas.openxmlformats.org/officeDocument/2006/relationships" r:id="rId249" tooltip="保加利亞"/>
          <a:extLst>
            <a:ext uri="{FF2B5EF4-FFF2-40B4-BE49-F238E27FC236}">
              <a16:creationId xmlns:a16="http://schemas.microsoft.com/office/drawing/2014/main" id="{579D0A27-3E68-47EE-B8A9-A1A334C37318}"/>
            </a:ext>
          </a:extLst>
        </xdr:cNvPr>
        <xdr:cNvPicPr>
          <a:picLocks noChangeAspect="1" noChangeArrowheads="1"/>
        </xdr:cNvPicPr>
      </xdr:nvPicPr>
      <xdr:blipFill>
        <a:blip xmlns:r="http://schemas.openxmlformats.org/officeDocument/2006/relationships" r:embed="rId250">
          <a:extLst>
            <a:ext uri="{28A0092B-C50C-407E-A947-70E740481C1C}">
              <a14:useLocalDpi xmlns:a14="http://schemas.microsoft.com/office/drawing/2010/main" val="0"/>
            </a:ext>
          </a:extLst>
        </a:blip>
        <a:srcRect/>
        <a:stretch>
          <a:fillRect/>
        </a:stretch>
      </xdr:blipFill>
      <xdr:spPr bwMode="auto">
        <a:xfrm>
          <a:off x="1833561" y="65127186"/>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129</xdr:row>
      <xdr:rowOff>95248</xdr:rowOff>
    </xdr:from>
    <xdr:to>
      <xdr:col>3</xdr:col>
      <xdr:colOff>547686</xdr:colOff>
      <xdr:row>129</xdr:row>
      <xdr:rowOff>333373</xdr:rowOff>
    </xdr:to>
    <xdr:pic>
      <xdr:nvPicPr>
        <xdr:cNvPr id="132" name="圖片 131" descr="克羅埃西亞">
          <a:hlinkClick xmlns:r="http://schemas.openxmlformats.org/officeDocument/2006/relationships" r:id="rId251" tooltip="克羅埃西亞"/>
          <a:extLst>
            <a:ext uri="{FF2B5EF4-FFF2-40B4-BE49-F238E27FC236}">
              <a16:creationId xmlns:a16="http://schemas.microsoft.com/office/drawing/2014/main" id="{3208C73D-7373-461F-BA4F-01BC7165FEA0}"/>
            </a:ext>
          </a:extLst>
        </xdr:cNvPr>
        <xdr:cNvPicPr>
          <a:picLocks noChangeAspect="1" noChangeArrowheads="1"/>
        </xdr:cNvPicPr>
      </xdr:nvPicPr>
      <xdr:blipFill>
        <a:blip xmlns:r="http://schemas.openxmlformats.org/officeDocument/2006/relationships" r:embed="rId252">
          <a:extLst>
            <a:ext uri="{28A0092B-C50C-407E-A947-70E740481C1C}">
              <a14:useLocalDpi xmlns:a14="http://schemas.microsoft.com/office/drawing/2010/main" val="0"/>
            </a:ext>
          </a:extLst>
        </a:blip>
        <a:srcRect/>
        <a:stretch>
          <a:fillRect/>
        </a:stretch>
      </xdr:blipFill>
      <xdr:spPr bwMode="auto">
        <a:xfrm>
          <a:off x="1833561" y="6562724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131</xdr:row>
      <xdr:rowOff>95248</xdr:rowOff>
    </xdr:from>
    <xdr:to>
      <xdr:col>3</xdr:col>
      <xdr:colOff>547686</xdr:colOff>
      <xdr:row>131</xdr:row>
      <xdr:rowOff>409573</xdr:rowOff>
    </xdr:to>
    <xdr:pic>
      <xdr:nvPicPr>
        <xdr:cNvPr id="133" name="圖片 132" descr="捷克">
          <a:hlinkClick xmlns:r="http://schemas.openxmlformats.org/officeDocument/2006/relationships" r:id="rId253" tooltip="捷克"/>
          <a:extLst>
            <a:ext uri="{FF2B5EF4-FFF2-40B4-BE49-F238E27FC236}">
              <a16:creationId xmlns:a16="http://schemas.microsoft.com/office/drawing/2014/main" id="{15982674-1452-4BE7-9DE9-DA72FE4374E4}"/>
            </a:ext>
          </a:extLst>
        </xdr:cNvPr>
        <xdr:cNvPicPr>
          <a:picLocks noChangeAspect="1" noChangeArrowheads="1"/>
        </xdr:cNvPicPr>
      </xdr:nvPicPr>
      <xdr:blipFill>
        <a:blip xmlns:r="http://schemas.openxmlformats.org/officeDocument/2006/relationships" r:embed="rId254">
          <a:extLst>
            <a:ext uri="{28A0092B-C50C-407E-A947-70E740481C1C}">
              <a14:useLocalDpi xmlns:a14="http://schemas.microsoft.com/office/drawing/2010/main" val="0"/>
            </a:ext>
          </a:extLst>
        </a:blip>
        <a:srcRect/>
        <a:stretch>
          <a:fillRect/>
        </a:stretch>
      </xdr:blipFill>
      <xdr:spPr bwMode="auto">
        <a:xfrm>
          <a:off x="1833561" y="66627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132</xdr:row>
      <xdr:rowOff>95248</xdr:rowOff>
    </xdr:from>
    <xdr:to>
      <xdr:col>3</xdr:col>
      <xdr:colOff>547686</xdr:colOff>
      <xdr:row>132</xdr:row>
      <xdr:rowOff>457198</xdr:rowOff>
    </xdr:to>
    <xdr:pic>
      <xdr:nvPicPr>
        <xdr:cNvPr id="134" name="圖片 133" descr="丹麥">
          <a:hlinkClick xmlns:r="http://schemas.openxmlformats.org/officeDocument/2006/relationships" r:id="rId255" tooltip="丹麥"/>
          <a:extLst>
            <a:ext uri="{FF2B5EF4-FFF2-40B4-BE49-F238E27FC236}">
              <a16:creationId xmlns:a16="http://schemas.microsoft.com/office/drawing/2014/main" id="{2E13D5BF-49EB-4C79-B601-CD5C546650E9}"/>
            </a:ext>
          </a:extLst>
        </xdr:cNvPr>
        <xdr:cNvPicPr>
          <a:picLocks noChangeAspect="1" noChangeArrowheads="1"/>
        </xdr:cNvPicPr>
      </xdr:nvPicPr>
      <xdr:blipFill>
        <a:blip xmlns:r="http://schemas.openxmlformats.org/officeDocument/2006/relationships" r:embed="rId256">
          <a:extLst>
            <a:ext uri="{28A0092B-C50C-407E-A947-70E740481C1C}">
              <a14:useLocalDpi xmlns:a14="http://schemas.microsoft.com/office/drawing/2010/main" val="0"/>
            </a:ext>
          </a:extLst>
        </a:blip>
        <a:srcRect/>
        <a:stretch>
          <a:fillRect/>
        </a:stretch>
      </xdr:blipFill>
      <xdr:spPr bwMode="auto">
        <a:xfrm>
          <a:off x="1833561" y="67127436"/>
          <a:ext cx="4762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133</xdr:row>
      <xdr:rowOff>95248</xdr:rowOff>
    </xdr:from>
    <xdr:to>
      <xdr:col>3</xdr:col>
      <xdr:colOff>547686</xdr:colOff>
      <xdr:row>133</xdr:row>
      <xdr:rowOff>400048</xdr:rowOff>
    </xdr:to>
    <xdr:pic>
      <xdr:nvPicPr>
        <xdr:cNvPr id="135" name="圖片 134" descr="愛沙尼亞">
          <a:hlinkClick xmlns:r="http://schemas.openxmlformats.org/officeDocument/2006/relationships" r:id="rId257" tooltip="愛沙尼亞"/>
          <a:extLst>
            <a:ext uri="{FF2B5EF4-FFF2-40B4-BE49-F238E27FC236}">
              <a16:creationId xmlns:a16="http://schemas.microsoft.com/office/drawing/2014/main" id="{B4CAFF17-AACB-4C98-AFDE-415CB89B0306}"/>
            </a:ext>
          </a:extLst>
        </xdr:cNvPr>
        <xdr:cNvPicPr>
          <a:picLocks noChangeAspect="1" noChangeArrowheads="1"/>
        </xdr:cNvPicPr>
      </xdr:nvPicPr>
      <xdr:blipFill>
        <a:blip xmlns:r="http://schemas.openxmlformats.org/officeDocument/2006/relationships" r:embed="rId258">
          <a:extLst>
            <a:ext uri="{28A0092B-C50C-407E-A947-70E740481C1C}">
              <a14:useLocalDpi xmlns:a14="http://schemas.microsoft.com/office/drawing/2010/main" val="0"/>
            </a:ext>
          </a:extLst>
        </a:blip>
        <a:srcRect/>
        <a:stretch>
          <a:fillRect/>
        </a:stretch>
      </xdr:blipFill>
      <xdr:spPr bwMode="auto">
        <a:xfrm>
          <a:off x="1833561" y="67627498"/>
          <a:ext cx="4762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134</xdr:row>
      <xdr:rowOff>95248</xdr:rowOff>
    </xdr:from>
    <xdr:to>
      <xdr:col>3</xdr:col>
      <xdr:colOff>547686</xdr:colOff>
      <xdr:row>134</xdr:row>
      <xdr:rowOff>438148</xdr:rowOff>
    </xdr:to>
    <xdr:pic>
      <xdr:nvPicPr>
        <xdr:cNvPr id="136" name="圖片 135" descr="法羅群島">
          <a:hlinkClick xmlns:r="http://schemas.openxmlformats.org/officeDocument/2006/relationships" r:id="rId259" tooltip="法羅群島"/>
          <a:extLst>
            <a:ext uri="{FF2B5EF4-FFF2-40B4-BE49-F238E27FC236}">
              <a16:creationId xmlns:a16="http://schemas.microsoft.com/office/drawing/2014/main" id="{57860FEB-E6B0-46A2-981B-7A9ECBCF77AC}"/>
            </a:ext>
          </a:extLst>
        </xdr:cNvPr>
        <xdr:cNvPicPr>
          <a:picLocks noChangeAspect="1" noChangeArrowheads="1"/>
        </xdr:cNvPicPr>
      </xdr:nvPicPr>
      <xdr:blipFill>
        <a:blip xmlns:r="http://schemas.openxmlformats.org/officeDocument/2006/relationships" r:embed="rId260">
          <a:extLst>
            <a:ext uri="{28A0092B-C50C-407E-A947-70E740481C1C}">
              <a14:useLocalDpi xmlns:a14="http://schemas.microsoft.com/office/drawing/2010/main" val="0"/>
            </a:ext>
          </a:extLst>
        </a:blip>
        <a:srcRect/>
        <a:stretch>
          <a:fillRect/>
        </a:stretch>
      </xdr:blipFill>
      <xdr:spPr bwMode="auto">
        <a:xfrm>
          <a:off x="1833561" y="68127561"/>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135</xdr:row>
      <xdr:rowOff>95248</xdr:rowOff>
    </xdr:from>
    <xdr:to>
      <xdr:col>3</xdr:col>
      <xdr:colOff>547686</xdr:colOff>
      <xdr:row>135</xdr:row>
      <xdr:rowOff>390523</xdr:rowOff>
    </xdr:to>
    <xdr:pic>
      <xdr:nvPicPr>
        <xdr:cNvPr id="137" name="圖片 136" descr="芬蘭">
          <a:hlinkClick xmlns:r="http://schemas.openxmlformats.org/officeDocument/2006/relationships" r:id="rId261" tooltip="芬蘭"/>
          <a:extLst>
            <a:ext uri="{FF2B5EF4-FFF2-40B4-BE49-F238E27FC236}">
              <a16:creationId xmlns:a16="http://schemas.microsoft.com/office/drawing/2014/main" id="{A8F1E3D3-0FD6-41D1-8F4B-33DB117273C4}"/>
            </a:ext>
          </a:extLst>
        </xdr:cNvPr>
        <xdr:cNvPicPr>
          <a:picLocks noChangeAspect="1" noChangeArrowheads="1"/>
        </xdr:cNvPicPr>
      </xdr:nvPicPr>
      <xdr:blipFill>
        <a:blip xmlns:r="http://schemas.openxmlformats.org/officeDocument/2006/relationships" r:embed="rId262">
          <a:extLst>
            <a:ext uri="{28A0092B-C50C-407E-A947-70E740481C1C}">
              <a14:useLocalDpi xmlns:a14="http://schemas.microsoft.com/office/drawing/2010/main" val="0"/>
            </a:ext>
          </a:extLst>
        </a:blip>
        <a:srcRect/>
        <a:stretch>
          <a:fillRect/>
        </a:stretch>
      </xdr:blipFill>
      <xdr:spPr bwMode="auto">
        <a:xfrm>
          <a:off x="1833561" y="68627623"/>
          <a:ext cx="4762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136</xdr:row>
      <xdr:rowOff>95248</xdr:rowOff>
    </xdr:from>
    <xdr:to>
      <xdr:col>3</xdr:col>
      <xdr:colOff>547686</xdr:colOff>
      <xdr:row>136</xdr:row>
      <xdr:rowOff>409573</xdr:rowOff>
    </xdr:to>
    <xdr:pic>
      <xdr:nvPicPr>
        <xdr:cNvPr id="138" name="圖片 137" descr="法國">
          <a:hlinkClick xmlns:r="http://schemas.openxmlformats.org/officeDocument/2006/relationships" r:id="rId263" tooltip="法國"/>
          <a:extLst>
            <a:ext uri="{FF2B5EF4-FFF2-40B4-BE49-F238E27FC236}">
              <a16:creationId xmlns:a16="http://schemas.microsoft.com/office/drawing/2014/main" id="{BBD8A6A3-E49A-4292-B3DA-B5BB48ACC090}"/>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833561" y="691276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137</xdr:row>
      <xdr:rowOff>95248</xdr:rowOff>
    </xdr:from>
    <xdr:to>
      <xdr:col>3</xdr:col>
      <xdr:colOff>547686</xdr:colOff>
      <xdr:row>137</xdr:row>
      <xdr:rowOff>380998</xdr:rowOff>
    </xdr:to>
    <xdr:pic>
      <xdr:nvPicPr>
        <xdr:cNvPr id="139" name="圖片 138" descr="德國">
          <a:hlinkClick xmlns:r="http://schemas.openxmlformats.org/officeDocument/2006/relationships" r:id="rId264" tooltip="德國"/>
          <a:extLst>
            <a:ext uri="{FF2B5EF4-FFF2-40B4-BE49-F238E27FC236}">
              <a16:creationId xmlns:a16="http://schemas.microsoft.com/office/drawing/2014/main" id="{71C731F4-FFF8-4F89-9763-28AEC27E4A2D}"/>
            </a:ext>
          </a:extLst>
        </xdr:cNvPr>
        <xdr:cNvPicPr>
          <a:picLocks noChangeAspect="1" noChangeArrowheads="1"/>
        </xdr:cNvPicPr>
      </xdr:nvPicPr>
      <xdr:blipFill>
        <a:blip xmlns:r="http://schemas.openxmlformats.org/officeDocument/2006/relationships" r:embed="rId265">
          <a:extLst>
            <a:ext uri="{28A0092B-C50C-407E-A947-70E740481C1C}">
              <a14:useLocalDpi xmlns:a14="http://schemas.microsoft.com/office/drawing/2010/main" val="0"/>
            </a:ext>
          </a:extLst>
        </a:blip>
        <a:srcRect/>
        <a:stretch>
          <a:fillRect/>
        </a:stretch>
      </xdr:blipFill>
      <xdr:spPr bwMode="auto">
        <a:xfrm>
          <a:off x="1833561" y="69627748"/>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138</xdr:row>
      <xdr:rowOff>95248</xdr:rowOff>
    </xdr:from>
    <xdr:to>
      <xdr:col>3</xdr:col>
      <xdr:colOff>547686</xdr:colOff>
      <xdr:row>138</xdr:row>
      <xdr:rowOff>333373</xdr:rowOff>
    </xdr:to>
    <xdr:pic>
      <xdr:nvPicPr>
        <xdr:cNvPr id="140" name="圖片 139" descr="直布羅陀">
          <a:hlinkClick xmlns:r="http://schemas.openxmlformats.org/officeDocument/2006/relationships" r:id="rId266" tooltip="直布羅陀"/>
          <a:extLst>
            <a:ext uri="{FF2B5EF4-FFF2-40B4-BE49-F238E27FC236}">
              <a16:creationId xmlns:a16="http://schemas.microsoft.com/office/drawing/2014/main" id="{0A623266-4812-4DE8-8347-B4915CA3FA61}"/>
            </a:ext>
          </a:extLst>
        </xdr:cNvPr>
        <xdr:cNvPicPr>
          <a:picLocks noChangeAspect="1" noChangeArrowheads="1"/>
        </xdr:cNvPicPr>
      </xdr:nvPicPr>
      <xdr:blipFill>
        <a:blip xmlns:r="http://schemas.openxmlformats.org/officeDocument/2006/relationships" r:embed="rId267">
          <a:extLst>
            <a:ext uri="{28A0092B-C50C-407E-A947-70E740481C1C}">
              <a14:useLocalDpi xmlns:a14="http://schemas.microsoft.com/office/drawing/2010/main" val="0"/>
            </a:ext>
          </a:extLst>
        </a:blip>
        <a:srcRect/>
        <a:stretch>
          <a:fillRect/>
        </a:stretch>
      </xdr:blipFill>
      <xdr:spPr bwMode="auto">
        <a:xfrm>
          <a:off x="1833561" y="701278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139</xdr:row>
      <xdr:rowOff>95248</xdr:rowOff>
    </xdr:from>
    <xdr:to>
      <xdr:col>3</xdr:col>
      <xdr:colOff>547686</xdr:colOff>
      <xdr:row>139</xdr:row>
      <xdr:rowOff>409573</xdr:rowOff>
    </xdr:to>
    <xdr:pic>
      <xdr:nvPicPr>
        <xdr:cNvPr id="141" name="圖片 140" descr="希臘">
          <a:hlinkClick xmlns:r="http://schemas.openxmlformats.org/officeDocument/2006/relationships" r:id="rId268" tooltip="希臘"/>
          <a:extLst>
            <a:ext uri="{FF2B5EF4-FFF2-40B4-BE49-F238E27FC236}">
              <a16:creationId xmlns:a16="http://schemas.microsoft.com/office/drawing/2014/main" id="{F1700FDC-7B8D-47E7-A7EA-CC9AFAEEDF46}"/>
            </a:ext>
          </a:extLst>
        </xdr:cNvPr>
        <xdr:cNvPicPr>
          <a:picLocks noChangeAspect="1" noChangeArrowheads="1"/>
        </xdr:cNvPicPr>
      </xdr:nvPicPr>
      <xdr:blipFill>
        <a:blip xmlns:r="http://schemas.openxmlformats.org/officeDocument/2006/relationships" r:embed="rId269">
          <a:extLst>
            <a:ext uri="{28A0092B-C50C-407E-A947-70E740481C1C}">
              <a14:useLocalDpi xmlns:a14="http://schemas.microsoft.com/office/drawing/2010/main" val="0"/>
            </a:ext>
          </a:extLst>
        </a:blip>
        <a:srcRect/>
        <a:stretch>
          <a:fillRect/>
        </a:stretch>
      </xdr:blipFill>
      <xdr:spPr bwMode="auto">
        <a:xfrm>
          <a:off x="1833561" y="706278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140</xdr:row>
      <xdr:rowOff>95248</xdr:rowOff>
    </xdr:from>
    <xdr:to>
      <xdr:col>3</xdr:col>
      <xdr:colOff>547686</xdr:colOff>
      <xdr:row>140</xdr:row>
      <xdr:rowOff>409573</xdr:rowOff>
    </xdr:to>
    <xdr:pic>
      <xdr:nvPicPr>
        <xdr:cNvPr id="142" name="圖片 141" descr="根西">
          <a:hlinkClick xmlns:r="http://schemas.openxmlformats.org/officeDocument/2006/relationships" r:id="rId270" tooltip="根西"/>
          <a:extLst>
            <a:ext uri="{FF2B5EF4-FFF2-40B4-BE49-F238E27FC236}">
              <a16:creationId xmlns:a16="http://schemas.microsoft.com/office/drawing/2014/main" id="{267749E3-72DB-4E48-96FF-A7179D9CF4D9}"/>
            </a:ext>
          </a:extLst>
        </xdr:cNvPr>
        <xdr:cNvPicPr>
          <a:picLocks noChangeAspect="1" noChangeArrowheads="1"/>
        </xdr:cNvPicPr>
      </xdr:nvPicPr>
      <xdr:blipFill>
        <a:blip xmlns:r="http://schemas.openxmlformats.org/officeDocument/2006/relationships" r:embed="rId271">
          <a:extLst>
            <a:ext uri="{28A0092B-C50C-407E-A947-70E740481C1C}">
              <a14:useLocalDpi xmlns:a14="http://schemas.microsoft.com/office/drawing/2010/main" val="0"/>
            </a:ext>
          </a:extLst>
        </a:blip>
        <a:srcRect/>
        <a:stretch>
          <a:fillRect/>
        </a:stretch>
      </xdr:blipFill>
      <xdr:spPr bwMode="auto">
        <a:xfrm>
          <a:off x="1833561" y="71127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141</xdr:row>
      <xdr:rowOff>95248</xdr:rowOff>
    </xdr:from>
    <xdr:to>
      <xdr:col>3</xdr:col>
      <xdr:colOff>547686</xdr:colOff>
      <xdr:row>141</xdr:row>
      <xdr:rowOff>333373</xdr:rowOff>
    </xdr:to>
    <xdr:pic>
      <xdr:nvPicPr>
        <xdr:cNvPr id="143" name="圖片 142" descr="匈牙利">
          <a:hlinkClick xmlns:r="http://schemas.openxmlformats.org/officeDocument/2006/relationships" r:id="rId272" tooltip="匈牙利"/>
          <a:extLst>
            <a:ext uri="{FF2B5EF4-FFF2-40B4-BE49-F238E27FC236}">
              <a16:creationId xmlns:a16="http://schemas.microsoft.com/office/drawing/2014/main" id="{52685363-F93E-4838-98FF-6F4AD129F937}"/>
            </a:ext>
          </a:extLst>
        </xdr:cNvPr>
        <xdr:cNvPicPr>
          <a:picLocks noChangeAspect="1" noChangeArrowheads="1"/>
        </xdr:cNvPicPr>
      </xdr:nvPicPr>
      <xdr:blipFill>
        <a:blip xmlns:r="http://schemas.openxmlformats.org/officeDocument/2006/relationships" r:embed="rId273">
          <a:extLst>
            <a:ext uri="{28A0092B-C50C-407E-A947-70E740481C1C}">
              <a14:useLocalDpi xmlns:a14="http://schemas.microsoft.com/office/drawing/2010/main" val="0"/>
            </a:ext>
          </a:extLst>
        </a:blip>
        <a:srcRect/>
        <a:stretch>
          <a:fillRect/>
        </a:stretch>
      </xdr:blipFill>
      <xdr:spPr bwMode="auto">
        <a:xfrm>
          <a:off x="1833561" y="716279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142</xdr:row>
      <xdr:rowOff>95248</xdr:rowOff>
    </xdr:from>
    <xdr:to>
      <xdr:col>3</xdr:col>
      <xdr:colOff>547686</xdr:colOff>
      <xdr:row>142</xdr:row>
      <xdr:rowOff>438148</xdr:rowOff>
    </xdr:to>
    <xdr:pic>
      <xdr:nvPicPr>
        <xdr:cNvPr id="144" name="圖片 143" descr="冰島">
          <a:hlinkClick xmlns:r="http://schemas.openxmlformats.org/officeDocument/2006/relationships" r:id="rId274" tooltip="冰島"/>
          <a:extLst>
            <a:ext uri="{FF2B5EF4-FFF2-40B4-BE49-F238E27FC236}">
              <a16:creationId xmlns:a16="http://schemas.microsoft.com/office/drawing/2014/main" id="{C2CD079E-A3C0-4AEB-9549-E9E573A457FB}"/>
            </a:ext>
          </a:extLst>
        </xdr:cNvPr>
        <xdr:cNvPicPr>
          <a:picLocks noChangeAspect="1" noChangeArrowheads="1"/>
        </xdr:cNvPicPr>
      </xdr:nvPicPr>
      <xdr:blipFill>
        <a:blip xmlns:r="http://schemas.openxmlformats.org/officeDocument/2006/relationships" r:embed="rId275">
          <a:extLst>
            <a:ext uri="{28A0092B-C50C-407E-A947-70E740481C1C}">
              <a14:useLocalDpi xmlns:a14="http://schemas.microsoft.com/office/drawing/2010/main" val="0"/>
            </a:ext>
          </a:extLst>
        </a:blip>
        <a:srcRect/>
        <a:stretch>
          <a:fillRect/>
        </a:stretch>
      </xdr:blipFill>
      <xdr:spPr bwMode="auto">
        <a:xfrm>
          <a:off x="1833561" y="72128061"/>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143</xdr:row>
      <xdr:rowOff>95248</xdr:rowOff>
    </xdr:from>
    <xdr:to>
      <xdr:col>3</xdr:col>
      <xdr:colOff>547686</xdr:colOff>
      <xdr:row>143</xdr:row>
      <xdr:rowOff>333373</xdr:rowOff>
    </xdr:to>
    <xdr:pic>
      <xdr:nvPicPr>
        <xdr:cNvPr id="145" name="圖片 144" descr="愛爾蘭">
          <a:hlinkClick xmlns:r="http://schemas.openxmlformats.org/officeDocument/2006/relationships" r:id="rId276" tooltip="愛爾蘭"/>
          <a:extLst>
            <a:ext uri="{FF2B5EF4-FFF2-40B4-BE49-F238E27FC236}">
              <a16:creationId xmlns:a16="http://schemas.microsoft.com/office/drawing/2014/main" id="{37910A7D-4C1B-4BF4-BDEF-716B805AE831}"/>
            </a:ext>
          </a:extLst>
        </xdr:cNvPr>
        <xdr:cNvPicPr>
          <a:picLocks noChangeAspect="1" noChangeArrowheads="1"/>
        </xdr:cNvPicPr>
      </xdr:nvPicPr>
      <xdr:blipFill>
        <a:blip xmlns:r="http://schemas.openxmlformats.org/officeDocument/2006/relationships" r:embed="rId277">
          <a:extLst>
            <a:ext uri="{28A0092B-C50C-407E-A947-70E740481C1C}">
              <a14:useLocalDpi xmlns:a14="http://schemas.microsoft.com/office/drawing/2010/main" val="0"/>
            </a:ext>
          </a:extLst>
        </a:blip>
        <a:srcRect/>
        <a:stretch>
          <a:fillRect/>
        </a:stretch>
      </xdr:blipFill>
      <xdr:spPr bwMode="auto">
        <a:xfrm>
          <a:off x="1833561" y="72628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144</xdr:row>
      <xdr:rowOff>95248</xdr:rowOff>
    </xdr:from>
    <xdr:to>
      <xdr:col>3</xdr:col>
      <xdr:colOff>547686</xdr:colOff>
      <xdr:row>144</xdr:row>
      <xdr:rowOff>333373</xdr:rowOff>
    </xdr:to>
    <xdr:pic>
      <xdr:nvPicPr>
        <xdr:cNvPr id="146" name="圖片 145" descr="曼島">
          <a:hlinkClick xmlns:r="http://schemas.openxmlformats.org/officeDocument/2006/relationships" r:id="rId278" tooltip="曼島"/>
          <a:extLst>
            <a:ext uri="{FF2B5EF4-FFF2-40B4-BE49-F238E27FC236}">
              <a16:creationId xmlns:a16="http://schemas.microsoft.com/office/drawing/2014/main" id="{BFD31580-F895-495C-B187-D1B70B6D9852}"/>
            </a:ext>
          </a:extLst>
        </xdr:cNvPr>
        <xdr:cNvPicPr>
          <a:picLocks noChangeAspect="1" noChangeArrowheads="1"/>
        </xdr:cNvPicPr>
      </xdr:nvPicPr>
      <xdr:blipFill>
        <a:blip xmlns:r="http://schemas.openxmlformats.org/officeDocument/2006/relationships" r:embed="rId279">
          <a:extLst>
            <a:ext uri="{28A0092B-C50C-407E-A947-70E740481C1C}">
              <a14:useLocalDpi xmlns:a14="http://schemas.microsoft.com/office/drawing/2010/main" val="0"/>
            </a:ext>
          </a:extLst>
        </a:blip>
        <a:srcRect/>
        <a:stretch>
          <a:fillRect/>
        </a:stretch>
      </xdr:blipFill>
      <xdr:spPr bwMode="auto">
        <a:xfrm>
          <a:off x="1833561" y="731281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145</xdr:row>
      <xdr:rowOff>95248</xdr:rowOff>
    </xdr:from>
    <xdr:to>
      <xdr:col>3</xdr:col>
      <xdr:colOff>547686</xdr:colOff>
      <xdr:row>145</xdr:row>
      <xdr:rowOff>409573</xdr:rowOff>
    </xdr:to>
    <xdr:pic>
      <xdr:nvPicPr>
        <xdr:cNvPr id="147" name="圖片 146" descr="義大利">
          <a:hlinkClick xmlns:r="http://schemas.openxmlformats.org/officeDocument/2006/relationships" r:id="rId280" tooltip="義大利"/>
          <a:extLst>
            <a:ext uri="{FF2B5EF4-FFF2-40B4-BE49-F238E27FC236}">
              <a16:creationId xmlns:a16="http://schemas.microsoft.com/office/drawing/2014/main" id="{685D4DFD-E13B-4FF2-ABA0-0E800AD44A6D}"/>
            </a:ext>
          </a:extLst>
        </xdr:cNvPr>
        <xdr:cNvPicPr>
          <a:picLocks noChangeAspect="1" noChangeArrowheads="1"/>
        </xdr:cNvPicPr>
      </xdr:nvPicPr>
      <xdr:blipFill>
        <a:blip xmlns:r="http://schemas.openxmlformats.org/officeDocument/2006/relationships" r:embed="rId281">
          <a:extLst>
            <a:ext uri="{28A0092B-C50C-407E-A947-70E740481C1C}">
              <a14:useLocalDpi xmlns:a14="http://schemas.microsoft.com/office/drawing/2010/main" val="0"/>
            </a:ext>
          </a:extLst>
        </a:blip>
        <a:srcRect/>
        <a:stretch>
          <a:fillRect/>
        </a:stretch>
      </xdr:blipFill>
      <xdr:spPr bwMode="auto">
        <a:xfrm>
          <a:off x="1833561" y="73628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146</xdr:row>
      <xdr:rowOff>95248</xdr:rowOff>
    </xdr:from>
    <xdr:to>
      <xdr:col>3</xdr:col>
      <xdr:colOff>547686</xdr:colOff>
      <xdr:row>146</xdr:row>
      <xdr:rowOff>380998</xdr:rowOff>
    </xdr:to>
    <xdr:pic>
      <xdr:nvPicPr>
        <xdr:cNvPr id="148" name="圖片 147" descr="澤西">
          <a:hlinkClick xmlns:r="http://schemas.openxmlformats.org/officeDocument/2006/relationships" r:id="rId282" tooltip="澤西"/>
          <a:extLst>
            <a:ext uri="{FF2B5EF4-FFF2-40B4-BE49-F238E27FC236}">
              <a16:creationId xmlns:a16="http://schemas.microsoft.com/office/drawing/2014/main" id="{BB525F2E-2276-40CF-A96A-94F90D0F86B1}"/>
            </a:ext>
          </a:extLst>
        </xdr:cNvPr>
        <xdr:cNvPicPr>
          <a:picLocks noChangeAspect="1" noChangeArrowheads="1"/>
        </xdr:cNvPicPr>
      </xdr:nvPicPr>
      <xdr:blipFill>
        <a:blip xmlns:r="http://schemas.openxmlformats.org/officeDocument/2006/relationships" r:embed="rId283">
          <a:extLst>
            <a:ext uri="{28A0092B-C50C-407E-A947-70E740481C1C}">
              <a14:useLocalDpi xmlns:a14="http://schemas.microsoft.com/office/drawing/2010/main" val="0"/>
            </a:ext>
          </a:extLst>
        </a:blip>
        <a:srcRect/>
        <a:stretch>
          <a:fillRect/>
        </a:stretch>
      </xdr:blipFill>
      <xdr:spPr bwMode="auto">
        <a:xfrm>
          <a:off x="1833561" y="7412831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147</xdr:row>
      <xdr:rowOff>95248</xdr:rowOff>
    </xdr:from>
    <xdr:to>
      <xdr:col>3</xdr:col>
      <xdr:colOff>547686</xdr:colOff>
      <xdr:row>147</xdr:row>
      <xdr:rowOff>333373</xdr:rowOff>
    </xdr:to>
    <xdr:pic>
      <xdr:nvPicPr>
        <xdr:cNvPr id="149" name="圖片 148" descr="拉脫維亞">
          <a:hlinkClick xmlns:r="http://schemas.openxmlformats.org/officeDocument/2006/relationships" r:id="rId284" tooltip="拉脫維亞"/>
          <a:extLst>
            <a:ext uri="{FF2B5EF4-FFF2-40B4-BE49-F238E27FC236}">
              <a16:creationId xmlns:a16="http://schemas.microsoft.com/office/drawing/2014/main" id="{60C6B248-966D-448F-A1F7-56556CC01F56}"/>
            </a:ext>
          </a:extLst>
        </xdr:cNvPr>
        <xdr:cNvPicPr>
          <a:picLocks noChangeAspect="1" noChangeArrowheads="1"/>
        </xdr:cNvPicPr>
      </xdr:nvPicPr>
      <xdr:blipFill>
        <a:blip xmlns:r="http://schemas.openxmlformats.org/officeDocument/2006/relationships" r:embed="rId285">
          <a:extLst>
            <a:ext uri="{28A0092B-C50C-407E-A947-70E740481C1C}">
              <a14:useLocalDpi xmlns:a14="http://schemas.microsoft.com/office/drawing/2010/main" val="0"/>
            </a:ext>
          </a:extLst>
        </a:blip>
        <a:srcRect/>
        <a:stretch>
          <a:fillRect/>
        </a:stretch>
      </xdr:blipFill>
      <xdr:spPr bwMode="auto">
        <a:xfrm>
          <a:off x="1833561" y="746283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148</xdr:row>
      <xdr:rowOff>95248</xdr:rowOff>
    </xdr:from>
    <xdr:to>
      <xdr:col>3</xdr:col>
      <xdr:colOff>547686</xdr:colOff>
      <xdr:row>148</xdr:row>
      <xdr:rowOff>380998</xdr:rowOff>
    </xdr:to>
    <xdr:pic>
      <xdr:nvPicPr>
        <xdr:cNvPr id="150" name="圖片 149" descr="列支敦斯登">
          <a:hlinkClick xmlns:r="http://schemas.openxmlformats.org/officeDocument/2006/relationships" r:id="rId286" tooltip="列支敦斯登"/>
          <a:extLst>
            <a:ext uri="{FF2B5EF4-FFF2-40B4-BE49-F238E27FC236}">
              <a16:creationId xmlns:a16="http://schemas.microsoft.com/office/drawing/2014/main" id="{5006BBE7-1010-473D-A5B3-06670A0EE5E6}"/>
            </a:ext>
          </a:extLst>
        </xdr:cNvPr>
        <xdr:cNvPicPr>
          <a:picLocks noChangeAspect="1" noChangeArrowheads="1"/>
        </xdr:cNvPicPr>
      </xdr:nvPicPr>
      <xdr:blipFill>
        <a:blip xmlns:r="http://schemas.openxmlformats.org/officeDocument/2006/relationships" r:embed="rId287">
          <a:extLst>
            <a:ext uri="{28A0092B-C50C-407E-A947-70E740481C1C}">
              <a14:useLocalDpi xmlns:a14="http://schemas.microsoft.com/office/drawing/2010/main" val="0"/>
            </a:ext>
          </a:extLst>
        </a:blip>
        <a:srcRect/>
        <a:stretch>
          <a:fillRect/>
        </a:stretch>
      </xdr:blipFill>
      <xdr:spPr bwMode="auto">
        <a:xfrm>
          <a:off x="1833561" y="75128436"/>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149</xdr:row>
      <xdr:rowOff>95248</xdr:rowOff>
    </xdr:from>
    <xdr:to>
      <xdr:col>3</xdr:col>
      <xdr:colOff>547686</xdr:colOff>
      <xdr:row>149</xdr:row>
      <xdr:rowOff>380998</xdr:rowOff>
    </xdr:to>
    <xdr:pic>
      <xdr:nvPicPr>
        <xdr:cNvPr id="151" name="圖片 150" descr="立陶宛">
          <a:hlinkClick xmlns:r="http://schemas.openxmlformats.org/officeDocument/2006/relationships" r:id="rId288" tooltip="立陶宛"/>
          <a:extLst>
            <a:ext uri="{FF2B5EF4-FFF2-40B4-BE49-F238E27FC236}">
              <a16:creationId xmlns:a16="http://schemas.microsoft.com/office/drawing/2014/main" id="{CB466614-6EC2-48CD-A981-1D53BAFE0227}"/>
            </a:ext>
          </a:extLst>
        </xdr:cNvPr>
        <xdr:cNvPicPr>
          <a:picLocks noChangeAspect="1" noChangeArrowheads="1"/>
        </xdr:cNvPicPr>
      </xdr:nvPicPr>
      <xdr:blipFill>
        <a:blip xmlns:r="http://schemas.openxmlformats.org/officeDocument/2006/relationships" r:embed="rId289">
          <a:extLst>
            <a:ext uri="{28A0092B-C50C-407E-A947-70E740481C1C}">
              <a14:useLocalDpi xmlns:a14="http://schemas.microsoft.com/office/drawing/2010/main" val="0"/>
            </a:ext>
          </a:extLst>
        </a:blip>
        <a:srcRect/>
        <a:stretch>
          <a:fillRect/>
        </a:stretch>
      </xdr:blipFill>
      <xdr:spPr bwMode="auto">
        <a:xfrm>
          <a:off x="1833561" y="75628498"/>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150</xdr:row>
      <xdr:rowOff>95248</xdr:rowOff>
    </xdr:from>
    <xdr:to>
      <xdr:col>3</xdr:col>
      <xdr:colOff>547686</xdr:colOff>
      <xdr:row>150</xdr:row>
      <xdr:rowOff>380998</xdr:rowOff>
    </xdr:to>
    <xdr:pic>
      <xdr:nvPicPr>
        <xdr:cNvPr id="152" name="圖片 151" descr="盧森堡">
          <a:hlinkClick xmlns:r="http://schemas.openxmlformats.org/officeDocument/2006/relationships" r:id="rId290" tooltip="盧森堡"/>
          <a:extLst>
            <a:ext uri="{FF2B5EF4-FFF2-40B4-BE49-F238E27FC236}">
              <a16:creationId xmlns:a16="http://schemas.microsoft.com/office/drawing/2014/main" id="{AA361E50-7AD2-468A-8FC5-B65CA3B7620C}"/>
            </a:ext>
          </a:extLst>
        </xdr:cNvPr>
        <xdr:cNvPicPr>
          <a:picLocks noChangeAspect="1" noChangeArrowheads="1"/>
        </xdr:cNvPicPr>
      </xdr:nvPicPr>
      <xdr:blipFill>
        <a:blip xmlns:r="http://schemas.openxmlformats.org/officeDocument/2006/relationships" r:embed="rId291">
          <a:extLst>
            <a:ext uri="{28A0092B-C50C-407E-A947-70E740481C1C}">
              <a14:useLocalDpi xmlns:a14="http://schemas.microsoft.com/office/drawing/2010/main" val="0"/>
            </a:ext>
          </a:extLst>
        </a:blip>
        <a:srcRect/>
        <a:stretch>
          <a:fillRect/>
        </a:stretch>
      </xdr:blipFill>
      <xdr:spPr bwMode="auto">
        <a:xfrm>
          <a:off x="1833561" y="7612856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151</xdr:row>
      <xdr:rowOff>95248</xdr:rowOff>
    </xdr:from>
    <xdr:to>
      <xdr:col>3</xdr:col>
      <xdr:colOff>547686</xdr:colOff>
      <xdr:row>151</xdr:row>
      <xdr:rowOff>333373</xdr:rowOff>
    </xdr:to>
    <xdr:pic>
      <xdr:nvPicPr>
        <xdr:cNvPr id="153" name="圖片 152" descr="北馬其頓">
          <a:hlinkClick xmlns:r="http://schemas.openxmlformats.org/officeDocument/2006/relationships" r:id="rId292" tooltip="北馬其頓"/>
          <a:extLst>
            <a:ext uri="{FF2B5EF4-FFF2-40B4-BE49-F238E27FC236}">
              <a16:creationId xmlns:a16="http://schemas.microsoft.com/office/drawing/2014/main" id="{7A59BE76-37FE-479D-BBD6-C07BAEB23C5B}"/>
            </a:ext>
          </a:extLst>
        </xdr:cNvPr>
        <xdr:cNvPicPr>
          <a:picLocks noChangeAspect="1" noChangeArrowheads="1"/>
        </xdr:cNvPicPr>
      </xdr:nvPicPr>
      <xdr:blipFill>
        <a:blip xmlns:r="http://schemas.openxmlformats.org/officeDocument/2006/relationships" r:embed="rId293">
          <a:extLst>
            <a:ext uri="{28A0092B-C50C-407E-A947-70E740481C1C}">
              <a14:useLocalDpi xmlns:a14="http://schemas.microsoft.com/office/drawing/2010/main" val="0"/>
            </a:ext>
          </a:extLst>
        </a:blip>
        <a:srcRect/>
        <a:stretch>
          <a:fillRect/>
        </a:stretch>
      </xdr:blipFill>
      <xdr:spPr bwMode="auto">
        <a:xfrm>
          <a:off x="1833561" y="76628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152</xdr:row>
      <xdr:rowOff>95248</xdr:rowOff>
    </xdr:from>
    <xdr:to>
      <xdr:col>3</xdr:col>
      <xdr:colOff>547686</xdr:colOff>
      <xdr:row>152</xdr:row>
      <xdr:rowOff>409573</xdr:rowOff>
    </xdr:to>
    <xdr:pic>
      <xdr:nvPicPr>
        <xdr:cNvPr id="154" name="圖片 153" descr="馬爾他">
          <a:hlinkClick xmlns:r="http://schemas.openxmlformats.org/officeDocument/2006/relationships" r:id="rId294" tooltip="馬爾他"/>
          <a:extLst>
            <a:ext uri="{FF2B5EF4-FFF2-40B4-BE49-F238E27FC236}">
              <a16:creationId xmlns:a16="http://schemas.microsoft.com/office/drawing/2014/main" id="{DFFC3006-1A06-48DD-AC55-41C0D8F985F1}"/>
            </a:ext>
          </a:extLst>
        </xdr:cNvPr>
        <xdr:cNvPicPr>
          <a:picLocks noChangeAspect="1" noChangeArrowheads="1"/>
        </xdr:cNvPicPr>
      </xdr:nvPicPr>
      <xdr:blipFill>
        <a:blip xmlns:r="http://schemas.openxmlformats.org/officeDocument/2006/relationships" r:embed="rId295">
          <a:extLst>
            <a:ext uri="{28A0092B-C50C-407E-A947-70E740481C1C}">
              <a14:useLocalDpi xmlns:a14="http://schemas.microsoft.com/office/drawing/2010/main" val="0"/>
            </a:ext>
          </a:extLst>
        </a:blip>
        <a:srcRect/>
        <a:stretch>
          <a:fillRect/>
        </a:stretch>
      </xdr:blipFill>
      <xdr:spPr bwMode="auto">
        <a:xfrm>
          <a:off x="1833561" y="771286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153</xdr:row>
      <xdr:rowOff>95248</xdr:rowOff>
    </xdr:from>
    <xdr:to>
      <xdr:col>3</xdr:col>
      <xdr:colOff>547686</xdr:colOff>
      <xdr:row>153</xdr:row>
      <xdr:rowOff>333373</xdr:rowOff>
    </xdr:to>
    <xdr:pic>
      <xdr:nvPicPr>
        <xdr:cNvPr id="155" name="圖片 154" descr="摩爾多瓦">
          <a:hlinkClick xmlns:r="http://schemas.openxmlformats.org/officeDocument/2006/relationships" r:id="rId296" tooltip="摩爾多瓦"/>
          <a:extLst>
            <a:ext uri="{FF2B5EF4-FFF2-40B4-BE49-F238E27FC236}">
              <a16:creationId xmlns:a16="http://schemas.microsoft.com/office/drawing/2014/main" id="{E98A91E3-65A6-41B7-8470-D91560BDA849}"/>
            </a:ext>
          </a:extLst>
        </xdr:cNvPr>
        <xdr:cNvPicPr>
          <a:picLocks noChangeAspect="1" noChangeArrowheads="1"/>
        </xdr:cNvPicPr>
      </xdr:nvPicPr>
      <xdr:blipFill>
        <a:blip xmlns:r="http://schemas.openxmlformats.org/officeDocument/2006/relationships" r:embed="rId297">
          <a:extLst>
            <a:ext uri="{28A0092B-C50C-407E-A947-70E740481C1C}">
              <a14:useLocalDpi xmlns:a14="http://schemas.microsoft.com/office/drawing/2010/main" val="0"/>
            </a:ext>
          </a:extLst>
        </a:blip>
        <a:srcRect/>
        <a:stretch>
          <a:fillRect/>
        </a:stretch>
      </xdr:blipFill>
      <xdr:spPr bwMode="auto">
        <a:xfrm>
          <a:off x="1833561" y="7762874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154</xdr:row>
      <xdr:rowOff>95248</xdr:rowOff>
    </xdr:from>
    <xdr:to>
      <xdr:col>3</xdr:col>
      <xdr:colOff>547686</xdr:colOff>
      <xdr:row>154</xdr:row>
      <xdr:rowOff>476248</xdr:rowOff>
    </xdr:to>
    <xdr:pic>
      <xdr:nvPicPr>
        <xdr:cNvPr id="156" name="圖片 155" descr="摩納哥">
          <a:hlinkClick xmlns:r="http://schemas.openxmlformats.org/officeDocument/2006/relationships" r:id="rId298" tooltip="摩納哥"/>
          <a:extLst>
            <a:ext uri="{FF2B5EF4-FFF2-40B4-BE49-F238E27FC236}">
              <a16:creationId xmlns:a16="http://schemas.microsoft.com/office/drawing/2014/main" id="{3787BBDB-C882-4FAA-8381-ED5DA2F56EAA}"/>
            </a:ext>
          </a:extLst>
        </xdr:cNvPr>
        <xdr:cNvPicPr>
          <a:picLocks noChangeAspect="1" noChangeArrowheads="1"/>
        </xdr:cNvPicPr>
      </xdr:nvPicPr>
      <xdr:blipFill>
        <a:blip xmlns:r="http://schemas.openxmlformats.org/officeDocument/2006/relationships" r:embed="rId299">
          <a:extLst>
            <a:ext uri="{28A0092B-C50C-407E-A947-70E740481C1C}">
              <a14:useLocalDpi xmlns:a14="http://schemas.microsoft.com/office/drawing/2010/main" val="0"/>
            </a:ext>
          </a:extLst>
        </a:blip>
        <a:srcRect/>
        <a:stretch>
          <a:fillRect/>
        </a:stretch>
      </xdr:blipFill>
      <xdr:spPr bwMode="auto">
        <a:xfrm>
          <a:off x="1833561" y="78128811"/>
          <a:ext cx="4762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155</xdr:row>
      <xdr:rowOff>95248</xdr:rowOff>
    </xdr:from>
    <xdr:to>
      <xdr:col>3</xdr:col>
      <xdr:colOff>547686</xdr:colOff>
      <xdr:row>155</xdr:row>
      <xdr:rowOff>333373</xdr:rowOff>
    </xdr:to>
    <xdr:pic>
      <xdr:nvPicPr>
        <xdr:cNvPr id="157" name="圖片 156" descr="蒙特內哥羅">
          <a:hlinkClick xmlns:r="http://schemas.openxmlformats.org/officeDocument/2006/relationships" r:id="rId300" tooltip="蒙特內哥羅"/>
          <a:extLst>
            <a:ext uri="{FF2B5EF4-FFF2-40B4-BE49-F238E27FC236}">
              <a16:creationId xmlns:a16="http://schemas.microsoft.com/office/drawing/2014/main" id="{62CFAA04-2B62-496D-9CBC-91D332C8CDE7}"/>
            </a:ext>
          </a:extLst>
        </xdr:cNvPr>
        <xdr:cNvPicPr>
          <a:picLocks noChangeAspect="1" noChangeArrowheads="1"/>
        </xdr:cNvPicPr>
      </xdr:nvPicPr>
      <xdr:blipFill>
        <a:blip xmlns:r="http://schemas.openxmlformats.org/officeDocument/2006/relationships" r:embed="rId301">
          <a:extLst>
            <a:ext uri="{28A0092B-C50C-407E-A947-70E740481C1C}">
              <a14:useLocalDpi xmlns:a14="http://schemas.microsoft.com/office/drawing/2010/main" val="0"/>
            </a:ext>
          </a:extLst>
        </a:blip>
        <a:srcRect/>
        <a:stretch>
          <a:fillRect/>
        </a:stretch>
      </xdr:blipFill>
      <xdr:spPr bwMode="auto">
        <a:xfrm>
          <a:off x="1833561" y="786288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156</xdr:row>
      <xdr:rowOff>95248</xdr:rowOff>
    </xdr:from>
    <xdr:to>
      <xdr:col>3</xdr:col>
      <xdr:colOff>547686</xdr:colOff>
      <xdr:row>156</xdr:row>
      <xdr:rowOff>409573</xdr:rowOff>
    </xdr:to>
    <xdr:pic>
      <xdr:nvPicPr>
        <xdr:cNvPr id="158" name="圖片 157" descr="荷蘭">
          <a:hlinkClick xmlns:r="http://schemas.openxmlformats.org/officeDocument/2006/relationships" r:id="rId302" tooltip="荷蘭"/>
          <a:extLst>
            <a:ext uri="{FF2B5EF4-FFF2-40B4-BE49-F238E27FC236}">
              <a16:creationId xmlns:a16="http://schemas.microsoft.com/office/drawing/2014/main" id="{EE5FD093-7E54-4D79-8DB7-4D753C17F1FD}"/>
            </a:ext>
          </a:extLst>
        </xdr:cNvPr>
        <xdr:cNvPicPr>
          <a:picLocks noChangeAspect="1" noChangeArrowheads="1"/>
        </xdr:cNvPicPr>
      </xdr:nvPicPr>
      <xdr:blipFill>
        <a:blip xmlns:r="http://schemas.openxmlformats.org/officeDocument/2006/relationships" r:embed="rId303">
          <a:extLst>
            <a:ext uri="{28A0092B-C50C-407E-A947-70E740481C1C}">
              <a14:useLocalDpi xmlns:a14="http://schemas.microsoft.com/office/drawing/2010/main" val="0"/>
            </a:ext>
          </a:extLst>
        </a:blip>
        <a:srcRect/>
        <a:stretch>
          <a:fillRect/>
        </a:stretch>
      </xdr:blipFill>
      <xdr:spPr bwMode="auto">
        <a:xfrm>
          <a:off x="1833561" y="79128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157</xdr:row>
      <xdr:rowOff>95248</xdr:rowOff>
    </xdr:from>
    <xdr:to>
      <xdr:col>3</xdr:col>
      <xdr:colOff>547686</xdr:colOff>
      <xdr:row>157</xdr:row>
      <xdr:rowOff>438148</xdr:rowOff>
    </xdr:to>
    <xdr:pic>
      <xdr:nvPicPr>
        <xdr:cNvPr id="159" name="圖片 158" descr="挪威">
          <a:hlinkClick xmlns:r="http://schemas.openxmlformats.org/officeDocument/2006/relationships" r:id="rId304" tooltip="挪威"/>
          <a:extLst>
            <a:ext uri="{FF2B5EF4-FFF2-40B4-BE49-F238E27FC236}">
              <a16:creationId xmlns:a16="http://schemas.microsoft.com/office/drawing/2014/main" id="{1C4A3B56-0849-466C-A782-EC033FF34429}"/>
            </a:ext>
          </a:extLst>
        </xdr:cNvPr>
        <xdr:cNvPicPr>
          <a:picLocks noChangeAspect="1" noChangeArrowheads="1"/>
        </xdr:cNvPicPr>
      </xdr:nvPicPr>
      <xdr:blipFill>
        <a:blip xmlns:r="http://schemas.openxmlformats.org/officeDocument/2006/relationships" r:embed="rId305">
          <a:extLst>
            <a:ext uri="{28A0092B-C50C-407E-A947-70E740481C1C}">
              <a14:useLocalDpi xmlns:a14="http://schemas.microsoft.com/office/drawing/2010/main" val="0"/>
            </a:ext>
          </a:extLst>
        </a:blip>
        <a:srcRect/>
        <a:stretch>
          <a:fillRect/>
        </a:stretch>
      </xdr:blipFill>
      <xdr:spPr bwMode="auto">
        <a:xfrm>
          <a:off x="1833561" y="79628998"/>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158</xdr:row>
      <xdr:rowOff>95248</xdr:rowOff>
    </xdr:from>
    <xdr:to>
      <xdr:col>3</xdr:col>
      <xdr:colOff>547686</xdr:colOff>
      <xdr:row>158</xdr:row>
      <xdr:rowOff>390523</xdr:rowOff>
    </xdr:to>
    <xdr:pic>
      <xdr:nvPicPr>
        <xdr:cNvPr id="160" name="圖片 159" descr="波蘭">
          <a:hlinkClick xmlns:r="http://schemas.openxmlformats.org/officeDocument/2006/relationships" r:id="rId306" tooltip="波蘭"/>
          <a:extLst>
            <a:ext uri="{FF2B5EF4-FFF2-40B4-BE49-F238E27FC236}">
              <a16:creationId xmlns:a16="http://schemas.microsoft.com/office/drawing/2014/main" id="{5C83383D-4F6B-4133-874B-7AD411A74D36}"/>
            </a:ext>
          </a:extLst>
        </xdr:cNvPr>
        <xdr:cNvPicPr>
          <a:picLocks noChangeAspect="1" noChangeArrowheads="1"/>
        </xdr:cNvPicPr>
      </xdr:nvPicPr>
      <xdr:blipFill>
        <a:blip xmlns:r="http://schemas.openxmlformats.org/officeDocument/2006/relationships" r:embed="rId307">
          <a:extLst>
            <a:ext uri="{28A0092B-C50C-407E-A947-70E740481C1C}">
              <a14:useLocalDpi xmlns:a14="http://schemas.microsoft.com/office/drawing/2010/main" val="0"/>
            </a:ext>
          </a:extLst>
        </a:blip>
        <a:srcRect/>
        <a:stretch>
          <a:fillRect/>
        </a:stretch>
      </xdr:blipFill>
      <xdr:spPr bwMode="auto">
        <a:xfrm>
          <a:off x="1833561" y="80129061"/>
          <a:ext cx="4762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159</xdr:row>
      <xdr:rowOff>95248</xdr:rowOff>
    </xdr:from>
    <xdr:to>
      <xdr:col>3</xdr:col>
      <xdr:colOff>547686</xdr:colOff>
      <xdr:row>159</xdr:row>
      <xdr:rowOff>409573</xdr:rowOff>
    </xdr:to>
    <xdr:pic>
      <xdr:nvPicPr>
        <xdr:cNvPr id="161" name="圖片 160" descr="葡萄牙">
          <a:hlinkClick xmlns:r="http://schemas.openxmlformats.org/officeDocument/2006/relationships" r:id="rId308" tooltip="葡萄牙"/>
          <a:extLst>
            <a:ext uri="{FF2B5EF4-FFF2-40B4-BE49-F238E27FC236}">
              <a16:creationId xmlns:a16="http://schemas.microsoft.com/office/drawing/2014/main" id="{1132099A-416B-46A9-B3B9-2B487DA54DA9}"/>
            </a:ext>
          </a:extLst>
        </xdr:cNvPr>
        <xdr:cNvPicPr>
          <a:picLocks noChangeAspect="1" noChangeArrowheads="1"/>
        </xdr:cNvPicPr>
      </xdr:nvPicPr>
      <xdr:blipFill>
        <a:blip xmlns:r="http://schemas.openxmlformats.org/officeDocument/2006/relationships" r:embed="rId309">
          <a:extLst>
            <a:ext uri="{28A0092B-C50C-407E-A947-70E740481C1C}">
              <a14:useLocalDpi xmlns:a14="http://schemas.microsoft.com/office/drawing/2010/main" val="0"/>
            </a:ext>
          </a:extLst>
        </a:blip>
        <a:srcRect/>
        <a:stretch>
          <a:fillRect/>
        </a:stretch>
      </xdr:blipFill>
      <xdr:spPr bwMode="auto">
        <a:xfrm>
          <a:off x="1833561" y="80629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160</xdr:row>
      <xdr:rowOff>95248</xdr:rowOff>
    </xdr:from>
    <xdr:to>
      <xdr:col>3</xdr:col>
      <xdr:colOff>547686</xdr:colOff>
      <xdr:row>160</xdr:row>
      <xdr:rowOff>409573</xdr:rowOff>
    </xdr:to>
    <xdr:pic>
      <xdr:nvPicPr>
        <xdr:cNvPr id="162" name="圖片 161" descr="羅馬尼亞">
          <a:hlinkClick xmlns:r="http://schemas.openxmlformats.org/officeDocument/2006/relationships" r:id="rId310" tooltip="羅馬尼亞"/>
          <a:extLst>
            <a:ext uri="{FF2B5EF4-FFF2-40B4-BE49-F238E27FC236}">
              <a16:creationId xmlns:a16="http://schemas.microsoft.com/office/drawing/2014/main" id="{8371E3D7-DCAD-412E-93B8-422461EAF94C}"/>
            </a:ext>
          </a:extLst>
        </xdr:cNvPr>
        <xdr:cNvPicPr>
          <a:picLocks noChangeAspect="1" noChangeArrowheads="1"/>
        </xdr:cNvPicPr>
      </xdr:nvPicPr>
      <xdr:blipFill>
        <a:blip xmlns:r="http://schemas.openxmlformats.org/officeDocument/2006/relationships" r:embed="rId311">
          <a:extLst>
            <a:ext uri="{28A0092B-C50C-407E-A947-70E740481C1C}">
              <a14:useLocalDpi xmlns:a14="http://schemas.microsoft.com/office/drawing/2010/main" val="0"/>
            </a:ext>
          </a:extLst>
        </a:blip>
        <a:srcRect/>
        <a:stretch>
          <a:fillRect/>
        </a:stretch>
      </xdr:blipFill>
      <xdr:spPr bwMode="auto">
        <a:xfrm>
          <a:off x="1833561" y="811291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161</xdr:row>
      <xdr:rowOff>95248</xdr:rowOff>
    </xdr:from>
    <xdr:to>
      <xdr:col>3</xdr:col>
      <xdr:colOff>547686</xdr:colOff>
      <xdr:row>161</xdr:row>
      <xdr:rowOff>409573</xdr:rowOff>
    </xdr:to>
    <xdr:pic>
      <xdr:nvPicPr>
        <xdr:cNvPr id="163" name="圖片 162" descr="俄羅斯">
          <a:hlinkClick xmlns:r="http://schemas.openxmlformats.org/officeDocument/2006/relationships" r:id="rId312" tooltip="俄羅斯"/>
          <a:extLst>
            <a:ext uri="{FF2B5EF4-FFF2-40B4-BE49-F238E27FC236}">
              <a16:creationId xmlns:a16="http://schemas.microsoft.com/office/drawing/2014/main" id="{E5AB429A-DC11-49D8-BE2C-678A7557C72D}"/>
            </a:ext>
          </a:extLst>
        </xdr:cNvPr>
        <xdr:cNvPicPr>
          <a:picLocks noChangeAspect="1" noChangeArrowheads="1"/>
        </xdr:cNvPicPr>
      </xdr:nvPicPr>
      <xdr:blipFill>
        <a:blip xmlns:r="http://schemas.openxmlformats.org/officeDocument/2006/relationships" r:embed="rId313">
          <a:extLst>
            <a:ext uri="{28A0092B-C50C-407E-A947-70E740481C1C}">
              <a14:useLocalDpi xmlns:a14="http://schemas.microsoft.com/office/drawing/2010/main" val="0"/>
            </a:ext>
          </a:extLst>
        </a:blip>
        <a:srcRect/>
        <a:stretch>
          <a:fillRect/>
        </a:stretch>
      </xdr:blipFill>
      <xdr:spPr bwMode="auto">
        <a:xfrm>
          <a:off x="1833561" y="81629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162</xdr:row>
      <xdr:rowOff>95248</xdr:rowOff>
    </xdr:from>
    <xdr:to>
      <xdr:col>3</xdr:col>
      <xdr:colOff>547686</xdr:colOff>
      <xdr:row>162</xdr:row>
      <xdr:rowOff>457198</xdr:rowOff>
    </xdr:to>
    <xdr:pic>
      <xdr:nvPicPr>
        <xdr:cNvPr id="164" name="圖片 163" descr="聖馬利諾">
          <a:hlinkClick xmlns:r="http://schemas.openxmlformats.org/officeDocument/2006/relationships" r:id="rId314" tooltip="聖馬利諾"/>
          <a:extLst>
            <a:ext uri="{FF2B5EF4-FFF2-40B4-BE49-F238E27FC236}">
              <a16:creationId xmlns:a16="http://schemas.microsoft.com/office/drawing/2014/main" id="{0024240D-FDE5-45CB-BAC6-7DFE816E7B05}"/>
            </a:ext>
          </a:extLst>
        </xdr:cNvPr>
        <xdr:cNvPicPr>
          <a:picLocks noChangeAspect="1" noChangeArrowheads="1"/>
        </xdr:cNvPicPr>
      </xdr:nvPicPr>
      <xdr:blipFill>
        <a:blip xmlns:r="http://schemas.openxmlformats.org/officeDocument/2006/relationships" r:embed="rId315">
          <a:extLst>
            <a:ext uri="{28A0092B-C50C-407E-A947-70E740481C1C}">
              <a14:useLocalDpi xmlns:a14="http://schemas.microsoft.com/office/drawing/2010/main" val="0"/>
            </a:ext>
          </a:extLst>
        </a:blip>
        <a:srcRect/>
        <a:stretch>
          <a:fillRect/>
        </a:stretch>
      </xdr:blipFill>
      <xdr:spPr bwMode="auto">
        <a:xfrm>
          <a:off x="1833561" y="82129311"/>
          <a:ext cx="4762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163</xdr:row>
      <xdr:rowOff>95248</xdr:rowOff>
    </xdr:from>
    <xdr:to>
      <xdr:col>3</xdr:col>
      <xdr:colOff>547686</xdr:colOff>
      <xdr:row>163</xdr:row>
      <xdr:rowOff>409573</xdr:rowOff>
    </xdr:to>
    <xdr:pic>
      <xdr:nvPicPr>
        <xdr:cNvPr id="165" name="圖片 164" descr="塞爾維亞">
          <a:hlinkClick xmlns:r="http://schemas.openxmlformats.org/officeDocument/2006/relationships" r:id="rId316" tooltip="塞爾維亞"/>
          <a:extLst>
            <a:ext uri="{FF2B5EF4-FFF2-40B4-BE49-F238E27FC236}">
              <a16:creationId xmlns:a16="http://schemas.microsoft.com/office/drawing/2014/main" id="{428D7CE1-B7AC-45F2-87A2-892188A4F0DE}"/>
            </a:ext>
          </a:extLst>
        </xdr:cNvPr>
        <xdr:cNvPicPr>
          <a:picLocks noChangeAspect="1" noChangeArrowheads="1"/>
        </xdr:cNvPicPr>
      </xdr:nvPicPr>
      <xdr:blipFill>
        <a:blip xmlns:r="http://schemas.openxmlformats.org/officeDocument/2006/relationships" r:embed="rId317">
          <a:extLst>
            <a:ext uri="{28A0092B-C50C-407E-A947-70E740481C1C}">
              <a14:useLocalDpi xmlns:a14="http://schemas.microsoft.com/office/drawing/2010/main" val="0"/>
            </a:ext>
          </a:extLst>
        </a:blip>
        <a:srcRect/>
        <a:stretch>
          <a:fillRect/>
        </a:stretch>
      </xdr:blipFill>
      <xdr:spPr bwMode="auto">
        <a:xfrm>
          <a:off x="1833561" y="82629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164</xdr:row>
      <xdr:rowOff>95248</xdr:rowOff>
    </xdr:from>
    <xdr:to>
      <xdr:col>3</xdr:col>
      <xdr:colOff>547686</xdr:colOff>
      <xdr:row>164</xdr:row>
      <xdr:rowOff>409573</xdr:rowOff>
    </xdr:to>
    <xdr:pic>
      <xdr:nvPicPr>
        <xdr:cNvPr id="166" name="圖片 165" descr="斯洛伐克">
          <a:hlinkClick xmlns:r="http://schemas.openxmlformats.org/officeDocument/2006/relationships" r:id="rId318" tooltip="斯洛伐克"/>
          <a:extLst>
            <a:ext uri="{FF2B5EF4-FFF2-40B4-BE49-F238E27FC236}">
              <a16:creationId xmlns:a16="http://schemas.microsoft.com/office/drawing/2014/main" id="{3673BDF6-E50C-4DCE-9BA9-E80B1CA15AA8}"/>
            </a:ext>
          </a:extLst>
        </xdr:cNvPr>
        <xdr:cNvPicPr>
          <a:picLocks noChangeAspect="1" noChangeArrowheads="1"/>
        </xdr:cNvPicPr>
      </xdr:nvPicPr>
      <xdr:blipFill>
        <a:blip xmlns:r="http://schemas.openxmlformats.org/officeDocument/2006/relationships" r:embed="rId319">
          <a:extLst>
            <a:ext uri="{28A0092B-C50C-407E-A947-70E740481C1C}">
              <a14:useLocalDpi xmlns:a14="http://schemas.microsoft.com/office/drawing/2010/main" val="0"/>
            </a:ext>
          </a:extLst>
        </a:blip>
        <a:srcRect/>
        <a:stretch>
          <a:fillRect/>
        </a:stretch>
      </xdr:blipFill>
      <xdr:spPr bwMode="auto">
        <a:xfrm>
          <a:off x="1833561" y="83129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165</xdr:row>
      <xdr:rowOff>95248</xdr:rowOff>
    </xdr:from>
    <xdr:to>
      <xdr:col>3</xdr:col>
      <xdr:colOff>547686</xdr:colOff>
      <xdr:row>165</xdr:row>
      <xdr:rowOff>333373</xdr:rowOff>
    </xdr:to>
    <xdr:pic>
      <xdr:nvPicPr>
        <xdr:cNvPr id="167" name="圖片 166" descr="斯洛維尼亞">
          <a:hlinkClick xmlns:r="http://schemas.openxmlformats.org/officeDocument/2006/relationships" r:id="rId320" tooltip="斯洛維尼亞"/>
          <a:extLst>
            <a:ext uri="{FF2B5EF4-FFF2-40B4-BE49-F238E27FC236}">
              <a16:creationId xmlns:a16="http://schemas.microsoft.com/office/drawing/2014/main" id="{86D74796-9F6B-4D8C-A375-2AFBFC741530}"/>
            </a:ext>
          </a:extLst>
        </xdr:cNvPr>
        <xdr:cNvPicPr>
          <a:picLocks noChangeAspect="1" noChangeArrowheads="1"/>
        </xdr:cNvPicPr>
      </xdr:nvPicPr>
      <xdr:blipFill>
        <a:blip xmlns:r="http://schemas.openxmlformats.org/officeDocument/2006/relationships" r:embed="rId321">
          <a:extLst>
            <a:ext uri="{28A0092B-C50C-407E-A947-70E740481C1C}">
              <a14:useLocalDpi xmlns:a14="http://schemas.microsoft.com/office/drawing/2010/main" val="0"/>
            </a:ext>
          </a:extLst>
        </a:blip>
        <a:srcRect/>
        <a:stretch>
          <a:fillRect/>
        </a:stretch>
      </xdr:blipFill>
      <xdr:spPr bwMode="auto">
        <a:xfrm>
          <a:off x="1833561" y="836294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166</xdr:row>
      <xdr:rowOff>95248</xdr:rowOff>
    </xdr:from>
    <xdr:to>
      <xdr:col>3</xdr:col>
      <xdr:colOff>547686</xdr:colOff>
      <xdr:row>166</xdr:row>
      <xdr:rowOff>409573</xdr:rowOff>
    </xdr:to>
    <xdr:pic>
      <xdr:nvPicPr>
        <xdr:cNvPr id="168" name="圖片 167" descr="西班牙">
          <a:hlinkClick xmlns:r="http://schemas.openxmlformats.org/officeDocument/2006/relationships" r:id="rId322" tooltip="西班牙"/>
          <a:extLst>
            <a:ext uri="{FF2B5EF4-FFF2-40B4-BE49-F238E27FC236}">
              <a16:creationId xmlns:a16="http://schemas.microsoft.com/office/drawing/2014/main" id="{72F22CD9-E8D0-4649-973E-AA528710F51C}"/>
            </a:ext>
          </a:extLst>
        </xdr:cNvPr>
        <xdr:cNvPicPr>
          <a:picLocks noChangeAspect="1" noChangeArrowheads="1"/>
        </xdr:cNvPicPr>
      </xdr:nvPicPr>
      <xdr:blipFill>
        <a:blip xmlns:r="http://schemas.openxmlformats.org/officeDocument/2006/relationships" r:embed="rId323">
          <a:extLst>
            <a:ext uri="{28A0092B-C50C-407E-A947-70E740481C1C}">
              <a14:useLocalDpi xmlns:a14="http://schemas.microsoft.com/office/drawing/2010/main" val="0"/>
            </a:ext>
          </a:extLst>
        </a:blip>
        <a:srcRect/>
        <a:stretch>
          <a:fillRect/>
        </a:stretch>
      </xdr:blipFill>
      <xdr:spPr bwMode="auto">
        <a:xfrm>
          <a:off x="1833561" y="841295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167</xdr:row>
      <xdr:rowOff>95248</xdr:rowOff>
    </xdr:from>
    <xdr:to>
      <xdr:col>3</xdr:col>
      <xdr:colOff>547686</xdr:colOff>
      <xdr:row>167</xdr:row>
      <xdr:rowOff>438148</xdr:rowOff>
    </xdr:to>
    <xdr:pic>
      <xdr:nvPicPr>
        <xdr:cNvPr id="169" name="圖片 168" descr="挪威">
          <a:hlinkClick xmlns:r="http://schemas.openxmlformats.org/officeDocument/2006/relationships" r:id="rId304" tooltip="挪威"/>
          <a:extLst>
            <a:ext uri="{FF2B5EF4-FFF2-40B4-BE49-F238E27FC236}">
              <a16:creationId xmlns:a16="http://schemas.microsoft.com/office/drawing/2014/main" id="{413EAAB3-D28C-461F-8B9C-5EC373DA93DB}"/>
            </a:ext>
          </a:extLst>
        </xdr:cNvPr>
        <xdr:cNvPicPr>
          <a:picLocks noChangeAspect="1" noChangeArrowheads="1"/>
        </xdr:cNvPicPr>
      </xdr:nvPicPr>
      <xdr:blipFill>
        <a:blip xmlns:r="http://schemas.openxmlformats.org/officeDocument/2006/relationships" r:embed="rId305">
          <a:extLst>
            <a:ext uri="{28A0092B-C50C-407E-A947-70E740481C1C}">
              <a14:useLocalDpi xmlns:a14="http://schemas.microsoft.com/office/drawing/2010/main" val="0"/>
            </a:ext>
          </a:extLst>
        </a:blip>
        <a:srcRect/>
        <a:stretch>
          <a:fillRect/>
        </a:stretch>
      </xdr:blipFill>
      <xdr:spPr bwMode="auto">
        <a:xfrm>
          <a:off x="1833561" y="84629623"/>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168</xdr:row>
      <xdr:rowOff>95248</xdr:rowOff>
    </xdr:from>
    <xdr:to>
      <xdr:col>3</xdr:col>
      <xdr:colOff>547686</xdr:colOff>
      <xdr:row>168</xdr:row>
      <xdr:rowOff>390523</xdr:rowOff>
    </xdr:to>
    <xdr:pic>
      <xdr:nvPicPr>
        <xdr:cNvPr id="170" name="圖片 169" descr="瑞典">
          <a:hlinkClick xmlns:r="http://schemas.openxmlformats.org/officeDocument/2006/relationships" r:id="rId324" tooltip="瑞典"/>
          <a:extLst>
            <a:ext uri="{FF2B5EF4-FFF2-40B4-BE49-F238E27FC236}">
              <a16:creationId xmlns:a16="http://schemas.microsoft.com/office/drawing/2014/main" id="{F56EFF2F-C5BB-4CC3-9E93-C9920BECA941}"/>
            </a:ext>
          </a:extLst>
        </xdr:cNvPr>
        <xdr:cNvPicPr>
          <a:picLocks noChangeAspect="1" noChangeArrowheads="1"/>
        </xdr:cNvPicPr>
      </xdr:nvPicPr>
      <xdr:blipFill>
        <a:blip xmlns:r="http://schemas.openxmlformats.org/officeDocument/2006/relationships" r:embed="rId325">
          <a:extLst>
            <a:ext uri="{28A0092B-C50C-407E-A947-70E740481C1C}">
              <a14:useLocalDpi xmlns:a14="http://schemas.microsoft.com/office/drawing/2010/main" val="0"/>
            </a:ext>
          </a:extLst>
        </a:blip>
        <a:srcRect/>
        <a:stretch>
          <a:fillRect/>
        </a:stretch>
      </xdr:blipFill>
      <xdr:spPr bwMode="auto">
        <a:xfrm>
          <a:off x="1833561" y="85129686"/>
          <a:ext cx="4762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82020</xdr:colOff>
      <xdr:row>169</xdr:row>
      <xdr:rowOff>42333</xdr:rowOff>
    </xdr:from>
    <xdr:to>
      <xdr:col>3</xdr:col>
      <xdr:colOff>510645</xdr:colOff>
      <xdr:row>169</xdr:row>
      <xdr:rowOff>470958</xdr:rowOff>
    </xdr:to>
    <xdr:pic>
      <xdr:nvPicPr>
        <xdr:cNvPr id="171" name="圖片 170" descr="瑞士">
          <a:hlinkClick xmlns:r="http://schemas.openxmlformats.org/officeDocument/2006/relationships" r:id="rId326" tooltip="瑞士"/>
          <a:extLst>
            <a:ext uri="{FF2B5EF4-FFF2-40B4-BE49-F238E27FC236}">
              <a16:creationId xmlns:a16="http://schemas.microsoft.com/office/drawing/2014/main" id="{5C733D31-2361-4BB5-B1EB-C80AEBC2A219}"/>
            </a:ext>
          </a:extLst>
        </xdr:cNvPr>
        <xdr:cNvPicPr>
          <a:picLocks noChangeAspect="1" noChangeArrowheads="1"/>
        </xdr:cNvPicPr>
      </xdr:nvPicPr>
      <xdr:blipFill>
        <a:blip xmlns:r="http://schemas.openxmlformats.org/officeDocument/2006/relationships" r:embed="rId327">
          <a:extLst>
            <a:ext uri="{28A0092B-C50C-407E-A947-70E740481C1C}">
              <a14:useLocalDpi xmlns:a14="http://schemas.microsoft.com/office/drawing/2010/main" val="0"/>
            </a:ext>
          </a:extLst>
        </a:blip>
        <a:srcRect/>
        <a:stretch>
          <a:fillRect/>
        </a:stretch>
      </xdr:blipFill>
      <xdr:spPr bwMode="auto">
        <a:xfrm>
          <a:off x="1849437" y="85915500"/>
          <a:ext cx="428625"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170</xdr:row>
      <xdr:rowOff>95248</xdr:rowOff>
    </xdr:from>
    <xdr:to>
      <xdr:col>3</xdr:col>
      <xdr:colOff>547686</xdr:colOff>
      <xdr:row>170</xdr:row>
      <xdr:rowOff>409573</xdr:rowOff>
    </xdr:to>
    <xdr:pic>
      <xdr:nvPicPr>
        <xdr:cNvPr id="172" name="圖片 171" descr="烏克蘭">
          <a:hlinkClick xmlns:r="http://schemas.openxmlformats.org/officeDocument/2006/relationships" r:id="rId328" tooltip="烏克蘭"/>
          <a:extLst>
            <a:ext uri="{FF2B5EF4-FFF2-40B4-BE49-F238E27FC236}">
              <a16:creationId xmlns:a16="http://schemas.microsoft.com/office/drawing/2014/main" id="{C502B0BE-92DC-47A6-933E-F9001DA5E525}"/>
            </a:ext>
          </a:extLst>
        </xdr:cNvPr>
        <xdr:cNvPicPr>
          <a:picLocks noChangeAspect="1" noChangeArrowheads="1"/>
        </xdr:cNvPicPr>
      </xdr:nvPicPr>
      <xdr:blipFill>
        <a:blip xmlns:r="http://schemas.openxmlformats.org/officeDocument/2006/relationships" r:embed="rId329">
          <a:extLst>
            <a:ext uri="{28A0092B-C50C-407E-A947-70E740481C1C}">
              <a14:useLocalDpi xmlns:a14="http://schemas.microsoft.com/office/drawing/2010/main" val="0"/>
            </a:ext>
          </a:extLst>
        </a:blip>
        <a:srcRect/>
        <a:stretch>
          <a:fillRect/>
        </a:stretch>
      </xdr:blipFill>
      <xdr:spPr bwMode="auto">
        <a:xfrm>
          <a:off x="1833561" y="861298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171</xdr:row>
      <xdr:rowOff>95248</xdr:rowOff>
    </xdr:from>
    <xdr:to>
      <xdr:col>3</xdr:col>
      <xdr:colOff>547686</xdr:colOff>
      <xdr:row>171</xdr:row>
      <xdr:rowOff>333373</xdr:rowOff>
    </xdr:to>
    <xdr:pic>
      <xdr:nvPicPr>
        <xdr:cNvPr id="173" name="圖片 172" descr="英國">
          <a:hlinkClick xmlns:r="http://schemas.openxmlformats.org/officeDocument/2006/relationships" r:id="rId230" tooltip="英國"/>
          <a:extLst>
            <a:ext uri="{FF2B5EF4-FFF2-40B4-BE49-F238E27FC236}">
              <a16:creationId xmlns:a16="http://schemas.microsoft.com/office/drawing/2014/main" id="{69CD23E7-79E5-4510-8377-EA9642EF8B25}"/>
            </a:ext>
          </a:extLst>
        </xdr:cNvPr>
        <xdr:cNvPicPr>
          <a:picLocks noChangeAspect="1" noChangeArrowheads="1"/>
        </xdr:cNvPicPr>
      </xdr:nvPicPr>
      <xdr:blipFill>
        <a:blip xmlns:r="http://schemas.openxmlformats.org/officeDocument/2006/relationships" r:embed="rId231">
          <a:extLst>
            <a:ext uri="{28A0092B-C50C-407E-A947-70E740481C1C}">
              <a14:useLocalDpi xmlns:a14="http://schemas.microsoft.com/office/drawing/2010/main" val="0"/>
            </a:ext>
          </a:extLst>
        </a:blip>
        <a:srcRect/>
        <a:stretch>
          <a:fillRect/>
        </a:stretch>
      </xdr:blipFill>
      <xdr:spPr bwMode="auto">
        <a:xfrm>
          <a:off x="1833561" y="866298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71437</xdr:colOff>
      <xdr:row>172</xdr:row>
      <xdr:rowOff>95248</xdr:rowOff>
    </xdr:from>
    <xdr:to>
      <xdr:col>3</xdr:col>
      <xdr:colOff>407830</xdr:colOff>
      <xdr:row>172</xdr:row>
      <xdr:rowOff>437248</xdr:rowOff>
    </xdr:to>
    <xdr:pic>
      <xdr:nvPicPr>
        <xdr:cNvPr id="174" name="圖片 173" descr="梵蒂岡">
          <a:hlinkClick xmlns:r="http://schemas.openxmlformats.org/officeDocument/2006/relationships" r:id="rId330" tooltip="梵蒂岡"/>
          <a:extLst>
            <a:ext uri="{FF2B5EF4-FFF2-40B4-BE49-F238E27FC236}">
              <a16:creationId xmlns:a16="http://schemas.microsoft.com/office/drawing/2014/main" id="{F7C472DD-D1C9-4E51-8824-F0319F75ADB5}"/>
            </a:ext>
          </a:extLst>
        </xdr:cNvPr>
        <xdr:cNvPicPr>
          <a:picLocks noChangeAspect="1"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1838854" y="87492415"/>
          <a:ext cx="336393" cy="34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173</xdr:row>
      <xdr:rowOff>95248</xdr:rowOff>
    </xdr:from>
    <xdr:to>
      <xdr:col>3</xdr:col>
      <xdr:colOff>547686</xdr:colOff>
      <xdr:row>173</xdr:row>
      <xdr:rowOff>438148</xdr:rowOff>
    </xdr:to>
    <xdr:pic>
      <xdr:nvPicPr>
        <xdr:cNvPr id="175" name="圖片 174" descr="科索沃">
          <a:hlinkClick xmlns:r="http://schemas.openxmlformats.org/officeDocument/2006/relationships" r:id="rId332" tooltip="科索沃"/>
          <a:extLst>
            <a:ext uri="{FF2B5EF4-FFF2-40B4-BE49-F238E27FC236}">
              <a16:creationId xmlns:a16="http://schemas.microsoft.com/office/drawing/2014/main" id="{80C56F3E-3262-4891-AB74-EAA218910B97}"/>
            </a:ext>
          </a:extLst>
        </xdr:cNvPr>
        <xdr:cNvPicPr>
          <a:picLocks noChangeAspect="1"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1833561" y="87629998"/>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174</xdr:row>
      <xdr:rowOff>95248</xdr:rowOff>
    </xdr:from>
    <xdr:to>
      <xdr:col>3</xdr:col>
      <xdr:colOff>547686</xdr:colOff>
      <xdr:row>174</xdr:row>
      <xdr:rowOff>333373</xdr:rowOff>
    </xdr:to>
    <xdr:pic>
      <xdr:nvPicPr>
        <xdr:cNvPr id="176" name="圖片 175" descr="聶斯特河沿岸">
          <a:hlinkClick xmlns:r="http://schemas.openxmlformats.org/officeDocument/2006/relationships" r:id="rId334" tooltip="聶斯特河沿岸"/>
          <a:extLst>
            <a:ext uri="{FF2B5EF4-FFF2-40B4-BE49-F238E27FC236}">
              <a16:creationId xmlns:a16="http://schemas.microsoft.com/office/drawing/2014/main" id="{6922E65F-4740-4E10-8FCA-3E9E5CC6E265}"/>
            </a:ext>
          </a:extLst>
        </xdr:cNvPr>
        <xdr:cNvPicPr>
          <a:picLocks noChangeAspect="1" noChangeArrowheads="1"/>
        </xdr:cNvPicPr>
      </xdr:nvPicPr>
      <xdr:blipFill>
        <a:blip xmlns:r="http://schemas.openxmlformats.org/officeDocument/2006/relationships" r:embed="rId335">
          <a:extLst>
            <a:ext uri="{28A0092B-C50C-407E-A947-70E740481C1C}">
              <a14:useLocalDpi xmlns:a14="http://schemas.microsoft.com/office/drawing/2010/main" val="0"/>
            </a:ext>
          </a:extLst>
        </a:blip>
        <a:srcRect/>
        <a:stretch>
          <a:fillRect/>
        </a:stretch>
      </xdr:blipFill>
      <xdr:spPr bwMode="auto">
        <a:xfrm>
          <a:off x="1833561" y="8813006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175</xdr:row>
      <xdr:rowOff>95248</xdr:rowOff>
    </xdr:from>
    <xdr:to>
      <xdr:col>3</xdr:col>
      <xdr:colOff>547686</xdr:colOff>
      <xdr:row>175</xdr:row>
      <xdr:rowOff>409573</xdr:rowOff>
    </xdr:to>
    <xdr:pic>
      <xdr:nvPicPr>
        <xdr:cNvPr id="177" name="圖片 176" descr="頓內次克人民共和國">
          <a:hlinkClick xmlns:r="http://schemas.openxmlformats.org/officeDocument/2006/relationships" r:id="rId336" tooltip="頓內次克人民共和國"/>
          <a:extLst>
            <a:ext uri="{FF2B5EF4-FFF2-40B4-BE49-F238E27FC236}">
              <a16:creationId xmlns:a16="http://schemas.microsoft.com/office/drawing/2014/main" id="{0AE6D0A9-AA57-4900-94DC-5EDAD79F006C}"/>
            </a:ext>
          </a:extLst>
        </xdr:cNvPr>
        <xdr:cNvPicPr>
          <a:picLocks noChangeAspect="1" noChangeArrowheads="1"/>
        </xdr:cNvPicPr>
      </xdr:nvPicPr>
      <xdr:blipFill>
        <a:blip xmlns:r="http://schemas.openxmlformats.org/officeDocument/2006/relationships" r:embed="rId337">
          <a:extLst>
            <a:ext uri="{28A0092B-C50C-407E-A947-70E740481C1C}">
              <a14:useLocalDpi xmlns:a14="http://schemas.microsoft.com/office/drawing/2010/main" val="0"/>
            </a:ext>
          </a:extLst>
        </a:blip>
        <a:srcRect/>
        <a:stretch>
          <a:fillRect/>
        </a:stretch>
      </xdr:blipFill>
      <xdr:spPr bwMode="auto">
        <a:xfrm>
          <a:off x="1833561" y="88630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176</xdr:row>
      <xdr:rowOff>95248</xdr:rowOff>
    </xdr:from>
    <xdr:to>
      <xdr:col>3</xdr:col>
      <xdr:colOff>547686</xdr:colOff>
      <xdr:row>176</xdr:row>
      <xdr:rowOff>409573</xdr:rowOff>
    </xdr:to>
    <xdr:pic>
      <xdr:nvPicPr>
        <xdr:cNvPr id="178" name="圖片 177" descr="盧干斯克人民共和國">
          <a:hlinkClick xmlns:r="http://schemas.openxmlformats.org/officeDocument/2006/relationships" r:id="rId338" tooltip="盧干斯克人民共和國"/>
          <a:extLst>
            <a:ext uri="{FF2B5EF4-FFF2-40B4-BE49-F238E27FC236}">
              <a16:creationId xmlns:a16="http://schemas.microsoft.com/office/drawing/2014/main" id="{125560D2-53F5-469B-B1C0-80EDFFEB8EFA}"/>
            </a:ext>
          </a:extLst>
        </xdr:cNvPr>
        <xdr:cNvPicPr>
          <a:picLocks noChangeAspect="1" noChangeArrowheads="1"/>
        </xdr:cNvPicPr>
      </xdr:nvPicPr>
      <xdr:blipFill>
        <a:blip xmlns:r="http://schemas.openxmlformats.org/officeDocument/2006/relationships" r:embed="rId339">
          <a:extLst>
            <a:ext uri="{28A0092B-C50C-407E-A947-70E740481C1C}">
              <a14:useLocalDpi xmlns:a14="http://schemas.microsoft.com/office/drawing/2010/main" val="0"/>
            </a:ext>
          </a:extLst>
        </a:blip>
        <a:srcRect/>
        <a:stretch>
          <a:fillRect/>
        </a:stretch>
      </xdr:blipFill>
      <xdr:spPr bwMode="auto">
        <a:xfrm>
          <a:off x="1833561" y="891301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177</xdr:row>
      <xdr:rowOff>95248</xdr:rowOff>
    </xdr:from>
    <xdr:to>
      <xdr:col>3</xdr:col>
      <xdr:colOff>547686</xdr:colOff>
      <xdr:row>177</xdr:row>
      <xdr:rowOff>333373</xdr:rowOff>
    </xdr:to>
    <xdr:pic>
      <xdr:nvPicPr>
        <xdr:cNvPr id="179" name="圖片 178" descr="安圭拉">
          <a:hlinkClick xmlns:r="http://schemas.openxmlformats.org/officeDocument/2006/relationships" r:id="rId340" tooltip="安地卡及巴布達"/>
          <a:extLst>
            <a:ext uri="{FF2B5EF4-FFF2-40B4-BE49-F238E27FC236}">
              <a16:creationId xmlns:a16="http://schemas.microsoft.com/office/drawing/2014/main" id="{677A64BC-1A84-447D-B5D6-7A1D1CF419E5}"/>
            </a:ext>
          </a:extLst>
        </xdr:cNvPr>
        <xdr:cNvPicPr>
          <a:picLocks noChangeAspect="1" noChangeArrowheads="1"/>
        </xdr:cNvPicPr>
      </xdr:nvPicPr>
      <xdr:blipFill>
        <a:blip xmlns:r="http://schemas.openxmlformats.org/officeDocument/2006/relationships" r:embed="rId341">
          <a:extLst>
            <a:ext uri="{28A0092B-C50C-407E-A947-70E740481C1C}">
              <a14:useLocalDpi xmlns:a14="http://schemas.microsoft.com/office/drawing/2010/main" val="0"/>
            </a:ext>
          </a:extLst>
        </a:blip>
        <a:srcRect/>
        <a:stretch>
          <a:fillRect/>
        </a:stretch>
      </xdr:blipFill>
      <xdr:spPr bwMode="auto">
        <a:xfrm>
          <a:off x="1833561" y="8963024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178</xdr:row>
      <xdr:rowOff>95248</xdr:rowOff>
    </xdr:from>
    <xdr:to>
      <xdr:col>3</xdr:col>
      <xdr:colOff>547686</xdr:colOff>
      <xdr:row>178</xdr:row>
      <xdr:rowOff>409573</xdr:rowOff>
    </xdr:to>
    <xdr:pic>
      <xdr:nvPicPr>
        <xdr:cNvPr id="180" name="圖片 179" descr="安地卡及巴布達">
          <a:hlinkClick xmlns:r="http://schemas.openxmlformats.org/officeDocument/2006/relationships" r:id="rId342"/>
          <a:extLst>
            <a:ext uri="{FF2B5EF4-FFF2-40B4-BE49-F238E27FC236}">
              <a16:creationId xmlns:a16="http://schemas.microsoft.com/office/drawing/2014/main" id="{3AD0ED01-F464-4BF8-83FF-A611E4511EF0}"/>
            </a:ext>
          </a:extLst>
        </xdr:cNvPr>
        <xdr:cNvPicPr>
          <a:picLocks noChangeAspect="1" noChangeArrowheads="1"/>
        </xdr:cNvPicPr>
      </xdr:nvPicPr>
      <xdr:blipFill>
        <a:blip xmlns:r="http://schemas.openxmlformats.org/officeDocument/2006/relationships" r:embed="rId343">
          <a:extLst>
            <a:ext uri="{28A0092B-C50C-407E-A947-70E740481C1C}">
              <a14:useLocalDpi xmlns:a14="http://schemas.microsoft.com/office/drawing/2010/main" val="0"/>
            </a:ext>
          </a:extLst>
        </a:blip>
        <a:srcRect/>
        <a:stretch>
          <a:fillRect/>
        </a:stretch>
      </xdr:blipFill>
      <xdr:spPr bwMode="auto">
        <a:xfrm>
          <a:off x="1833561" y="90130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179</xdr:row>
      <xdr:rowOff>95248</xdr:rowOff>
    </xdr:from>
    <xdr:to>
      <xdr:col>3</xdr:col>
      <xdr:colOff>547686</xdr:colOff>
      <xdr:row>179</xdr:row>
      <xdr:rowOff>409573</xdr:rowOff>
    </xdr:to>
    <xdr:pic>
      <xdr:nvPicPr>
        <xdr:cNvPr id="181" name="圖片 180" descr="阿魯巴">
          <a:hlinkClick xmlns:r="http://schemas.openxmlformats.org/officeDocument/2006/relationships" r:id="rId344" tooltip="阿魯巴"/>
          <a:extLst>
            <a:ext uri="{FF2B5EF4-FFF2-40B4-BE49-F238E27FC236}">
              <a16:creationId xmlns:a16="http://schemas.microsoft.com/office/drawing/2014/main" id="{E29D5451-92F5-43FD-807C-06A52DCE2A0A}"/>
            </a:ext>
          </a:extLst>
        </xdr:cNvPr>
        <xdr:cNvPicPr>
          <a:picLocks noChangeAspect="1" noChangeArrowheads="1"/>
        </xdr:cNvPicPr>
      </xdr:nvPicPr>
      <xdr:blipFill>
        <a:blip xmlns:r="http://schemas.openxmlformats.org/officeDocument/2006/relationships" r:embed="rId345">
          <a:extLst>
            <a:ext uri="{28A0092B-C50C-407E-A947-70E740481C1C}">
              <a14:useLocalDpi xmlns:a14="http://schemas.microsoft.com/office/drawing/2010/main" val="0"/>
            </a:ext>
          </a:extLst>
        </a:blip>
        <a:srcRect/>
        <a:stretch>
          <a:fillRect/>
        </a:stretch>
      </xdr:blipFill>
      <xdr:spPr bwMode="auto">
        <a:xfrm>
          <a:off x="1833561" y="90630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180</xdr:row>
      <xdr:rowOff>95248</xdr:rowOff>
    </xdr:from>
    <xdr:to>
      <xdr:col>3</xdr:col>
      <xdr:colOff>547686</xdr:colOff>
      <xdr:row>180</xdr:row>
      <xdr:rowOff>333373</xdr:rowOff>
    </xdr:to>
    <xdr:pic>
      <xdr:nvPicPr>
        <xdr:cNvPr id="182" name="圖片 181" descr="巴哈馬">
          <a:hlinkClick xmlns:r="http://schemas.openxmlformats.org/officeDocument/2006/relationships" r:id="rId346" tooltip="巴貝多"/>
          <a:extLst>
            <a:ext uri="{FF2B5EF4-FFF2-40B4-BE49-F238E27FC236}">
              <a16:creationId xmlns:a16="http://schemas.microsoft.com/office/drawing/2014/main" id="{FF363041-4F72-4ED5-8E5E-89288ACE152C}"/>
            </a:ext>
          </a:extLst>
        </xdr:cNvPr>
        <xdr:cNvPicPr>
          <a:picLocks noChangeAspect="1" noChangeArrowheads="1"/>
        </xdr:cNvPicPr>
      </xdr:nvPicPr>
      <xdr:blipFill>
        <a:blip xmlns:r="http://schemas.openxmlformats.org/officeDocument/2006/relationships" r:embed="rId347">
          <a:extLst>
            <a:ext uri="{28A0092B-C50C-407E-A947-70E740481C1C}">
              <a14:useLocalDpi xmlns:a14="http://schemas.microsoft.com/office/drawing/2010/main" val="0"/>
            </a:ext>
          </a:extLst>
        </a:blip>
        <a:srcRect/>
        <a:stretch>
          <a:fillRect/>
        </a:stretch>
      </xdr:blipFill>
      <xdr:spPr bwMode="auto">
        <a:xfrm>
          <a:off x="1833561" y="911304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181</xdr:row>
      <xdr:rowOff>95248</xdr:rowOff>
    </xdr:from>
    <xdr:to>
      <xdr:col>3</xdr:col>
      <xdr:colOff>547686</xdr:colOff>
      <xdr:row>181</xdr:row>
      <xdr:rowOff>409573</xdr:rowOff>
    </xdr:to>
    <xdr:pic>
      <xdr:nvPicPr>
        <xdr:cNvPr id="183" name="圖片 182" descr="巴貝多">
          <a:hlinkClick xmlns:r="http://schemas.openxmlformats.org/officeDocument/2006/relationships" r:id="rId348"/>
          <a:extLst>
            <a:ext uri="{FF2B5EF4-FFF2-40B4-BE49-F238E27FC236}">
              <a16:creationId xmlns:a16="http://schemas.microsoft.com/office/drawing/2014/main" id="{EEC96871-ACDF-4786-86A8-BEBEF5268BB6}"/>
            </a:ext>
          </a:extLst>
        </xdr:cNvPr>
        <xdr:cNvPicPr>
          <a:picLocks noChangeAspect="1" noChangeArrowheads="1"/>
        </xdr:cNvPicPr>
      </xdr:nvPicPr>
      <xdr:blipFill>
        <a:blip xmlns:r="http://schemas.openxmlformats.org/officeDocument/2006/relationships" r:embed="rId349">
          <a:extLst>
            <a:ext uri="{28A0092B-C50C-407E-A947-70E740481C1C}">
              <a14:useLocalDpi xmlns:a14="http://schemas.microsoft.com/office/drawing/2010/main" val="0"/>
            </a:ext>
          </a:extLst>
        </a:blip>
        <a:srcRect/>
        <a:stretch>
          <a:fillRect/>
        </a:stretch>
      </xdr:blipFill>
      <xdr:spPr bwMode="auto">
        <a:xfrm>
          <a:off x="1833561" y="916304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182</xdr:row>
      <xdr:rowOff>95248</xdr:rowOff>
    </xdr:from>
    <xdr:to>
      <xdr:col>3</xdr:col>
      <xdr:colOff>547686</xdr:colOff>
      <xdr:row>182</xdr:row>
      <xdr:rowOff>380998</xdr:rowOff>
    </xdr:to>
    <xdr:pic>
      <xdr:nvPicPr>
        <xdr:cNvPr id="184" name="圖片 183" descr="貝里斯">
          <a:hlinkClick xmlns:r="http://schemas.openxmlformats.org/officeDocument/2006/relationships" r:id="rId350" tooltip="貝里斯"/>
          <a:extLst>
            <a:ext uri="{FF2B5EF4-FFF2-40B4-BE49-F238E27FC236}">
              <a16:creationId xmlns:a16="http://schemas.microsoft.com/office/drawing/2014/main" id="{CD30A43C-C9C5-4AFA-9A2F-0606D8EACECA}"/>
            </a:ext>
          </a:extLst>
        </xdr:cNvPr>
        <xdr:cNvPicPr>
          <a:picLocks noChangeAspect="1" noChangeArrowheads="1"/>
        </xdr:cNvPicPr>
      </xdr:nvPicPr>
      <xdr:blipFill>
        <a:blip xmlns:r="http://schemas.openxmlformats.org/officeDocument/2006/relationships" r:embed="rId351">
          <a:extLst>
            <a:ext uri="{28A0092B-C50C-407E-A947-70E740481C1C}">
              <a14:useLocalDpi xmlns:a14="http://schemas.microsoft.com/office/drawing/2010/main" val="0"/>
            </a:ext>
          </a:extLst>
        </a:blip>
        <a:srcRect/>
        <a:stretch>
          <a:fillRect/>
        </a:stretch>
      </xdr:blipFill>
      <xdr:spPr bwMode="auto">
        <a:xfrm>
          <a:off x="1833561" y="9213056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183</xdr:row>
      <xdr:rowOff>95248</xdr:rowOff>
    </xdr:from>
    <xdr:to>
      <xdr:col>3</xdr:col>
      <xdr:colOff>547686</xdr:colOff>
      <xdr:row>183</xdr:row>
      <xdr:rowOff>333373</xdr:rowOff>
    </xdr:to>
    <xdr:pic>
      <xdr:nvPicPr>
        <xdr:cNvPr id="185" name="圖片 184" descr="百慕達">
          <a:hlinkClick xmlns:r="http://schemas.openxmlformats.org/officeDocument/2006/relationships" r:id="rId352" tooltip="百慕達"/>
          <a:extLst>
            <a:ext uri="{FF2B5EF4-FFF2-40B4-BE49-F238E27FC236}">
              <a16:creationId xmlns:a16="http://schemas.microsoft.com/office/drawing/2014/main" id="{0410C351-338A-41FC-8CB2-4D6604E07E0A}"/>
            </a:ext>
          </a:extLst>
        </xdr:cNvPr>
        <xdr:cNvPicPr>
          <a:picLocks noChangeAspect="1" noChangeArrowheads="1"/>
        </xdr:cNvPicPr>
      </xdr:nvPicPr>
      <xdr:blipFill>
        <a:blip xmlns:r="http://schemas.openxmlformats.org/officeDocument/2006/relationships" r:embed="rId353">
          <a:extLst>
            <a:ext uri="{28A0092B-C50C-407E-A947-70E740481C1C}">
              <a14:useLocalDpi xmlns:a14="http://schemas.microsoft.com/office/drawing/2010/main" val="0"/>
            </a:ext>
          </a:extLst>
        </a:blip>
        <a:srcRect/>
        <a:stretch>
          <a:fillRect/>
        </a:stretch>
      </xdr:blipFill>
      <xdr:spPr bwMode="auto">
        <a:xfrm>
          <a:off x="1833561" y="92630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184</xdr:row>
      <xdr:rowOff>95248</xdr:rowOff>
    </xdr:from>
    <xdr:to>
      <xdr:col>3</xdr:col>
      <xdr:colOff>547686</xdr:colOff>
      <xdr:row>184</xdr:row>
      <xdr:rowOff>333373</xdr:rowOff>
    </xdr:to>
    <xdr:pic>
      <xdr:nvPicPr>
        <xdr:cNvPr id="186" name="圖片 185" descr="英屬維京群島">
          <a:hlinkClick xmlns:r="http://schemas.openxmlformats.org/officeDocument/2006/relationships" r:id="rId354" tooltip="英屬維京群島"/>
          <a:extLst>
            <a:ext uri="{FF2B5EF4-FFF2-40B4-BE49-F238E27FC236}">
              <a16:creationId xmlns:a16="http://schemas.microsoft.com/office/drawing/2014/main" id="{2287F8F1-ACFF-4226-B89D-B78D2AA57841}"/>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val="0"/>
            </a:ext>
          </a:extLst>
        </a:blip>
        <a:srcRect/>
        <a:stretch>
          <a:fillRect/>
        </a:stretch>
      </xdr:blipFill>
      <xdr:spPr bwMode="auto">
        <a:xfrm>
          <a:off x="1833561" y="931306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185</xdr:row>
      <xdr:rowOff>95248</xdr:rowOff>
    </xdr:from>
    <xdr:to>
      <xdr:col>3</xdr:col>
      <xdr:colOff>547686</xdr:colOff>
      <xdr:row>185</xdr:row>
      <xdr:rowOff>333373</xdr:rowOff>
    </xdr:to>
    <xdr:pic>
      <xdr:nvPicPr>
        <xdr:cNvPr id="187" name="圖片 186" descr="加拿大">
          <a:hlinkClick xmlns:r="http://schemas.openxmlformats.org/officeDocument/2006/relationships" r:id="rId356" tooltip="加拿大"/>
          <a:extLst>
            <a:ext uri="{FF2B5EF4-FFF2-40B4-BE49-F238E27FC236}">
              <a16:creationId xmlns:a16="http://schemas.microsoft.com/office/drawing/2014/main" id="{8AA3D8CA-803D-4857-9563-646D8446C07D}"/>
            </a:ext>
          </a:extLst>
        </xdr:cNvPr>
        <xdr:cNvPicPr>
          <a:picLocks noChangeAspect="1" noChangeArrowheads="1"/>
        </xdr:cNvPicPr>
      </xdr:nvPicPr>
      <xdr:blipFill>
        <a:blip xmlns:r="http://schemas.openxmlformats.org/officeDocument/2006/relationships" r:embed="rId357">
          <a:extLst>
            <a:ext uri="{28A0092B-C50C-407E-A947-70E740481C1C}">
              <a14:useLocalDpi xmlns:a14="http://schemas.microsoft.com/office/drawing/2010/main" val="0"/>
            </a:ext>
          </a:extLst>
        </a:blip>
        <a:srcRect/>
        <a:stretch>
          <a:fillRect/>
        </a:stretch>
      </xdr:blipFill>
      <xdr:spPr bwMode="auto">
        <a:xfrm>
          <a:off x="1833561" y="9363074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186</xdr:row>
      <xdr:rowOff>95248</xdr:rowOff>
    </xdr:from>
    <xdr:to>
      <xdr:col>3</xdr:col>
      <xdr:colOff>547686</xdr:colOff>
      <xdr:row>186</xdr:row>
      <xdr:rowOff>333373</xdr:rowOff>
    </xdr:to>
    <xdr:pic>
      <xdr:nvPicPr>
        <xdr:cNvPr id="188" name="圖片 187" descr="開曼群島">
          <a:hlinkClick xmlns:r="http://schemas.openxmlformats.org/officeDocument/2006/relationships" r:id="rId358" tooltip="開曼群島"/>
          <a:extLst>
            <a:ext uri="{FF2B5EF4-FFF2-40B4-BE49-F238E27FC236}">
              <a16:creationId xmlns:a16="http://schemas.microsoft.com/office/drawing/2014/main" id="{2FA6E2DB-CE4F-4205-A155-25FB96583500}"/>
            </a:ext>
          </a:extLst>
        </xdr:cNvPr>
        <xdr:cNvPicPr>
          <a:picLocks noChangeAspect="1" noChangeArrowheads="1"/>
        </xdr:cNvPicPr>
      </xdr:nvPicPr>
      <xdr:blipFill>
        <a:blip xmlns:r="http://schemas.openxmlformats.org/officeDocument/2006/relationships" r:embed="rId359">
          <a:extLst>
            <a:ext uri="{28A0092B-C50C-407E-A947-70E740481C1C}">
              <a14:useLocalDpi xmlns:a14="http://schemas.microsoft.com/office/drawing/2010/main" val="0"/>
            </a:ext>
          </a:extLst>
        </a:blip>
        <a:srcRect/>
        <a:stretch>
          <a:fillRect/>
        </a:stretch>
      </xdr:blipFill>
      <xdr:spPr bwMode="auto">
        <a:xfrm>
          <a:off x="1833561" y="941308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187</xdr:row>
      <xdr:rowOff>95248</xdr:rowOff>
    </xdr:from>
    <xdr:to>
      <xdr:col>3</xdr:col>
      <xdr:colOff>547686</xdr:colOff>
      <xdr:row>187</xdr:row>
      <xdr:rowOff>409573</xdr:rowOff>
    </xdr:to>
    <xdr:pic>
      <xdr:nvPicPr>
        <xdr:cNvPr id="189" name="圖片 188" descr="法國">
          <a:hlinkClick xmlns:r="http://schemas.openxmlformats.org/officeDocument/2006/relationships" r:id="rId263" tooltip="法國"/>
          <a:extLst>
            <a:ext uri="{FF2B5EF4-FFF2-40B4-BE49-F238E27FC236}">
              <a16:creationId xmlns:a16="http://schemas.microsoft.com/office/drawing/2014/main" id="{85E18F7F-D5F5-4FAA-BF4D-502B47FD74DB}"/>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833561" y="946308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188</xdr:row>
      <xdr:rowOff>95248</xdr:rowOff>
    </xdr:from>
    <xdr:to>
      <xdr:col>3</xdr:col>
      <xdr:colOff>547686</xdr:colOff>
      <xdr:row>188</xdr:row>
      <xdr:rowOff>380998</xdr:rowOff>
    </xdr:to>
    <xdr:pic>
      <xdr:nvPicPr>
        <xdr:cNvPr id="190" name="圖片 189" descr="哥斯大黎加">
          <a:hlinkClick xmlns:r="http://schemas.openxmlformats.org/officeDocument/2006/relationships" r:id="rId360" tooltip="哥斯大黎加"/>
          <a:extLst>
            <a:ext uri="{FF2B5EF4-FFF2-40B4-BE49-F238E27FC236}">
              <a16:creationId xmlns:a16="http://schemas.microsoft.com/office/drawing/2014/main" id="{EEC439AC-09EE-4130-A8F6-4267808384F5}"/>
            </a:ext>
          </a:extLst>
        </xdr:cNvPr>
        <xdr:cNvPicPr>
          <a:picLocks noChangeAspect="1" noChangeArrowheads="1"/>
        </xdr:cNvPicPr>
      </xdr:nvPicPr>
      <xdr:blipFill>
        <a:blip xmlns:r="http://schemas.openxmlformats.org/officeDocument/2006/relationships" r:embed="rId361">
          <a:extLst>
            <a:ext uri="{28A0092B-C50C-407E-A947-70E740481C1C}">
              <a14:useLocalDpi xmlns:a14="http://schemas.microsoft.com/office/drawing/2010/main" val="0"/>
            </a:ext>
          </a:extLst>
        </a:blip>
        <a:srcRect/>
        <a:stretch>
          <a:fillRect/>
        </a:stretch>
      </xdr:blipFill>
      <xdr:spPr bwMode="auto">
        <a:xfrm>
          <a:off x="1833561" y="95130936"/>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189</xdr:row>
      <xdr:rowOff>95248</xdr:rowOff>
    </xdr:from>
    <xdr:to>
      <xdr:col>3</xdr:col>
      <xdr:colOff>547686</xdr:colOff>
      <xdr:row>189</xdr:row>
      <xdr:rowOff>333373</xdr:rowOff>
    </xdr:to>
    <xdr:pic>
      <xdr:nvPicPr>
        <xdr:cNvPr id="191" name="圖片 190" descr="古巴">
          <a:hlinkClick xmlns:r="http://schemas.openxmlformats.org/officeDocument/2006/relationships" r:id="rId362" tooltip="古巴"/>
          <a:extLst>
            <a:ext uri="{FF2B5EF4-FFF2-40B4-BE49-F238E27FC236}">
              <a16:creationId xmlns:a16="http://schemas.microsoft.com/office/drawing/2014/main" id="{8BD311A3-67E0-4500-BBB2-A40AC72F2D56}"/>
            </a:ext>
          </a:extLst>
        </xdr:cNvPr>
        <xdr:cNvPicPr>
          <a:picLocks noChangeAspect="1" noChangeArrowheads="1"/>
        </xdr:cNvPicPr>
      </xdr:nvPicPr>
      <xdr:blipFill>
        <a:blip xmlns:r="http://schemas.openxmlformats.org/officeDocument/2006/relationships" r:embed="rId363">
          <a:extLst>
            <a:ext uri="{28A0092B-C50C-407E-A947-70E740481C1C}">
              <a14:useLocalDpi xmlns:a14="http://schemas.microsoft.com/office/drawing/2010/main" val="0"/>
            </a:ext>
          </a:extLst>
        </a:blip>
        <a:srcRect/>
        <a:stretch>
          <a:fillRect/>
        </a:stretch>
      </xdr:blipFill>
      <xdr:spPr bwMode="auto">
        <a:xfrm>
          <a:off x="1833561" y="956309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190</xdr:row>
      <xdr:rowOff>95248</xdr:rowOff>
    </xdr:from>
    <xdr:to>
      <xdr:col>3</xdr:col>
      <xdr:colOff>547686</xdr:colOff>
      <xdr:row>190</xdr:row>
      <xdr:rowOff>409573</xdr:rowOff>
    </xdr:to>
    <xdr:pic>
      <xdr:nvPicPr>
        <xdr:cNvPr id="192" name="圖片 191" descr="古拉索">
          <a:hlinkClick xmlns:r="http://schemas.openxmlformats.org/officeDocument/2006/relationships" r:id="rId364" tooltip="古拉索"/>
          <a:extLst>
            <a:ext uri="{FF2B5EF4-FFF2-40B4-BE49-F238E27FC236}">
              <a16:creationId xmlns:a16="http://schemas.microsoft.com/office/drawing/2014/main" id="{AB25C412-CB55-4782-9742-8514945B8638}"/>
            </a:ext>
          </a:extLst>
        </xdr:cNvPr>
        <xdr:cNvPicPr>
          <a:picLocks noChangeAspect="1" noChangeArrowheads="1"/>
        </xdr:cNvPicPr>
      </xdr:nvPicPr>
      <xdr:blipFill>
        <a:blip xmlns:r="http://schemas.openxmlformats.org/officeDocument/2006/relationships" r:embed="rId365">
          <a:extLst>
            <a:ext uri="{28A0092B-C50C-407E-A947-70E740481C1C}">
              <a14:useLocalDpi xmlns:a14="http://schemas.microsoft.com/office/drawing/2010/main" val="0"/>
            </a:ext>
          </a:extLst>
        </a:blip>
        <a:srcRect/>
        <a:stretch>
          <a:fillRect/>
        </a:stretch>
      </xdr:blipFill>
      <xdr:spPr bwMode="auto">
        <a:xfrm>
          <a:off x="1833561" y="96131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191</xdr:row>
      <xdr:rowOff>95248</xdr:rowOff>
    </xdr:from>
    <xdr:to>
      <xdr:col>3</xdr:col>
      <xdr:colOff>547686</xdr:colOff>
      <xdr:row>191</xdr:row>
      <xdr:rowOff>333373</xdr:rowOff>
    </xdr:to>
    <xdr:pic>
      <xdr:nvPicPr>
        <xdr:cNvPr id="193" name="圖片 192" descr="多米尼克">
          <a:hlinkClick xmlns:r="http://schemas.openxmlformats.org/officeDocument/2006/relationships" r:id="rId366" tooltip="多米尼克"/>
          <a:extLst>
            <a:ext uri="{FF2B5EF4-FFF2-40B4-BE49-F238E27FC236}">
              <a16:creationId xmlns:a16="http://schemas.microsoft.com/office/drawing/2014/main" id="{779AA55D-3B7C-45B7-8BF5-79BFE3014251}"/>
            </a:ext>
          </a:extLst>
        </xdr:cNvPr>
        <xdr:cNvPicPr>
          <a:picLocks noChangeAspect="1" noChangeArrowheads="1"/>
        </xdr:cNvPicPr>
      </xdr:nvPicPr>
      <xdr:blipFill>
        <a:blip xmlns:r="http://schemas.openxmlformats.org/officeDocument/2006/relationships" r:embed="rId367">
          <a:extLst>
            <a:ext uri="{28A0092B-C50C-407E-A947-70E740481C1C}">
              <a14:useLocalDpi xmlns:a14="http://schemas.microsoft.com/office/drawing/2010/main" val="0"/>
            </a:ext>
          </a:extLst>
        </a:blip>
        <a:srcRect/>
        <a:stretch>
          <a:fillRect/>
        </a:stretch>
      </xdr:blipFill>
      <xdr:spPr bwMode="auto">
        <a:xfrm>
          <a:off x="1833561" y="96631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192</xdr:row>
      <xdr:rowOff>95248</xdr:rowOff>
    </xdr:from>
    <xdr:to>
      <xdr:col>3</xdr:col>
      <xdr:colOff>547686</xdr:colOff>
      <xdr:row>192</xdr:row>
      <xdr:rowOff>409573</xdr:rowOff>
    </xdr:to>
    <xdr:pic>
      <xdr:nvPicPr>
        <xdr:cNvPr id="194" name="圖片 193" descr="多明尼加">
          <a:hlinkClick xmlns:r="http://schemas.openxmlformats.org/officeDocument/2006/relationships" r:id="rId368" tooltip="多明尼加"/>
          <a:extLst>
            <a:ext uri="{FF2B5EF4-FFF2-40B4-BE49-F238E27FC236}">
              <a16:creationId xmlns:a16="http://schemas.microsoft.com/office/drawing/2014/main" id="{6637CBED-0945-4C7A-A3B5-FF318723530B}"/>
            </a:ext>
          </a:extLst>
        </xdr:cNvPr>
        <xdr:cNvPicPr>
          <a:picLocks noChangeAspect="1" noChangeArrowheads="1"/>
        </xdr:cNvPicPr>
      </xdr:nvPicPr>
      <xdr:blipFill>
        <a:blip xmlns:r="http://schemas.openxmlformats.org/officeDocument/2006/relationships" r:embed="rId369">
          <a:extLst>
            <a:ext uri="{28A0092B-C50C-407E-A947-70E740481C1C}">
              <a14:useLocalDpi xmlns:a14="http://schemas.microsoft.com/office/drawing/2010/main" val="0"/>
            </a:ext>
          </a:extLst>
        </a:blip>
        <a:srcRect/>
        <a:stretch>
          <a:fillRect/>
        </a:stretch>
      </xdr:blipFill>
      <xdr:spPr bwMode="auto">
        <a:xfrm>
          <a:off x="1833561" y="971311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193</xdr:row>
      <xdr:rowOff>95248</xdr:rowOff>
    </xdr:from>
    <xdr:to>
      <xdr:col>3</xdr:col>
      <xdr:colOff>547686</xdr:colOff>
      <xdr:row>193</xdr:row>
      <xdr:rowOff>361948</xdr:rowOff>
    </xdr:to>
    <xdr:pic>
      <xdr:nvPicPr>
        <xdr:cNvPr id="195" name="圖片 194" descr="薩爾瓦多">
          <a:hlinkClick xmlns:r="http://schemas.openxmlformats.org/officeDocument/2006/relationships" r:id="rId370" tooltip="薩爾瓦多"/>
          <a:extLst>
            <a:ext uri="{FF2B5EF4-FFF2-40B4-BE49-F238E27FC236}">
              <a16:creationId xmlns:a16="http://schemas.microsoft.com/office/drawing/2014/main" id="{5C9DF931-E2BF-496F-9BBF-D290B8DE2EC1}"/>
            </a:ext>
          </a:extLst>
        </xdr:cNvPr>
        <xdr:cNvPicPr>
          <a:picLocks noChangeAspect="1" noChangeArrowheads="1"/>
        </xdr:cNvPicPr>
      </xdr:nvPicPr>
      <xdr:blipFill>
        <a:blip xmlns:r="http://schemas.openxmlformats.org/officeDocument/2006/relationships" r:embed="rId371">
          <a:extLst>
            <a:ext uri="{28A0092B-C50C-407E-A947-70E740481C1C}">
              <a14:useLocalDpi xmlns:a14="http://schemas.microsoft.com/office/drawing/2010/main" val="0"/>
            </a:ext>
          </a:extLst>
        </a:blip>
        <a:srcRect/>
        <a:stretch>
          <a:fillRect/>
        </a:stretch>
      </xdr:blipFill>
      <xdr:spPr bwMode="auto">
        <a:xfrm>
          <a:off x="1833561" y="97631248"/>
          <a:ext cx="47625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194</xdr:row>
      <xdr:rowOff>95248</xdr:rowOff>
    </xdr:from>
    <xdr:to>
      <xdr:col>3</xdr:col>
      <xdr:colOff>547686</xdr:colOff>
      <xdr:row>194</xdr:row>
      <xdr:rowOff>409573</xdr:rowOff>
    </xdr:to>
    <xdr:pic>
      <xdr:nvPicPr>
        <xdr:cNvPr id="196" name="圖片 195" descr="格陵蘭">
          <a:hlinkClick xmlns:r="http://schemas.openxmlformats.org/officeDocument/2006/relationships" r:id="rId372" tooltip="格陵蘭"/>
          <a:extLst>
            <a:ext uri="{FF2B5EF4-FFF2-40B4-BE49-F238E27FC236}">
              <a16:creationId xmlns:a16="http://schemas.microsoft.com/office/drawing/2014/main" id="{B782E180-3E5F-4324-BAA8-F69217543431}"/>
            </a:ext>
          </a:extLst>
        </xdr:cNvPr>
        <xdr:cNvPicPr>
          <a:picLocks noChangeAspect="1" noChangeArrowheads="1"/>
        </xdr:cNvPicPr>
      </xdr:nvPicPr>
      <xdr:blipFill>
        <a:blip xmlns:r="http://schemas.openxmlformats.org/officeDocument/2006/relationships" r:embed="rId373">
          <a:extLst>
            <a:ext uri="{28A0092B-C50C-407E-A947-70E740481C1C}">
              <a14:useLocalDpi xmlns:a14="http://schemas.microsoft.com/office/drawing/2010/main" val="0"/>
            </a:ext>
          </a:extLst>
        </a:blip>
        <a:srcRect/>
        <a:stretch>
          <a:fillRect/>
        </a:stretch>
      </xdr:blipFill>
      <xdr:spPr bwMode="auto">
        <a:xfrm>
          <a:off x="1833561" y="98131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195</xdr:row>
      <xdr:rowOff>95248</xdr:rowOff>
    </xdr:from>
    <xdr:to>
      <xdr:col>3</xdr:col>
      <xdr:colOff>547686</xdr:colOff>
      <xdr:row>195</xdr:row>
      <xdr:rowOff>380998</xdr:rowOff>
    </xdr:to>
    <xdr:pic>
      <xdr:nvPicPr>
        <xdr:cNvPr id="197" name="圖片 196" descr="格瑞那達">
          <a:hlinkClick xmlns:r="http://schemas.openxmlformats.org/officeDocument/2006/relationships" r:id="rId374" tooltip="格瑞那達"/>
          <a:extLst>
            <a:ext uri="{FF2B5EF4-FFF2-40B4-BE49-F238E27FC236}">
              <a16:creationId xmlns:a16="http://schemas.microsoft.com/office/drawing/2014/main" id="{5CA625E4-AE29-4E2A-B68A-C8110FD3A5EB}"/>
            </a:ext>
          </a:extLst>
        </xdr:cNvPr>
        <xdr:cNvPicPr>
          <a:picLocks noChangeAspect="1" noChangeArrowheads="1"/>
        </xdr:cNvPicPr>
      </xdr:nvPicPr>
      <xdr:blipFill>
        <a:blip xmlns:r="http://schemas.openxmlformats.org/officeDocument/2006/relationships" r:embed="rId375">
          <a:extLst>
            <a:ext uri="{28A0092B-C50C-407E-A947-70E740481C1C}">
              <a14:useLocalDpi xmlns:a14="http://schemas.microsoft.com/office/drawing/2010/main" val="0"/>
            </a:ext>
          </a:extLst>
        </a:blip>
        <a:srcRect/>
        <a:stretch>
          <a:fillRect/>
        </a:stretch>
      </xdr:blipFill>
      <xdr:spPr bwMode="auto">
        <a:xfrm>
          <a:off x="1833561" y="98631373"/>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614361</xdr:colOff>
      <xdr:row>196</xdr:row>
      <xdr:rowOff>95248</xdr:rowOff>
    </xdr:from>
    <xdr:to>
      <xdr:col>3</xdr:col>
      <xdr:colOff>1090611</xdr:colOff>
      <xdr:row>196</xdr:row>
      <xdr:rowOff>409573</xdr:rowOff>
    </xdr:to>
    <xdr:pic>
      <xdr:nvPicPr>
        <xdr:cNvPr id="198" name="圖片 197" descr="瓜德羅普">
          <a:hlinkClick xmlns:r="http://schemas.openxmlformats.org/officeDocument/2006/relationships" r:id="rId376" tooltip="瓜德羅普"/>
          <a:extLst>
            <a:ext uri="{FF2B5EF4-FFF2-40B4-BE49-F238E27FC236}">
              <a16:creationId xmlns:a16="http://schemas.microsoft.com/office/drawing/2014/main" id="{6A862589-DA28-4657-9721-9D9E3A0B5ACE}"/>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2376486" y="99131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197</xdr:row>
      <xdr:rowOff>95248</xdr:rowOff>
    </xdr:from>
    <xdr:to>
      <xdr:col>3</xdr:col>
      <xdr:colOff>547686</xdr:colOff>
      <xdr:row>197</xdr:row>
      <xdr:rowOff>390523</xdr:rowOff>
    </xdr:to>
    <xdr:pic>
      <xdr:nvPicPr>
        <xdr:cNvPr id="199" name="圖片 198" descr="瓜地馬拉">
          <a:hlinkClick xmlns:r="http://schemas.openxmlformats.org/officeDocument/2006/relationships" r:id="rId377" tooltip="瓜地馬拉"/>
          <a:extLst>
            <a:ext uri="{FF2B5EF4-FFF2-40B4-BE49-F238E27FC236}">
              <a16:creationId xmlns:a16="http://schemas.microsoft.com/office/drawing/2014/main" id="{0AB5DF3D-086E-4EBC-8BAA-4F4C3E465B2F}"/>
            </a:ext>
          </a:extLst>
        </xdr:cNvPr>
        <xdr:cNvPicPr>
          <a:picLocks noChangeAspect="1" noChangeArrowheads="1"/>
        </xdr:cNvPicPr>
      </xdr:nvPicPr>
      <xdr:blipFill>
        <a:blip xmlns:r="http://schemas.openxmlformats.org/officeDocument/2006/relationships" r:embed="rId378">
          <a:extLst>
            <a:ext uri="{28A0092B-C50C-407E-A947-70E740481C1C}">
              <a14:useLocalDpi xmlns:a14="http://schemas.microsoft.com/office/drawing/2010/main" val="0"/>
            </a:ext>
          </a:extLst>
        </a:blip>
        <a:srcRect/>
        <a:stretch>
          <a:fillRect/>
        </a:stretch>
      </xdr:blipFill>
      <xdr:spPr bwMode="auto">
        <a:xfrm>
          <a:off x="1833561" y="99631498"/>
          <a:ext cx="4762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198</xdr:row>
      <xdr:rowOff>95248</xdr:rowOff>
    </xdr:from>
    <xdr:to>
      <xdr:col>3</xdr:col>
      <xdr:colOff>547686</xdr:colOff>
      <xdr:row>198</xdr:row>
      <xdr:rowOff>380998</xdr:rowOff>
    </xdr:to>
    <xdr:pic>
      <xdr:nvPicPr>
        <xdr:cNvPr id="200" name="圖片 199" descr="海地">
          <a:hlinkClick xmlns:r="http://schemas.openxmlformats.org/officeDocument/2006/relationships" r:id="rId379" tooltip="海地"/>
          <a:extLst>
            <a:ext uri="{FF2B5EF4-FFF2-40B4-BE49-F238E27FC236}">
              <a16:creationId xmlns:a16="http://schemas.microsoft.com/office/drawing/2014/main" id="{5B493566-7FAD-4820-B660-0A32B498C124}"/>
            </a:ext>
          </a:extLst>
        </xdr:cNvPr>
        <xdr:cNvPicPr>
          <a:picLocks noChangeAspect="1" noChangeArrowheads="1"/>
        </xdr:cNvPicPr>
      </xdr:nvPicPr>
      <xdr:blipFill>
        <a:blip xmlns:r="http://schemas.openxmlformats.org/officeDocument/2006/relationships" r:embed="rId380">
          <a:extLst>
            <a:ext uri="{28A0092B-C50C-407E-A947-70E740481C1C}">
              <a14:useLocalDpi xmlns:a14="http://schemas.microsoft.com/office/drawing/2010/main" val="0"/>
            </a:ext>
          </a:extLst>
        </a:blip>
        <a:srcRect/>
        <a:stretch>
          <a:fillRect/>
        </a:stretch>
      </xdr:blipFill>
      <xdr:spPr bwMode="auto">
        <a:xfrm>
          <a:off x="1833561" y="10013156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199</xdr:row>
      <xdr:rowOff>95248</xdr:rowOff>
    </xdr:from>
    <xdr:to>
      <xdr:col>3</xdr:col>
      <xdr:colOff>547686</xdr:colOff>
      <xdr:row>199</xdr:row>
      <xdr:rowOff>333373</xdr:rowOff>
    </xdr:to>
    <xdr:pic>
      <xdr:nvPicPr>
        <xdr:cNvPr id="201" name="圖片 200" descr="宏都拉斯">
          <a:hlinkClick xmlns:r="http://schemas.openxmlformats.org/officeDocument/2006/relationships" r:id="rId381" tooltip="宏都拉斯"/>
          <a:extLst>
            <a:ext uri="{FF2B5EF4-FFF2-40B4-BE49-F238E27FC236}">
              <a16:creationId xmlns:a16="http://schemas.microsoft.com/office/drawing/2014/main" id="{24EFD6F7-29E9-4445-8F98-8AF0DA5607C3}"/>
            </a:ext>
          </a:extLst>
        </xdr:cNvPr>
        <xdr:cNvPicPr>
          <a:picLocks noChangeAspect="1" noChangeArrowheads="1"/>
        </xdr:cNvPicPr>
      </xdr:nvPicPr>
      <xdr:blipFill>
        <a:blip xmlns:r="http://schemas.openxmlformats.org/officeDocument/2006/relationships" r:embed="rId382">
          <a:extLst>
            <a:ext uri="{28A0092B-C50C-407E-A947-70E740481C1C}">
              <a14:useLocalDpi xmlns:a14="http://schemas.microsoft.com/office/drawing/2010/main" val="0"/>
            </a:ext>
          </a:extLst>
        </a:blip>
        <a:srcRect/>
        <a:stretch>
          <a:fillRect/>
        </a:stretch>
      </xdr:blipFill>
      <xdr:spPr bwMode="auto">
        <a:xfrm>
          <a:off x="1833561" y="100631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200</xdr:row>
      <xdr:rowOff>95248</xdr:rowOff>
    </xdr:from>
    <xdr:to>
      <xdr:col>3</xdr:col>
      <xdr:colOff>547686</xdr:colOff>
      <xdr:row>200</xdr:row>
      <xdr:rowOff>333373</xdr:rowOff>
    </xdr:to>
    <xdr:pic>
      <xdr:nvPicPr>
        <xdr:cNvPr id="202" name="圖片 201" descr="牙買加">
          <a:hlinkClick xmlns:r="http://schemas.openxmlformats.org/officeDocument/2006/relationships" r:id="rId383" tooltip="牙買加"/>
          <a:extLst>
            <a:ext uri="{FF2B5EF4-FFF2-40B4-BE49-F238E27FC236}">
              <a16:creationId xmlns:a16="http://schemas.microsoft.com/office/drawing/2014/main" id="{7D6AC35A-84C3-405B-B908-4E9CA033F104}"/>
            </a:ext>
          </a:extLst>
        </xdr:cNvPr>
        <xdr:cNvPicPr>
          <a:picLocks noChangeAspect="1" noChangeArrowheads="1"/>
        </xdr:cNvPicPr>
      </xdr:nvPicPr>
      <xdr:blipFill>
        <a:blip xmlns:r="http://schemas.openxmlformats.org/officeDocument/2006/relationships" r:embed="rId384">
          <a:extLst>
            <a:ext uri="{28A0092B-C50C-407E-A947-70E740481C1C}">
              <a14:useLocalDpi xmlns:a14="http://schemas.microsoft.com/office/drawing/2010/main" val="0"/>
            </a:ext>
          </a:extLst>
        </a:blip>
        <a:srcRect/>
        <a:stretch>
          <a:fillRect/>
        </a:stretch>
      </xdr:blipFill>
      <xdr:spPr bwMode="auto">
        <a:xfrm>
          <a:off x="1833561" y="1011316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671511</xdr:colOff>
      <xdr:row>201</xdr:row>
      <xdr:rowOff>114298</xdr:rowOff>
    </xdr:from>
    <xdr:to>
      <xdr:col>3</xdr:col>
      <xdr:colOff>1147761</xdr:colOff>
      <xdr:row>201</xdr:row>
      <xdr:rowOff>428623</xdr:rowOff>
    </xdr:to>
    <xdr:pic>
      <xdr:nvPicPr>
        <xdr:cNvPr id="203" name="圖片 202" descr="馬提尼克">
          <a:hlinkClick xmlns:r="http://schemas.openxmlformats.org/officeDocument/2006/relationships" r:id="rId385" tooltip="馬提尼克"/>
          <a:extLst>
            <a:ext uri="{FF2B5EF4-FFF2-40B4-BE49-F238E27FC236}">
              <a16:creationId xmlns:a16="http://schemas.microsoft.com/office/drawing/2014/main" id="{5D3E0CD8-1FE4-425B-BD7B-1E4029FFAE2F}"/>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2433636" y="1016507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202</xdr:row>
      <xdr:rowOff>95248</xdr:rowOff>
    </xdr:from>
    <xdr:to>
      <xdr:col>3</xdr:col>
      <xdr:colOff>547686</xdr:colOff>
      <xdr:row>202</xdr:row>
      <xdr:rowOff>371473</xdr:rowOff>
    </xdr:to>
    <xdr:pic>
      <xdr:nvPicPr>
        <xdr:cNvPr id="204" name="圖片 203" descr="墨西哥">
          <a:hlinkClick xmlns:r="http://schemas.openxmlformats.org/officeDocument/2006/relationships" r:id="rId386" tooltip="墨西哥"/>
          <a:extLst>
            <a:ext uri="{FF2B5EF4-FFF2-40B4-BE49-F238E27FC236}">
              <a16:creationId xmlns:a16="http://schemas.microsoft.com/office/drawing/2014/main" id="{2A7AA7DB-09C9-446E-89ED-DB42C45F0283}"/>
            </a:ext>
          </a:extLst>
        </xdr:cNvPr>
        <xdr:cNvPicPr>
          <a:picLocks noChangeAspect="1" noChangeArrowheads="1"/>
        </xdr:cNvPicPr>
      </xdr:nvPicPr>
      <xdr:blipFill>
        <a:blip xmlns:r="http://schemas.openxmlformats.org/officeDocument/2006/relationships" r:embed="rId387">
          <a:extLst>
            <a:ext uri="{28A0092B-C50C-407E-A947-70E740481C1C}">
              <a14:useLocalDpi xmlns:a14="http://schemas.microsoft.com/office/drawing/2010/main" val="0"/>
            </a:ext>
          </a:extLst>
        </a:blip>
        <a:srcRect/>
        <a:stretch>
          <a:fillRect/>
        </a:stretch>
      </xdr:blipFill>
      <xdr:spPr bwMode="auto">
        <a:xfrm>
          <a:off x="1833561" y="102131811"/>
          <a:ext cx="47625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203</xdr:row>
      <xdr:rowOff>95248</xdr:rowOff>
    </xdr:from>
    <xdr:to>
      <xdr:col>3</xdr:col>
      <xdr:colOff>547686</xdr:colOff>
      <xdr:row>203</xdr:row>
      <xdr:rowOff>333373</xdr:rowOff>
    </xdr:to>
    <xdr:pic>
      <xdr:nvPicPr>
        <xdr:cNvPr id="205" name="圖片 204" descr="蒙塞拉特島">
          <a:hlinkClick xmlns:r="http://schemas.openxmlformats.org/officeDocument/2006/relationships" r:id="rId388" tooltip="蒙塞拉特島"/>
          <a:extLst>
            <a:ext uri="{FF2B5EF4-FFF2-40B4-BE49-F238E27FC236}">
              <a16:creationId xmlns:a16="http://schemas.microsoft.com/office/drawing/2014/main" id="{DD59F5AC-618D-4381-BBC2-89E9E1A7D0B8}"/>
            </a:ext>
          </a:extLst>
        </xdr:cNvPr>
        <xdr:cNvPicPr>
          <a:picLocks noChangeAspect="1" noChangeArrowheads="1"/>
        </xdr:cNvPicPr>
      </xdr:nvPicPr>
      <xdr:blipFill>
        <a:blip xmlns:r="http://schemas.openxmlformats.org/officeDocument/2006/relationships" r:embed="rId389">
          <a:extLst>
            <a:ext uri="{28A0092B-C50C-407E-A947-70E740481C1C}">
              <a14:useLocalDpi xmlns:a14="http://schemas.microsoft.com/office/drawing/2010/main" val="0"/>
            </a:ext>
          </a:extLst>
        </a:blip>
        <a:srcRect/>
        <a:stretch>
          <a:fillRect/>
        </a:stretch>
      </xdr:blipFill>
      <xdr:spPr bwMode="auto">
        <a:xfrm>
          <a:off x="1833561" y="1026318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204</xdr:row>
      <xdr:rowOff>95248</xdr:rowOff>
    </xdr:from>
    <xdr:to>
      <xdr:col>3</xdr:col>
      <xdr:colOff>547686</xdr:colOff>
      <xdr:row>204</xdr:row>
      <xdr:rowOff>342898</xdr:rowOff>
    </xdr:to>
    <xdr:pic>
      <xdr:nvPicPr>
        <xdr:cNvPr id="206" name="圖片 205" descr="美國">
          <a:hlinkClick xmlns:r="http://schemas.openxmlformats.org/officeDocument/2006/relationships" r:id="rId390" tooltip="美國"/>
          <a:extLst>
            <a:ext uri="{FF2B5EF4-FFF2-40B4-BE49-F238E27FC236}">
              <a16:creationId xmlns:a16="http://schemas.microsoft.com/office/drawing/2014/main" id="{964970F2-F4D6-40E2-AA79-749DA786BA8F}"/>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833561" y="103131936"/>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205</xdr:row>
      <xdr:rowOff>95248</xdr:rowOff>
    </xdr:from>
    <xdr:to>
      <xdr:col>3</xdr:col>
      <xdr:colOff>547686</xdr:colOff>
      <xdr:row>205</xdr:row>
      <xdr:rowOff>380998</xdr:rowOff>
    </xdr:to>
    <xdr:pic>
      <xdr:nvPicPr>
        <xdr:cNvPr id="207" name="圖片 206" descr="尼加拉瓜">
          <a:hlinkClick xmlns:r="http://schemas.openxmlformats.org/officeDocument/2006/relationships" r:id="rId392" tooltip="尼加拉瓜"/>
          <a:extLst>
            <a:ext uri="{FF2B5EF4-FFF2-40B4-BE49-F238E27FC236}">
              <a16:creationId xmlns:a16="http://schemas.microsoft.com/office/drawing/2014/main" id="{17490BE0-3C95-4EEE-860C-76E8CC778082}"/>
            </a:ext>
          </a:extLst>
        </xdr:cNvPr>
        <xdr:cNvPicPr>
          <a:picLocks noChangeAspect="1" noChangeArrowheads="1"/>
        </xdr:cNvPicPr>
      </xdr:nvPicPr>
      <xdr:blipFill>
        <a:blip xmlns:r="http://schemas.openxmlformats.org/officeDocument/2006/relationships" r:embed="rId393">
          <a:extLst>
            <a:ext uri="{28A0092B-C50C-407E-A947-70E740481C1C}">
              <a14:useLocalDpi xmlns:a14="http://schemas.microsoft.com/office/drawing/2010/main" val="0"/>
            </a:ext>
          </a:extLst>
        </a:blip>
        <a:srcRect/>
        <a:stretch>
          <a:fillRect/>
        </a:stretch>
      </xdr:blipFill>
      <xdr:spPr bwMode="auto">
        <a:xfrm>
          <a:off x="1833561" y="103631998"/>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206</xdr:row>
      <xdr:rowOff>95248</xdr:rowOff>
    </xdr:from>
    <xdr:to>
      <xdr:col>3</xdr:col>
      <xdr:colOff>547686</xdr:colOff>
      <xdr:row>206</xdr:row>
      <xdr:rowOff>409573</xdr:rowOff>
    </xdr:to>
    <xdr:pic>
      <xdr:nvPicPr>
        <xdr:cNvPr id="208" name="圖片 207" descr="巴拿馬">
          <a:hlinkClick xmlns:r="http://schemas.openxmlformats.org/officeDocument/2006/relationships" r:id="rId394" tooltip="巴拿馬"/>
          <a:extLst>
            <a:ext uri="{FF2B5EF4-FFF2-40B4-BE49-F238E27FC236}">
              <a16:creationId xmlns:a16="http://schemas.microsoft.com/office/drawing/2014/main" id="{681A07CA-D26F-4DBA-A922-935FFC5998C4}"/>
            </a:ext>
          </a:extLst>
        </xdr:cNvPr>
        <xdr:cNvPicPr>
          <a:picLocks noChangeAspect="1" noChangeArrowheads="1"/>
        </xdr:cNvPicPr>
      </xdr:nvPicPr>
      <xdr:blipFill>
        <a:blip xmlns:r="http://schemas.openxmlformats.org/officeDocument/2006/relationships" r:embed="rId395">
          <a:extLst>
            <a:ext uri="{28A0092B-C50C-407E-A947-70E740481C1C}">
              <a14:useLocalDpi xmlns:a14="http://schemas.microsoft.com/office/drawing/2010/main" val="0"/>
            </a:ext>
          </a:extLst>
        </a:blip>
        <a:srcRect/>
        <a:stretch>
          <a:fillRect/>
        </a:stretch>
      </xdr:blipFill>
      <xdr:spPr bwMode="auto">
        <a:xfrm>
          <a:off x="1833561" y="104132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207</xdr:row>
      <xdr:rowOff>95248</xdr:rowOff>
    </xdr:from>
    <xdr:to>
      <xdr:col>3</xdr:col>
      <xdr:colOff>547686</xdr:colOff>
      <xdr:row>207</xdr:row>
      <xdr:rowOff>409573</xdr:rowOff>
    </xdr:to>
    <xdr:pic>
      <xdr:nvPicPr>
        <xdr:cNvPr id="209" name="圖片 208" descr="波多黎各">
          <a:hlinkClick xmlns:r="http://schemas.openxmlformats.org/officeDocument/2006/relationships" r:id="rId396" tooltip="波多黎各"/>
          <a:extLst>
            <a:ext uri="{FF2B5EF4-FFF2-40B4-BE49-F238E27FC236}">
              <a16:creationId xmlns:a16="http://schemas.microsoft.com/office/drawing/2014/main" id="{AD36A9CD-7AD4-40A3-929B-D7E58C3907CD}"/>
            </a:ext>
          </a:extLst>
        </xdr:cNvPr>
        <xdr:cNvPicPr>
          <a:picLocks noChangeAspect="1" noChangeArrowheads="1"/>
        </xdr:cNvPicPr>
      </xdr:nvPicPr>
      <xdr:blipFill>
        <a:blip xmlns:r="http://schemas.openxmlformats.org/officeDocument/2006/relationships" r:embed="rId397">
          <a:extLst>
            <a:ext uri="{28A0092B-C50C-407E-A947-70E740481C1C}">
              <a14:useLocalDpi xmlns:a14="http://schemas.microsoft.com/office/drawing/2010/main" val="0"/>
            </a:ext>
          </a:extLst>
        </a:blip>
        <a:srcRect/>
        <a:stretch>
          <a:fillRect/>
        </a:stretch>
      </xdr:blipFill>
      <xdr:spPr bwMode="auto">
        <a:xfrm>
          <a:off x="1833561" y="104632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661986</xdr:colOff>
      <xdr:row>208</xdr:row>
      <xdr:rowOff>114298</xdr:rowOff>
    </xdr:from>
    <xdr:to>
      <xdr:col>3</xdr:col>
      <xdr:colOff>1138236</xdr:colOff>
      <xdr:row>208</xdr:row>
      <xdr:rowOff>428623</xdr:rowOff>
    </xdr:to>
    <xdr:pic>
      <xdr:nvPicPr>
        <xdr:cNvPr id="210" name="圖片 209" descr="法國">
          <a:hlinkClick xmlns:r="http://schemas.openxmlformats.org/officeDocument/2006/relationships" r:id="rId263" tooltip="法國"/>
          <a:extLst>
            <a:ext uri="{FF2B5EF4-FFF2-40B4-BE49-F238E27FC236}">
              <a16:creationId xmlns:a16="http://schemas.microsoft.com/office/drawing/2014/main" id="{0F5AD352-F512-4D02-8E26-23784627EE7B}"/>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2424111" y="1051512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209</xdr:row>
      <xdr:rowOff>95248</xdr:rowOff>
    </xdr:from>
    <xdr:to>
      <xdr:col>3</xdr:col>
      <xdr:colOff>547686</xdr:colOff>
      <xdr:row>209</xdr:row>
      <xdr:rowOff>409573</xdr:rowOff>
    </xdr:to>
    <xdr:pic>
      <xdr:nvPicPr>
        <xdr:cNvPr id="211" name="圖片 210" descr="聖克里斯多福及尼維斯">
          <a:hlinkClick xmlns:r="http://schemas.openxmlformats.org/officeDocument/2006/relationships" r:id="rId398" tooltip="聖克里斯多福及尼維斯"/>
          <a:extLst>
            <a:ext uri="{FF2B5EF4-FFF2-40B4-BE49-F238E27FC236}">
              <a16:creationId xmlns:a16="http://schemas.microsoft.com/office/drawing/2014/main" id="{E822B3FA-3275-48E8-8137-9F50CAB96977}"/>
            </a:ext>
          </a:extLst>
        </xdr:cNvPr>
        <xdr:cNvPicPr>
          <a:picLocks noChangeAspect="1" noChangeArrowheads="1"/>
        </xdr:cNvPicPr>
      </xdr:nvPicPr>
      <xdr:blipFill>
        <a:blip xmlns:r="http://schemas.openxmlformats.org/officeDocument/2006/relationships" r:embed="rId399">
          <a:extLst>
            <a:ext uri="{28A0092B-C50C-407E-A947-70E740481C1C}">
              <a14:useLocalDpi xmlns:a14="http://schemas.microsoft.com/office/drawing/2010/main" val="0"/>
            </a:ext>
          </a:extLst>
        </a:blip>
        <a:srcRect/>
        <a:stretch>
          <a:fillRect/>
        </a:stretch>
      </xdr:blipFill>
      <xdr:spPr bwMode="auto">
        <a:xfrm>
          <a:off x="1833561" y="105632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210</xdr:row>
      <xdr:rowOff>95248</xdr:rowOff>
    </xdr:from>
    <xdr:to>
      <xdr:col>3</xdr:col>
      <xdr:colOff>547686</xdr:colOff>
      <xdr:row>210</xdr:row>
      <xdr:rowOff>333373</xdr:rowOff>
    </xdr:to>
    <xdr:pic>
      <xdr:nvPicPr>
        <xdr:cNvPr id="212" name="圖片 211" descr="聖露西亞">
          <a:hlinkClick xmlns:r="http://schemas.openxmlformats.org/officeDocument/2006/relationships" r:id="rId400" tooltip="聖露西亞"/>
          <a:extLst>
            <a:ext uri="{FF2B5EF4-FFF2-40B4-BE49-F238E27FC236}">
              <a16:creationId xmlns:a16="http://schemas.microsoft.com/office/drawing/2014/main" id="{2774D42F-CA43-42B1-B33C-F35DBC1D5DB0}"/>
            </a:ext>
          </a:extLst>
        </xdr:cNvPr>
        <xdr:cNvPicPr>
          <a:picLocks noChangeAspect="1" noChangeArrowheads="1"/>
        </xdr:cNvPicPr>
      </xdr:nvPicPr>
      <xdr:blipFill>
        <a:blip xmlns:r="http://schemas.openxmlformats.org/officeDocument/2006/relationships" r:embed="rId401">
          <a:extLst>
            <a:ext uri="{28A0092B-C50C-407E-A947-70E740481C1C}">
              <a14:useLocalDpi xmlns:a14="http://schemas.microsoft.com/office/drawing/2010/main" val="0"/>
            </a:ext>
          </a:extLst>
        </a:blip>
        <a:srcRect/>
        <a:stretch>
          <a:fillRect/>
        </a:stretch>
      </xdr:blipFill>
      <xdr:spPr bwMode="auto">
        <a:xfrm>
          <a:off x="1833561" y="1061323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211</xdr:row>
      <xdr:rowOff>95248</xdr:rowOff>
    </xdr:from>
    <xdr:to>
      <xdr:col>3</xdr:col>
      <xdr:colOff>547686</xdr:colOff>
      <xdr:row>211</xdr:row>
      <xdr:rowOff>409573</xdr:rowOff>
    </xdr:to>
    <xdr:pic>
      <xdr:nvPicPr>
        <xdr:cNvPr id="213" name="圖片 212" descr="法國">
          <a:hlinkClick xmlns:r="http://schemas.openxmlformats.org/officeDocument/2006/relationships" r:id="rId263" tooltip="法國"/>
          <a:extLst>
            <a:ext uri="{FF2B5EF4-FFF2-40B4-BE49-F238E27FC236}">
              <a16:creationId xmlns:a16="http://schemas.microsoft.com/office/drawing/2014/main" id="{64284F82-3E24-4BAE-8D86-2AC31DC4290A}"/>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833561" y="106632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212</xdr:row>
      <xdr:rowOff>95248</xdr:rowOff>
    </xdr:from>
    <xdr:to>
      <xdr:col>3</xdr:col>
      <xdr:colOff>547686</xdr:colOff>
      <xdr:row>212</xdr:row>
      <xdr:rowOff>409573</xdr:rowOff>
    </xdr:to>
    <xdr:pic>
      <xdr:nvPicPr>
        <xdr:cNvPr id="214" name="圖片 213" descr="法國">
          <a:hlinkClick xmlns:r="http://schemas.openxmlformats.org/officeDocument/2006/relationships" r:id="rId263" tooltip="法國"/>
          <a:extLst>
            <a:ext uri="{FF2B5EF4-FFF2-40B4-BE49-F238E27FC236}">
              <a16:creationId xmlns:a16="http://schemas.microsoft.com/office/drawing/2014/main" id="{39632F35-9E6D-418B-BBAA-720A8BEE0B68}"/>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833561" y="107132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213</xdr:row>
      <xdr:rowOff>95248</xdr:rowOff>
    </xdr:from>
    <xdr:to>
      <xdr:col>3</xdr:col>
      <xdr:colOff>547686</xdr:colOff>
      <xdr:row>213</xdr:row>
      <xdr:rowOff>409573</xdr:rowOff>
    </xdr:to>
    <xdr:pic>
      <xdr:nvPicPr>
        <xdr:cNvPr id="215" name="圖片 214" descr="聖文森及格瑞那丁">
          <a:hlinkClick xmlns:r="http://schemas.openxmlformats.org/officeDocument/2006/relationships" r:id="rId402" tooltip="聖文森及格瑞那丁"/>
          <a:extLst>
            <a:ext uri="{FF2B5EF4-FFF2-40B4-BE49-F238E27FC236}">
              <a16:creationId xmlns:a16="http://schemas.microsoft.com/office/drawing/2014/main" id="{BF346BE9-99F8-4D40-BD00-BF19902DA8CC}"/>
            </a:ext>
          </a:extLst>
        </xdr:cNvPr>
        <xdr:cNvPicPr>
          <a:picLocks noChangeAspect="1" noChangeArrowheads="1"/>
        </xdr:cNvPicPr>
      </xdr:nvPicPr>
      <xdr:blipFill>
        <a:blip xmlns:r="http://schemas.openxmlformats.org/officeDocument/2006/relationships" r:embed="rId403">
          <a:extLst>
            <a:ext uri="{28A0092B-C50C-407E-A947-70E740481C1C}">
              <a14:useLocalDpi xmlns:a14="http://schemas.microsoft.com/office/drawing/2010/main" val="0"/>
            </a:ext>
          </a:extLst>
        </a:blip>
        <a:srcRect/>
        <a:stretch>
          <a:fillRect/>
        </a:stretch>
      </xdr:blipFill>
      <xdr:spPr bwMode="auto">
        <a:xfrm>
          <a:off x="1833561" y="1076324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214</xdr:row>
      <xdr:rowOff>95248</xdr:rowOff>
    </xdr:from>
    <xdr:to>
      <xdr:col>3</xdr:col>
      <xdr:colOff>547686</xdr:colOff>
      <xdr:row>214</xdr:row>
      <xdr:rowOff>380998</xdr:rowOff>
    </xdr:to>
    <xdr:pic>
      <xdr:nvPicPr>
        <xdr:cNvPr id="216" name="圖片 215" descr="千里達及托巴哥">
          <a:hlinkClick xmlns:r="http://schemas.openxmlformats.org/officeDocument/2006/relationships" r:id="rId404" tooltip="千里達及托巴哥"/>
          <a:extLst>
            <a:ext uri="{FF2B5EF4-FFF2-40B4-BE49-F238E27FC236}">
              <a16:creationId xmlns:a16="http://schemas.microsoft.com/office/drawing/2014/main" id="{B953BF2B-CC8E-43A2-8D0B-F6595CA57D45}"/>
            </a:ext>
          </a:extLst>
        </xdr:cNvPr>
        <xdr:cNvPicPr>
          <a:picLocks noChangeAspect="1" noChangeArrowheads="1"/>
        </xdr:cNvPicPr>
      </xdr:nvPicPr>
      <xdr:blipFill>
        <a:blip xmlns:r="http://schemas.openxmlformats.org/officeDocument/2006/relationships" r:embed="rId405">
          <a:extLst>
            <a:ext uri="{28A0092B-C50C-407E-A947-70E740481C1C}">
              <a14:useLocalDpi xmlns:a14="http://schemas.microsoft.com/office/drawing/2010/main" val="0"/>
            </a:ext>
          </a:extLst>
        </a:blip>
        <a:srcRect/>
        <a:stretch>
          <a:fillRect/>
        </a:stretch>
      </xdr:blipFill>
      <xdr:spPr bwMode="auto">
        <a:xfrm>
          <a:off x="1833561" y="10813256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215</xdr:row>
      <xdr:rowOff>95248</xdr:rowOff>
    </xdr:from>
    <xdr:to>
      <xdr:col>3</xdr:col>
      <xdr:colOff>547686</xdr:colOff>
      <xdr:row>215</xdr:row>
      <xdr:rowOff>333373</xdr:rowOff>
    </xdr:to>
    <xdr:pic>
      <xdr:nvPicPr>
        <xdr:cNvPr id="217" name="圖片 216" descr="土克凱可群島">
          <a:hlinkClick xmlns:r="http://schemas.openxmlformats.org/officeDocument/2006/relationships" r:id="rId406" tooltip="土克凱可群島"/>
          <a:extLst>
            <a:ext uri="{FF2B5EF4-FFF2-40B4-BE49-F238E27FC236}">
              <a16:creationId xmlns:a16="http://schemas.microsoft.com/office/drawing/2014/main" id="{A61B36ED-2619-4813-80DA-BE9D221E68FB}"/>
            </a:ext>
          </a:extLst>
        </xdr:cNvPr>
        <xdr:cNvPicPr>
          <a:picLocks noChangeAspect="1" noChangeArrowheads="1"/>
        </xdr:cNvPicPr>
      </xdr:nvPicPr>
      <xdr:blipFill>
        <a:blip xmlns:r="http://schemas.openxmlformats.org/officeDocument/2006/relationships" r:embed="rId407">
          <a:extLst>
            <a:ext uri="{28A0092B-C50C-407E-A947-70E740481C1C}">
              <a14:useLocalDpi xmlns:a14="http://schemas.microsoft.com/office/drawing/2010/main" val="0"/>
            </a:ext>
          </a:extLst>
        </a:blip>
        <a:srcRect/>
        <a:stretch>
          <a:fillRect/>
        </a:stretch>
      </xdr:blipFill>
      <xdr:spPr bwMode="auto">
        <a:xfrm>
          <a:off x="1833561" y="108632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216</xdr:row>
      <xdr:rowOff>95248</xdr:rowOff>
    </xdr:from>
    <xdr:to>
      <xdr:col>3</xdr:col>
      <xdr:colOff>547686</xdr:colOff>
      <xdr:row>216</xdr:row>
      <xdr:rowOff>342898</xdr:rowOff>
    </xdr:to>
    <xdr:pic>
      <xdr:nvPicPr>
        <xdr:cNvPr id="218" name="圖片 217" descr="美國">
          <a:hlinkClick xmlns:r="http://schemas.openxmlformats.org/officeDocument/2006/relationships" r:id="rId390" tooltip="美國"/>
          <a:extLst>
            <a:ext uri="{FF2B5EF4-FFF2-40B4-BE49-F238E27FC236}">
              <a16:creationId xmlns:a16="http://schemas.microsoft.com/office/drawing/2014/main" id="{D324277C-B5B1-48DB-A58B-FCAF3111A0FA}"/>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833561" y="109132686"/>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217</xdr:row>
      <xdr:rowOff>95248</xdr:rowOff>
    </xdr:from>
    <xdr:to>
      <xdr:col>3</xdr:col>
      <xdr:colOff>547686</xdr:colOff>
      <xdr:row>217</xdr:row>
      <xdr:rowOff>409573</xdr:rowOff>
    </xdr:to>
    <xdr:pic>
      <xdr:nvPicPr>
        <xdr:cNvPr id="219" name="圖片 218" descr="美屬維京群島">
          <a:hlinkClick xmlns:r="http://schemas.openxmlformats.org/officeDocument/2006/relationships" r:id="rId408" tooltip="美屬維京群島"/>
          <a:extLst>
            <a:ext uri="{FF2B5EF4-FFF2-40B4-BE49-F238E27FC236}">
              <a16:creationId xmlns:a16="http://schemas.microsoft.com/office/drawing/2014/main" id="{D73573EB-DC0F-4DE2-B1C6-733DC8D5A061}"/>
            </a:ext>
          </a:extLst>
        </xdr:cNvPr>
        <xdr:cNvPicPr>
          <a:picLocks noChangeAspect="1" noChangeArrowheads="1"/>
        </xdr:cNvPicPr>
      </xdr:nvPicPr>
      <xdr:blipFill>
        <a:blip xmlns:r="http://schemas.openxmlformats.org/officeDocument/2006/relationships" r:embed="rId409">
          <a:extLst>
            <a:ext uri="{28A0092B-C50C-407E-A947-70E740481C1C}">
              <a14:useLocalDpi xmlns:a14="http://schemas.microsoft.com/office/drawing/2010/main" val="0"/>
            </a:ext>
          </a:extLst>
        </a:blip>
        <a:srcRect/>
        <a:stretch>
          <a:fillRect/>
        </a:stretch>
      </xdr:blipFill>
      <xdr:spPr bwMode="auto">
        <a:xfrm>
          <a:off x="1833561" y="109632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218</xdr:row>
      <xdr:rowOff>95248</xdr:rowOff>
    </xdr:from>
    <xdr:to>
      <xdr:col>3</xdr:col>
      <xdr:colOff>547686</xdr:colOff>
      <xdr:row>218</xdr:row>
      <xdr:rowOff>409573</xdr:rowOff>
    </xdr:to>
    <xdr:pic>
      <xdr:nvPicPr>
        <xdr:cNvPr id="220" name="圖片 219" descr="荷屬聖馬丁">
          <a:hlinkClick xmlns:r="http://schemas.openxmlformats.org/officeDocument/2006/relationships" r:id="rId410" tooltip="荷屬聖馬丁"/>
          <a:extLst>
            <a:ext uri="{FF2B5EF4-FFF2-40B4-BE49-F238E27FC236}">
              <a16:creationId xmlns:a16="http://schemas.microsoft.com/office/drawing/2014/main" id="{9CD26ABA-8972-43FC-8385-85C9DB36E83C}"/>
            </a:ext>
          </a:extLst>
        </xdr:cNvPr>
        <xdr:cNvPicPr>
          <a:picLocks noChangeAspect="1" noChangeArrowheads="1"/>
        </xdr:cNvPicPr>
      </xdr:nvPicPr>
      <xdr:blipFill>
        <a:blip xmlns:r="http://schemas.openxmlformats.org/officeDocument/2006/relationships" r:embed="rId411">
          <a:extLst>
            <a:ext uri="{28A0092B-C50C-407E-A947-70E740481C1C}">
              <a14:useLocalDpi xmlns:a14="http://schemas.microsoft.com/office/drawing/2010/main" val="0"/>
            </a:ext>
          </a:extLst>
        </a:blip>
        <a:srcRect/>
        <a:stretch>
          <a:fillRect/>
        </a:stretch>
      </xdr:blipFill>
      <xdr:spPr bwMode="auto">
        <a:xfrm>
          <a:off x="1833561" y="1101328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219</xdr:row>
      <xdr:rowOff>95248</xdr:rowOff>
    </xdr:from>
    <xdr:to>
      <xdr:col>3</xdr:col>
      <xdr:colOff>547686</xdr:colOff>
      <xdr:row>219</xdr:row>
      <xdr:rowOff>409573</xdr:rowOff>
    </xdr:to>
    <xdr:pic>
      <xdr:nvPicPr>
        <xdr:cNvPr id="221" name="圖片 220" descr="波奈">
          <a:hlinkClick xmlns:r="http://schemas.openxmlformats.org/officeDocument/2006/relationships" r:id="rId412" tooltip="波奈"/>
          <a:extLst>
            <a:ext uri="{FF2B5EF4-FFF2-40B4-BE49-F238E27FC236}">
              <a16:creationId xmlns:a16="http://schemas.microsoft.com/office/drawing/2014/main" id="{4EE4577C-D9FF-4E20-8B8B-1679F36BA4BD}"/>
            </a:ext>
          </a:extLst>
        </xdr:cNvPr>
        <xdr:cNvPicPr>
          <a:picLocks noChangeAspect="1" noChangeArrowheads="1"/>
        </xdr:cNvPicPr>
      </xdr:nvPicPr>
      <xdr:blipFill>
        <a:blip xmlns:r="http://schemas.openxmlformats.org/officeDocument/2006/relationships" r:embed="rId413">
          <a:extLst>
            <a:ext uri="{28A0092B-C50C-407E-A947-70E740481C1C}">
              <a14:useLocalDpi xmlns:a14="http://schemas.microsoft.com/office/drawing/2010/main" val="0"/>
            </a:ext>
          </a:extLst>
        </a:blip>
        <a:srcRect/>
        <a:stretch>
          <a:fillRect/>
        </a:stretch>
      </xdr:blipFill>
      <xdr:spPr bwMode="auto">
        <a:xfrm>
          <a:off x="1833561" y="1106328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220</xdr:row>
      <xdr:rowOff>95248</xdr:rowOff>
    </xdr:from>
    <xdr:to>
      <xdr:col>3</xdr:col>
      <xdr:colOff>547686</xdr:colOff>
      <xdr:row>220</xdr:row>
      <xdr:rowOff>409573</xdr:rowOff>
    </xdr:to>
    <xdr:pic>
      <xdr:nvPicPr>
        <xdr:cNvPr id="222" name="圖片 221" descr="聖佑達修斯">
          <a:hlinkClick xmlns:r="http://schemas.openxmlformats.org/officeDocument/2006/relationships" r:id="rId414" tooltip="聖佑達修斯"/>
          <a:extLst>
            <a:ext uri="{FF2B5EF4-FFF2-40B4-BE49-F238E27FC236}">
              <a16:creationId xmlns:a16="http://schemas.microsoft.com/office/drawing/2014/main" id="{4BE43698-E82F-4535-9811-820A6DF5E8D0}"/>
            </a:ext>
          </a:extLst>
        </xdr:cNvPr>
        <xdr:cNvPicPr>
          <a:picLocks noChangeAspect="1" noChangeArrowheads="1"/>
        </xdr:cNvPicPr>
      </xdr:nvPicPr>
      <xdr:blipFill>
        <a:blip xmlns:r="http://schemas.openxmlformats.org/officeDocument/2006/relationships" r:embed="rId415">
          <a:extLst>
            <a:ext uri="{28A0092B-C50C-407E-A947-70E740481C1C}">
              <a14:useLocalDpi xmlns:a14="http://schemas.microsoft.com/office/drawing/2010/main" val="0"/>
            </a:ext>
          </a:extLst>
        </a:blip>
        <a:srcRect/>
        <a:stretch>
          <a:fillRect/>
        </a:stretch>
      </xdr:blipFill>
      <xdr:spPr bwMode="auto">
        <a:xfrm>
          <a:off x="1833561" y="111132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221</xdr:row>
      <xdr:rowOff>95248</xdr:rowOff>
    </xdr:from>
    <xdr:to>
      <xdr:col>3</xdr:col>
      <xdr:colOff>547686</xdr:colOff>
      <xdr:row>221</xdr:row>
      <xdr:rowOff>409573</xdr:rowOff>
    </xdr:to>
    <xdr:pic>
      <xdr:nvPicPr>
        <xdr:cNvPr id="223" name="圖片 222" descr="荷屬沙巴">
          <a:hlinkClick xmlns:r="http://schemas.openxmlformats.org/officeDocument/2006/relationships" r:id="rId416" tooltip="荷屬沙巴"/>
          <a:extLst>
            <a:ext uri="{FF2B5EF4-FFF2-40B4-BE49-F238E27FC236}">
              <a16:creationId xmlns:a16="http://schemas.microsoft.com/office/drawing/2014/main" id="{D0BC05A0-EBEA-40B1-9F72-DD6682E5D0CE}"/>
            </a:ext>
          </a:extLst>
        </xdr:cNvPr>
        <xdr:cNvPicPr>
          <a:picLocks noChangeAspect="1" noChangeArrowheads="1"/>
        </xdr:cNvPicPr>
      </xdr:nvPicPr>
      <xdr:blipFill>
        <a:blip xmlns:r="http://schemas.openxmlformats.org/officeDocument/2006/relationships" r:embed="rId417">
          <a:extLst>
            <a:ext uri="{28A0092B-C50C-407E-A947-70E740481C1C}">
              <a14:useLocalDpi xmlns:a14="http://schemas.microsoft.com/office/drawing/2010/main" val="0"/>
            </a:ext>
          </a:extLst>
        </a:blip>
        <a:srcRect/>
        <a:stretch>
          <a:fillRect/>
        </a:stretch>
      </xdr:blipFill>
      <xdr:spPr bwMode="auto">
        <a:xfrm>
          <a:off x="1833561" y="1116329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71437</xdr:colOff>
      <xdr:row>201</xdr:row>
      <xdr:rowOff>95248</xdr:rowOff>
    </xdr:from>
    <xdr:to>
      <xdr:col>3</xdr:col>
      <xdr:colOff>501952</xdr:colOff>
      <xdr:row>201</xdr:row>
      <xdr:rowOff>408448</xdr:rowOff>
    </xdr:to>
    <xdr:pic>
      <xdr:nvPicPr>
        <xdr:cNvPr id="224" name="圖片 223">
          <a:extLst>
            <a:ext uri="{FF2B5EF4-FFF2-40B4-BE49-F238E27FC236}">
              <a16:creationId xmlns:a16="http://schemas.microsoft.com/office/drawing/2014/main" id="{E868BA6C-312B-4C30-9738-5EAED3C6F10E}"/>
            </a:ext>
          </a:extLst>
        </xdr:cNvPr>
        <xdr:cNvPicPr>
          <a:picLocks noChangeAspect="1"/>
        </xdr:cNvPicPr>
      </xdr:nvPicPr>
      <xdr:blipFill>
        <a:blip xmlns:r="http://schemas.openxmlformats.org/officeDocument/2006/relationships" r:embed="rId418" cstate="print">
          <a:extLst>
            <a:ext uri="{28A0092B-C50C-407E-A947-70E740481C1C}">
              <a14:useLocalDpi xmlns:a14="http://schemas.microsoft.com/office/drawing/2010/main" val="0"/>
            </a:ext>
          </a:extLst>
        </a:blip>
        <a:stretch>
          <a:fillRect/>
        </a:stretch>
      </xdr:blipFill>
      <xdr:spPr>
        <a:xfrm>
          <a:off x="1833562" y="101631748"/>
          <a:ext cx="430515" cy="313200"/>
        </a:xfrm>
        <a:prstGeom prst="rect">
          <a:avLst/>
        </a:prstGeom>
      </xdr:spPr>
    </xdr:pic>
    <xdr:clientData/>
  </xdr:twoCellAnchor>
  <xdr:twoCellAnchor editAs="oneCell">
    <xdr:from>
      <xdr:col>3</xdr:col>
      <xdr:colOff>71437</xdr:colOff>
      <xdr:row>196</xdr:row>
      <xdr:rowOff>95248</xdr:rowOff>
    </xdr:from>
    <xdr:to>
      <xdr:col>3</xdr:col>
      <xdr:colOff>541008</xdr:colOff>
      <xdr:row>196</xdr:row>
      <xdr:rowOff>408448</xdr:rowOff>
    </xdr:to>
    <xdr:pic>
      <xdr:nvPicPr>
        <xdr:cNvPr id="225" name="圖片 224">
          <a:extLst>
            <a:ext uri="{FF2B5EF4-FFF2-40B4-BE49-F238E27FC236}">
              <a16:creationId xmlns:a16="http://schemas.microsoft.com/office/drawing/2014/main" id="{B0DA3986-CE29-4350-B5BB-350E51C4F435}"/>
            </a:ext>
          </a:extLst>
        </xdr:cNvPr>
        <xdr:cNvPicPr>
          <a:picLocks noChangeAspect="1"/>
        </xdr:cNvPicPr>
      </xdr:nvPicPr>
      <xdr:blipFill>
        <a:blip xmlns:r="http://schemas.openxmlformats.org/officeDocument/2006/relationships" r:embed="rId419" cstate="print">
          <a:extLst>
            <a:ext uri="{28A0092B-C50C-407E-A947-70E740481C1C}">
              <a14:useLocalDpi xmlns:a14="http://schemas.microsoft.com/office/drawing/2010/main" val="0"/>
            </a:ext>
          </a:extLst>
        </a:blip>
        <a:stretch>
          <a:fillRect/>
        </a:stretch>
      </xdr:blipFill>
      <xdr:spPr>
        <a:xfrm>
          <a:off x="1833562" y="99131436"/>
          <a:ext cx="469571" cy="313200"/>
        </a:xfrm>
        <a:prstGeom prst="rect">
          <a:avLst/>
        </a:prstGeom>
      </xdr:spPr>
    </xdr:pic>
    <xdr:clientData/>
  </xdr:twoCellAnchor>
  <xdr:twoCellAnchor editAs="oneCell">
    <xdr:from>
      <xdr:col>3</xdr:col>
      <xdr:colOff>71436</xdr:colOff>
      <xdr:row>222</xdr:row>
      <xdr:rowOff>95248</xdr:rowOff>
    </xdr:from>
    <xdr:to>
      <xdr:col>3</xdr:col>
      <xdr:colOff>547686</xdr:colOff>
      <xdr:row>222</xdr:row>
      <xdr:rowOff>390523</xdr:rowOff>
    </xdr:to>
    <xdr:pic>
      <xdr:nvPicPr>
        <xdr:cNvPr id="226" name="圖片 225" descr="阿根廷">
          <a:hlinkClick xmlns:r="http://schemas.openxmlformats.org/officeDocument/2006/relationships" r:id="rId420" tooltip="阿根廷"/>
          <a:extLst>
            <a:ext uri="{FF2B5EF4-FFF2-40B4-BE49-F238E27FC236}">
              <a16:creationId xmlns:a16="http://schemas.microsoft.com/office/drawing/2014/main" id="{A5F671C1-C0EF-498C-83F9-046E24D18A04}"/>
            </a:ext>
          </a:extLst>
        </xdr:cNvPr>
        <xdr:cNvPicPr>
          <a:picLocks noChangeAspect="1" noChangeArrowheads="1"/>
        </xdr:cNvPicPr>
      </xdr:nvPicPr>
      <xdr:blipFill>
        <a:blip xmlns:r="http://schemas.openxmlformats.org/officeDocument/2006/relationships" r:embed="rId421">
          <a:extLst>
            <a:ext uri="{28A0092B-C50C-407E-A947-70E740481C1C}">
              <a14:useLocalDpi xmlns:a14="http://schemas.microsoft.com/office/drawing/2010/main" val="0"/>
            </a:ext>
          </a:extLst>
        </a:blip>
        <a:srcRect/>
        <a:stretch>
          <a:fillRect/>
        </a:stretch>
      </xdr:blipFill>
      <xdr:spPr bwMode="auto">
        <a:xfrm>
          <a:off x="1833561" y="112133061"/>
          <a:ext cx="4762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223</xdr:row>
      <xdr:rowOff>95248</xdr:rowOff>
    </xdr:from>
    <xdr:to>
      <xdr:col>3</xdr:col>
      <xdr:colOff>547686</xdr:colOff>
      <xdr:row>223</xdr:row>
      <xdr:rowOff>419098</xdr:rowOff>
    </xdr:to>
    <xdr:pic>
      <xdr:nvPicPr>
        <xdr:cNvPr id="227" name="圖片 226" descr="玻利維亞">
          <a:hlinkClick xmlns:r="http://schemas.openxmlformats.org/officeDocument/2006/relationships" r:id="rId422" tooltip="玻利維亞"/>
          <a:extLst>
            <a:ext uri="{FF2B5EF4-FFF2-40B4-BE49-F238E27FC236}">
              <a16:creationId xmlns:a16="http://schemas.microsoft.com/office/drawing/2014/main" id="{36630B56-3838-499D-BDB8-E27ED70690DA}"/>
            </a:ext>
          </a:extLst>
        </xdr:cNvPr>
        <xdr:cNvPicPr>
          <a:picLocks noChangeAspect="1" noChangeArrowheads="1"/>
        </xdr:cNvPicPr>
      </xdr:nvPicPr>
      <xdr:blipFill>
        <a:blip xmlns:r="http://schemas.openxmlformats.org/officeDocument/2006/relationships" r:embed="rId423">
          <a:extLst>
            <a:ext uri="{28A0092B-C50C-407E-A947-70E740481C1C}">
              <a14:useLocalDpi xmlns:a14="http://schemas.microsoft.com/office/drawing/2010/main" val="0"/>
            </a:ext>
          </a:extLst>
        </a:blip>
        <a:srcRect/>
        <a:stretch>
          <a:fillRect/>
        </a:stretch>
      </xdr:blipFill>
      <xdr:spPr bwMode="auto">
        <a:xfrm>
          <a:off x="1833561" y="112633123"/>
          <a:ext cx="476250"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224</xdr:row>
      <xdr:rowOff>95248</xdr:rowOff>
    </xdr:from>
    <xdr:to>
      <xdr:col>3</xdr:col>
      <xdr:colOff>547686</xdr:colOff>
      <xdr:row>224</xdr:row>
      <xdr:rowOff>428623</xdr:rowOff>
    </xdr:to>
    <xdr:pic>
      <xdr:nvPicPr>
        <xdr:cNvPr id="228" name="圖片 227" descr="巴西">
          <a:hlinkClick xmlns:r="http://schemas.openxmlformats.org/officeDocument/2006/relationships" r:id="rId424" tooltip="巴西"/>
          <a:extLst>
            <a:ext uri="{FF2B5EF4-FFF2-40B4-BE49-F238E27FC236}">
              <a16:creationId xmlns:a16="http://schemas.microsoft.com/office/drawing/2014/main" id="{50434A24-676E-4B57-98DD-3D043E8EEA2C}"/>
            </a:ext>
          </a:extLst>
        </xdr:cNvPr>
        <xdr:cNvPicPr>
          <a:picLocks noChangeAspect="1" noChangeArrowheads="1"/>
        </xdr:cNvPicPr>
      </xdr:nvPicPr>
      <xdr:blipFill>
        <a:blip xmlns:r="http://schemas.openxmlformats.org/officeDocument/2006/relationships" r:embed="rId425">
          <a:extLst>
            <a:ext uri="{28A0092B-C50C-407E-A947-70E740481C1C}">
              <a14:useLocalDpi xmlns:a14="http://schemas.microsoft.com/office/drawing/2010/main" val="0"/>
            </a:ext>
          </a:extLst>
        </a:blip>
        <a:srcRect/>
        <a:stretch>
          <a:fillRect/>
        </a:stretch>
      </xdr:blipFill>
      <xdr:spPr bwMode="auto">
        <a:xfrm>
          <a:off x="1833561" y="113133186"/>
          <a:ext cx="47625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225</xdr:row>
      <xdr:rowOff>95248</xdr:rowOff>
    </xdr:from>
    <xdr:to>
      <xdr:col>3</xdr:col>
      <xdr:colOff>547686</xdr:colOff>
      <xdr:row>225</xdr:row>
      <xdr:rowOff>409573</xdr:rowOff>
    </xdr:to>
    <xdr:pic>
      <xdr:nvPicPr>
        <xdr:cNvPr id="229" name="圖片 228" descr="智利">
          <a:hlinkClick xmlns:r="http://schemas.openxmlformats.org/officeDocument/2006/relationships" r:id="rId426" tooltip="智利"/>
          <a:extLst>
            <a:ext uri="{FF2B5EF4-FFF2-40B4-BE49-F238E27FC236}">
              <a16:creationId xmlns:a16="http://schemas.microsoft.com/office/drawing/2014/main" id="{54FE35EB-7C44-4DF7-B4FC-95C333E86F2A}"/>
            </a:ext>
          </a:extLst>
        </xdr:cNvPr>
        <xdr:cNvPicPr>
          <a:picLocks noChangeAspect="1" noChangeArrowheads="1"/>
        </xdr:cNvPicPr>
      </xdr:nvPicPr>
      <xdr:blipFill>
        <a:blip xmlns:r="http://schemas.openxmlformats.org/officeDocument/2006/relationships" r:embed="rId427">
          <a:extLst>
            <a:ext uri="{28A0092B-C50C-407E-A947-70E740481C1C}">
              <a14:useLocalDpi xmlns:a14="http://schemas.microsoft.com/office/drawing/2010/main" val="0"/>
            </a:ext>
          </a:extLst>
        </a:blip>
        <a:srcRect/>
        <a:stretch>
          <a:fillRect/>
        </a:stretch>
      </xdr:blipFill>
      <xdr:spPr bwMode="auto">
        <a:xfrm>
          <a:off x="1833561" y="113633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226</xdr:row>
      <xdr:rowOff>95248</xdr:rowOff>
    </xdr:from>
    <xdr:to>
      <xdr:col>3</xdr:col>
      <xdr:colOff>547686</xdr:colOff>
      <xdr:row>226</xdr:row>
      <xdr:rowOff>409573</xdr:rowOff>
    </xdr:to>
    <xdr:pic>
      <xdr:nvPicPr>
        <xdr:cNvPr id="230" name="圖片 229" descr="哥倫比亞">
          <a:hlinkClick xmlns:r="http://schemas.openxmlformats.org/officeDocument/2006/relationships" r:id="rId428" tooltip="哥倫比亞"/>
          <a:extLst>
            <a:ext uri="{FF2B5EF4-FFF2-40B4-BE49-F238E27FC236}">
              <a16:creationId xmlns:a16="http://schemas.microsoft.com/office/drawing/2014/main" id="{FB715F6A-35E9-481A-915A-2C212AE79CE0}"/>
            </a:ext>
          </a:extLst>
        </xdr:cNvPr>
        <xdr:cNvPicPr>
          <a:picLocks noChangeAspect="1" noChangeArrowheads="1"/>
        </xdr:cNvPicPr>
      </xdr:nvPicPr>
      <xdr:blipFill>
        <a:blip xmlns:r="http://schemas.openxmlformats.org/officeDocument/2006/relationships" r:embed="rId429">
          <a:extLst>
            <a:ext uri="{28A0092B-C50C-407E-A947-70E740481C1C}">
              <a14:useLocalDpi xmlns:a14="http://schemas.microsoft.com/office/drawing/2010/main" val="0"/>
            </a:ext>
          </a:extLst>
        </a:blip>
        <a:srcRect/>
        <a:stretch>
          <a:fillRect/>
        </a:stretch>
      </xdr:blipFill>
      <xdr:spPr bwMode="auto">
        <a:xfrm>
          <a:off x="1833561" y="114133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227</xdr:row>
      <xdr:rowOff>95248</xdr:rowOff>
    </xdr:from>
    <xdr:to>
      <xdr:col>3</xdr:col>
      <xdr:colOff>547686</xdr:colOff>
      <xdr:row>227</xdr:row>
      <xdr:rowOff>409573</xdr:rowOff>
    </xdr:to>
    <xdr:pic>
      <xdr:nvPicPr>
        <xdr:cNvPr id="231" name="圖片 230" descr="厄瓜多">
          <a:hlinkClick xmlns:r="http://schemas.openxmlformats.org/officeDocument/2006/relationships" r:id="rId430" tooltip="厄瓜多"/>
          <a:extLst>
            <a:ext uri="{FF2B5EF4-FFF2-40B4-BE49-F238E27FC236}">
              <a16:creationId xmlns:a16="http://schemas.microsoft.com/office/drawing/2014/main" id="{AE584177-FDC7-42FD-941F-5A3005DC40F0}"/>
            </a:ext>
          </a:extLst>
        </xdr:cNvPr>
        <xdr:cNvPicPr>
          <a:picLocks noChangeAspect="1" noChangeArrowheads="1"/>
        </xdr:cNvPicPr>
      </xdr:nvPicPr>
      <xdr:blipFill>
        <a:blip xmlns:r="http://schemas.openxmlformats.org/officeDocument/2006/relationships" r:embed="rId431">
          <a:extLst>
            <a:ext uri="{28A0092B-C50C-407E-A947-70E740481C1C}">
              <a14:useLocalDpi xmlns:a14="http://schemas.microsoft.com/office/drawing/2010/main" val="0"/>
            </a:ext>
          </a:extLst>
        </a:blip>
        <a:srcRect/>
        <a:stretch>
          <a:fillRect/>
        </a:stretch>
      </xdr:blipFill>
      <xdr:spPr bwMode="auto">
        <a:xfrm>
          <a:off x="1833561" y="114633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228</xdr:row>
      <xdr:rowOff>95248</xdr:rowOff>
    </xdr:from>
    <xdr:to>
      <xdr:col>3</xdr:col>
      <xdr:colOff>547686</xdr:colOff>
      <xdr:row>228</xdr:row>
      <xdr:rowOff>333373</xdr:rowOff>
    </xdr:to>
    <xdr:pic>
      <xdr:nvPicPr>
        <xdr:cNvPr id="232" name="圖片 231" descr="福克蘭群島">
          <a:hlinkClick xmlns:r="http://schemas.openxmlformats.org/officeDocument/2006/relationships" r:id="rId432" tooltip="福克蘭群島"/>
          <a:extLst>
            <a:ext uri="{FF2B5EF4-FFF2-40B4-BE49-F238E27FC236}">
              <a16:creationId xmlns:a16="http://schemas.microsoft.com/office/drawing/2014/main" id="{A6F60E14-200E-4CFA-AA19-DC065F25F8CC}"/>
            </a:ext>
          </a:extLst>
        </xdr:cNvPr>
        <xdr:cNvPicPr>
          <a:picLocks noChangeAspect="1" noChangeArrowheads="1"/>
        </xdr:cNvPicPr>
      </xdr:nvPicPr>
      <xdr:blipFill>
        <a:blip xmlns:r="http://schemas.openxmlformats.org/officeDocument/2006/relationships" r:embed="rId433">
          <a:extLst>
            <a:ext uri="{28A0092B-C50C-407E-A947-70E740481C1C}">
              <a14:useLocalDpi xmlns:a14="http://schemas.microsoft.com/office/drawing/2010/main" val="0"/>
            </a:ext>
          </a:extLst>
        </a:blip>
        <a:srcRect/>
        <a:stretch>
          <a:fillRect/>
        </a:stretch>
      </xdr:blipFill>
      <xdr:spPr bwMode="auto">
        <a:xfrm>
          <a:off x="1833561" y="1151334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229</xdr:row>
      <xdr:rowOff>95248</xdr:rowOff>
    </xdr:from>
    <xdr:to>
      <xdr:col>3</xdr:col>
      <xdr:colOff>547686</xdr:colOff>
      <xdr:row>229</xdr:row>
      <xdr:rowOff>409573</xdr:rowOff>
    </xdr:to>
    <xdr:pic>
      <xdr:nvPicPr>
        <xdr:cNvPr id="233" name="圖片 232" descr="法屬圭亞那">
          <a:hlinkClick xmlns:r="http://schemas.openxmlformats.org/officeDocument/2006/relationships" r:id="rId434" tooltip="法屬圭亞那"/>
          <a:extLst>
            <a:ext uri="{FF2B5EF4-FFF2-40B4-BE49-F238E27FC236}">
              <a16:creationId xmlns:a16="http://schemas.microsoft.com/office/drawing/2014/main" id="{A92C1EC0-6A7D-48F3-9444-68BECAD378C4}"/>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833561" y="1156334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230</xdr:row>
      <xdr:rowOff>95248</xdr:rowOff>
    </xdr:from>
    <xdr:to>
      <xdr:col>3</xdr:col>
      <xdr:colOff>547686</xdr:colOff>
      <xdr:row>230</xdr:row>
      <xdr:rowOff>380998</xdr:rowOff>
    </xdr:to>
    <xdr:pic>
      <xdr:nvPicPr>
        <xdr:cNvPr id="234" name="圖片 233" descr="蓋亞那">
          <a:hlinkClick xmlns:r="http://schemas.openxmlformats.org/officeDocument/2006/relationships" r:id="rId435" tooltip="蓋亞那"/>
          <a:extLst>
            <a:ext uri="{FF2B5EF4-FFF2-40B4-BE49-F238E27FC236}">
              <a16:creationId xmlns:a16="http://schemas.microsoft.com/office/drawing/2014/main" id="{44FB68D6-5434-4A5C-8E0E-4261768ADBFB}"/>
            </a:ext>
          </a:extLst>
        </xdr:cNvPr>
        <xdr:cNvPicPr>
          <a:picLocks noChangeAspect="1" noChangeArrowheads="1"/>
        </xdr:cNvPicPr>
      </xdr:nvPicPr>
      <xdr:blipFill>
        <a:blip xmlns:r="http://schemas.openxmlformats.org/officeDocument/2006/relationships" r:embed="rId436">
          <a:extLst>
            <a:ext uri="{28A0092B-C50C-407E-A947-70E740481C1C}">
              <a14:useLocalDpi xmlns:a14="http://schemas.microsoft.com/office/drawing/2010/main" val="0"/>
            </a:ext>
          </a:extLst>
        </a:blip>
        <a:srcRect/>
        <a:stretch>
          <a:fillRect/>
        </a:stretch>
      </xdr:blipFill>
      <xdr:spPr bwMode="auto">
        <a:xfrm>
          <a:off x="1833561" y="11613356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231</xdr:row>
      <xdr:rowOff>95248</xdr:rowOff>
    </xdr:from>
    <xdr:to>
      <xdr:col>3</xdr:col>
      <xdr:colOff>547686</xdr:colOff>
      <xdr:row>231</xdr:row>
      <xdr:rowOff>361948</xdr:rowOff>
    </xdr:to>
    <xdr:pic>
      <xdr:nvPicPr>
        <xdr:cNvPr id="235" name="圖片 234" descr="巴拉圭">
          <a:hlinkClick xmlns:r="http://schemas.openxmlformats.org/officeDocument/2006/relationships" r:id="rId437" tooltip="巴拉圭"/>
          <a:extLst>
            <a:ext uri="{FF2B5EF4-FFF2-40B4-BE49-F238E27FC236}">
              <a16:creationId xmlns:a16="http://schemas.microsoft.com/office/drawing/2014/main" id="{810FA4A6-5BE7-4011-AA9F-35764AE73C39}"/>
            </a:ext>
          </a:extLst>
        </xdr:cNvPr>
        <xdr:cNvPicPr>
          <a:picLocks noChangeAspect="1" noChangeArrowheads="1"/>
        </xdr:cNvPicPr>
      </xdr:nvPicPr>
      <xdr:blipFill>
        <a:blip xmlns:r="http://schemas.openxmlformats.org/officeDocument/2006/relationships" r:embed="rId438">
          <a:extLst>
            <a:ext uri="{28A0092B-C50C-407E-A947-70E740481C1C}">
              <a14:useLocalDpi xmlns:a14="http://schemas.microsoft.com/office/drawing/2010/main" val="0"/>
            </a:ext>
          </a:extLst>
        </a:blip>
        <a:srcRect/>
        <a:stretch>
          <a:fillRect/>
        </a:stretch>
      </xdr:blipFill>
      <xdr:spPr bwMode="auto">
        <a:xfrm>
          <a:off x="1833561" y="116633623"/>
          <a:ext cx="47625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232</xdr:row>
      <xdr:rowOff>95248</xdr:rowOff>
    </xdr:from>
    <xdr:to>
      <xdr:col>3</xdr:col>
      <xdr:colOff>547686</xdr:colOff>
      <xdr:row>232</xdr:row>
      <xdr:rowOff>409573</xdr:rowOff>
    </xdr:to>
    <xdr:pic>
      <xdr:nvPicPr>
        <xdr:cNvPr id="236" name="圖片 235" descr="秘魯">
          <a:hlinkClick xmlns:r="http://schemas.openxmlformats.org/officeDocument/2006/relationships" r:id="rId439" tooltip="秘魯"/>
          <a:extLst>
            <a:ext uri="{FF2B5EF4-FFF2-40B4-BE49-F238E27FC236}">
              <a16:creationId xmlns:a16="http://schemas.microsoft.com/office/drawing/2014/main" id="{D895D960-C2E9-47EE-A38F-D0CD08E1B3CD}"/>
            </a:ext>
          </a:extLst>
        </xdr:cNvPr>
        <xdr:cNvPicPr>
          <a:picLocks noChangeAspect="1" noChangeArrowheads="1"/>
        </xdr:cNvPicPr>
      </xdr:nvPicPr>
      <xdr:blipFill>
        <a:blip xmlns:r="http://schemas.openxmlformats.org/officeDocument/2006/relationships" r:embed="rId440">
          <a:extLst>
            <a:ext uri="{28A0092B-C50C-407E-A947-70E740481C1C}">
              <a14:useLocalDpi xmlns:a14="http://schemas.microsoft.com/office/drawing/2010/main" val="0"/>
            </a:ext>
          </a:extLst>
        </a:blip>
        <a:srcRect/>
        <a:stretch>
          <a:fillRect/>
        </a:stretch>
      </xdr:blipFill>
      <xdr:spPr bwMode="auto">
        <a:xfrm>
          <a:off x="1833561" y="1171336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233</xdr:row>
      <xdr:rowOff>95248</xdr:rowOff>
    </xdr:from>
    <xdr:to>
      <xdr:col>3</xdr:col>
      <xdr:colOff>547686</xdr:colOff>
      <xdr:row>233</xdr:row>
      <xdr:rowOff>409573</xdr:rowOff>
    </xdr:to>
    <xdr:pic>
      <xdr:nvPicPr>
        <xdr:cNvPr id="237" name="圖片 236" descr="蘇利南">
          <a:hlinkClick xmlns:r="http://schemas.openxmlformats.org/officeDocument/2006/relationships" r:id="rId441" tooltip="蘇利南"/>
          <a:extLst>
            <a:ext uri="{FF2B5EF4-FFF2-40B4-BE49-F238E27FC236}">
              <a16:creationId xmlns:a16="http://schemas.microsoft.com/office/drawing/2014/main" id="{8B5C8F75-93CB-4B9D-8759-4E33775ACABC}"/>
            </a:ext>
          </a:extLst>
        </xdr:cNvPr>
        <xdr:cNvPicPr>
          <a:picLocks noChangeAspect="1" noChangeArrowheads="1"/>
        </xdr:cNvPicPr>
      </xdr:nvPicPr>
      <xdr:blipFill>
        <a:blip xmlns:r="http://schemas.openxmlformats.org/officeDocument/2006/relationships" r:embed="rId442">
          <a:extLst>
            <a:ext uri="{28A0092B-C50C-407E-A947-70E740481C1C}">
              <a14:useLocalDpi xmlns:a14="http://schemas.microsoft.com/office/drawing/2010/main" val="0"/>
            </a:ext>
          </a:extLst>
        </a:blip>
        <a:srcRect/>
        <a:stretch>
          <a:fillRect/>
        </a:stretch>
      </xdr:blipFill>
      <xdr:spPr bwMode="auto">
        <a:xfrm>
          <a:off x="1833561" y="117633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234</xdr:row>
      <xdr:rowOff>95248</xdr:rowOff>
    </xdr:from>
    <xdr:to>
      <xdr:col>3</xdr:col>
      <xdr:colOff>547686</xdr:colOff>
      <xdr:row>234</xdr:row>
      <xdr:rowOff>409573</xdr:rowOff>
    </xdr:to>
    <xdr:pic>
      <xdr:nvPicPr>
        <xdr:cNvPr id="238" name="圖片 237" descr="烏拉圭">
          <a:hlinkClick xmlns:r="http://schemas.openxmlformats.org/officeDocument/2006/relationships" r:id="rId443" tooltip="烏拉圭"/>
          <a:extLst>
            <a:ext uri="{FF2B5EF4-FFF2-40B4-BE49-F238E27FC236}">
              <a16:creationId xmlns:a16="http://schemas.microsoft.com/office/drawing/2014/main" id="{A4EDDC29-AA80-472B-ABC8-69A3A097A0ED}"/>
            </a:ext>
          </a:extLst>
        </xdr:cNvPr>
        <xdr:cNvPicPr>
          <a:picLocks noChangeAspect="1" noChangeArrowheads="1"/>
        </xdr:cNvPicPr>
      </xdr:nvPicPr>
      <xdr:blipFill>
        <a:blip xmlns:r="http://schemas.openxmlformats.org/officeDocument/2006/relationships" r:embed="rId444">
          <a:extLst>
            <a:ext uri="{28A0092B-C50C-407E-A947-70E740481C1C}">
              <a14:useLocalDpi xmlns:a14="http://schemas.microsoft.com/office/drawing/2010/main" val="0"/>
            </a:ext>
          </a:extLst>
        </a:blip>
        <a:srcRect/>
        <a:stretch>
          <a:fillRect/>
        </a:stretch>
      </xdr:blipFill>
      <xdr:spPr bwMode="auto">
        <a:xfrm>
          <a:off x="1833561" y="1181338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235</xdr:row>
      <xdr:rowOff>95248</xdr:rowOff>
    </xdr:from>
    <xdr:to>
      <xdr:col>3</xdr:col>
      <xdr:colOff>547686</xdr:colOff>
      <xdr:row>235</xdr:row>
      <xdr:rowOff>409573</xdr:rowOff>
    </xdr:to>
    <xdr:pic>
      <xdr:nvPicPr>
        <xdr:cNvPr id="239" name="圖片 238" descr="委內瑞拉">
          <a:hlinkClick xmlns:r="http://schemas.openxmlformats.org/officeDocument/2006/relationships" r:id="rId445" tooltip="委內瑞拉"/>
          <a:extLst>
            <a:ext uri="{FF2B5EF4-FFF2-40B4-BE49-F238E27FC236}">
              <a16:creationId xmlns:a16="http://schemas.microsoft.com/office/drawing/2014/main" id="{3DDB5A54-1EB3-4F9C-A836-A2FD07ABB674}"/>
            </a:ext>
          </a:extLst>
        </xdr:cNvPr>
        <xdr:cNvPicPr>
          <a:picLocks noChangeAspect="1" noChangeArrowheads="1"/>
        </xdr:cNvPicPr>
      </xdr:nvPicPr>
      <xdr:blipFill>
        <a:blip xmlns:r="http://schemas.openxmlformats.org/officeDocument/2006/relationships" r:embed="rId446">
          <a:extLst>
            <a:ext uri="{28A0092B-C50C-407E-A947-70E740481C1C}">
              <a14:useLocalDpi xmlns:a14="http://schemas.microsoft.com/office/drawing/2010/main" val="0"/>
            </a:ext>
          </a:extLst>
        </a:blip>
        <a:srcRect/>
        <a:stretch>
          <a:fillRect/>
        </a:stretch>
      </xdr:blipFill>
      <xdr:spPr bwMode="auto">
        <a:xfrm>
          <a:off x="1833561" y="1186338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236</xdr:row>
      <xdr:rowOff>95248</xdr:rowOff>
    </xdr:from>
    <xdr:to>
      <xdr:col>3</xdr:col>
      <xdr:colOff>547686</xdr:colOff>
      <xdr:row>236</xdr:row>
      <xdr:rowOff>333373</xdr:rowOff>
    </xdr:to>
    <xdr:pic>
      <xdr:nvPicPr>
        <xdr:cNvPr id="240" name="圖片 239" descr="美屬薩摩亞">
          <a:hlinkClick xmlns:r="http://schemas.openxmlformats.org/officeDocument/2006/relationships" r:id="rId447" tooltip="美屬薩摩亞"/>
          <a:extLst>
            <a:ext uri="{FF2B5EF4-FFF2-40B4-BE49-F238E27FC236}">
              <a16:creationId xmlns:a16="http://schemas.microsoft.com/office/drawing/2014/main" id="{2BD7BB5A-8233-4876-9A36-B30C28A4ABD0}"/>
            </a:ext>
          </a:extLst>
        </xdr:cNvPr>
        <xdr:cNvPicPr>
          <a:picLocks noChangeAspect="1" noChangeArrowheads="1"/>
        </xdr:cNvPicPr>
      </xdr:nvPicPr>
      <xdr:blipFill>
        <a:blip xmlns:r="http://schemas.openxmlformats.org/officeDocument/2006/relationships" r:embed="rId448">
          <a:extLst>
            <a:ext uri="{28A0092B-C50C-407E-A947-70E740481C1C}">
              <a14:useLocalDpi xmlns:a14="http://schemas.microsoft.com/office/drawing/2010/main" val="0"/>
            </a:ext>
          </a:extLst>
        </a:blip>
        <a:srcRect/>
        <a:stretch>
          <a:fillRect/>
        </a:stretch>
      </xdr:blipFill>
      <xdr:spPr bwMode="auto">
        <a:xfrm>
          <a:off x="1833561" y="1191339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237</xdr:row>
      <xdr:rowOff>95248</xdr:rowOff>
    </xdr:from>
    <xdr:to>
      <xdr:col>3</xdr:col>
      <xdr:colOff>547686</xdr:colOff>
      <xdr:row>237</xdr:row>
      <xdr:rowOff>333373</xdr:rowOff>
    </xdr:to>
    <xdr:pic>
      <xdr:nvPicPr>
        <xdr:cNvPr id="241" name="圖片 240" descr="澳洲">
          <a:hlinkClick xmlns:r="http://schemas.openxmlformats.org/officeDocument/2006/relationships" r:id="rId449" tooltip="澳洲"/>
          <a:extLst>
            <a:ext uri="{FF2B5EF4-FFF2-40B4-BE49-F238E27FC236}">
              <a16:creationId xmlns:a16="http://schemas.microsoft.com/office/drawing/2014/main" id="{5640EB17-6A19-4AF6-A178-AB4EC4390370}"/>
            </a:ext>
          </a:extLst>
        </xdr:cNvPr>
        <xdr:cNvPicPr>
          <a:picLocks noChangeAspect="1" noChangeArrowheads="1"/>
        </xdr:cNvPicPr>
      </xdr:nvPicPr>
      <xdr:blipFill>
        <a:blip xmlns:r="http://schemas.openxmlformats.org/officeDocument/2006/relationships" r:embed="rId450">
          <a:extLst>
            <a:ext uri="{28A0092B-C50C-407E-A947-70E740481C1C}">
              <a14:useLocalDpi xmlns:a14="http://schemas.microsoft.com/office/drawing/2010/main" val="0"/>
            </a:ext>
          </a:extLst>
        </a:blip>
        <a:srcRect/>
        <a:stretch>
          <a:fillRect/>
        </a:stretch>
      </xdr:blipFill>
      <xdr:spPr bwMode="auto">
        <a:xfrm>
          <a:off x="1833561" y="1196339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238</xdr:row>
      <xdr:rowOff>95248</xdr:rowOff>
    </xdr:from>
    <xdr:to>
      <xdr:col>3</xdr:col>
      <xdr:colOff>547686</xdr:colOff>
      <xdr:row>238</xdr:row>
      <xdr:rowOff>342898</xdr:rowOff>
    </xdr:to>
    <xdr:pic>
      <xdr:nvPicPr>
        <xdr:cNvPr id="242" name="圖片 241" descr="美國">
          <a:hlinkClick xmlns:r="http://schemas.openxmlformats.org/officeDocument/2006/relationships" r:id="rId390" tooltip="美國"/>
          <a:extLst>
            <a:ext uri="{FF2B5EF4-FFF2-40B4-BE49-F238E27FC236}">
              <a16:creationId xmlns:a16="http://schemas.microsoft.com/office/drawing/2014/main" id="{E2E39C84-FDC5-46AB-A748-BB2116B93F35}"/>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833561" y="120134061"/>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239</xdr:row>
      <xdr:rowOff>95248</xdr:rowOff>
    </xdr:from>
    <xdr:to>
      <xdr:col>3</xdr:col>
      <xdr:colOff>547686</xdr:colOff>
      <xdr:row>239</xdr:row>
      <xdr:rowOff>333373</xdr:rowOff>
    </xdr:to>
    <xdr:pic>
      <xdr:nvPicPr>
        <xdr:cNvPr id="243" name="圖片 242" descr="庫克群島">
          <a:hlinkClick xmlns:r="http://schemas.openxmlformats.org/officeDocument/2006/relationships" r:id="rId451" tooltip="庫克群島"/>
          <a:extLst>
            <a:ext uri="{FF2B5EF4-FFF2-40B4-BE49-F238E27FC236}">
              <a16:creationId xmlns:a16="http://schemas.microsoft.com/office/drawing/2014/main" id="{AA2964B4-9D96-48DF-90CA-2ADA1C82D621}"/>
            </a:ext>
          </a:extLst>
        </xdr:cNvPr>
        <xdr:cNvPicPr>
          <a:picLocks noChangeAspect="1" noChangeArrowheads="1"/>
        </xdr:cNvPicPr>
      </xdr:nvPicPr>
      <xdr:blipFill>
        <a:blip xmlns:r="http://schemas.openxmlformats.org/officeDocument/2006/relationships" r:embed="rId452">
          <a:extLst>
            <a:ext uri="{28A0092B-C50C-407E-A947-70E740481C1C}">
              <a14:useLocalDpi xmlns:a14="http://schemas.microsoft.com/office/drawing/2010/main" val="0"/>
            </a:ext>
          </a:extLst>
        </a:blip>
        <a:srcRect/>
        <a:stretch>
          <a:fillRect/>
        </a:stretch>
      </xdr:blipFill>
      <xdr:spPr bwMode="auto">
        <a:xfrm>
          <a:off x="1833561" y="120634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240</xdr:row>
      <xdr:rowOff>95248</xdr:rowOff>
    </xdr:from>
    <xdr:to>
      <xdr:col>3</xdr:col>
      <xdr:colOff>547686</xdr:colOff>
      <xdr:row>240</xdr:row>
      <xdr:rowOff>333373</xdr:rowOff>
    </xdr:to>
    <xdr:pic>
      <xdr:nvPicPr>
        <xdr:cNvPr id="244" name="圖片 243" descr="斐濟">
          <a:hlinkClick xmlns:r="http://schemas.openxmlformats.org/officeDocument/2006/relationships" r:id="rId453" tooltip="斐濟"/>
          <a:extLst>
            <a:ext uri="{FF2B5EF4-FFF2-40B4-BE49-F238E27FC236}">
              <a16:creationId xmlns:a16="http://schemas.microsoft.com/office/drawing/2014/main" id="{000B363B-51CF-41B4-B469-CD2D18B837B0}"/>
            </a:ext>
          </a:extLst>
        </xdr:cNvPr>
        <xdr:cNvPicPr>
          <a:picLocks noChangeAspect="1" noChangeArrowheads="1"/>
        </xdr:cNvPicPr>
      </xdr:nvPicPr>
      <xdr:blipFill>
        <a:blip xmlns:r="http://schemas.openxmlformats.org/officeDocument/2006/relationships" r:embed="rId454">
          <a:extLst>
            <a:ext uri="{28A0092B-C50C-407E-A947-70E740481C1C}">
              <a14:useLocalDpi xmlns:a14="http://schemas.microsoft.com/office/drawing/2010/main" val="0"/>
            </a:ext>
          </a:extLst>
        </a:blip>
        <a:srcRect/>
        <a:stretch>
          <a:fillRect/>
        </a:stretch>
      </xdr:blipFill>
      <xdr:spPr bwMode="auto">
        <a:xfrm>
          <a:off x="1833561" y="1211341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241</xdr:row>
      <xdr:rowOff>95248</xdr:rowOff>
    </xdr:from>
    <xdr:to>
      <xdr:col>3</xdr:col>
      <xdr:colOff>547686</xdr:colOff>
      <xdr:row>241</xdr:row>
      <xdr:rowOff>409573</xdr:rowOff>
    </xdr:to>
    <xdr:pic>
      <xdr:nvPicPr>
        <xdr:cNvPr id="245" name="圖片 244" descr="法屬玻里尼西亞">
          <a:hlinkClick xmlns:r="http://schemas.openxmlformats.org/officeDocument/2006/relationships" r:id="rId455" tooltip="法屬玻里尼西亞"/>
          <a:extLst>
            <a:ext uri="{FF2B5EF4-FFF2-40B4-BE49-F238E27FC236}">
              <a16:creationId xmlns:a16="http://schemas.microsoft.com/office/drawing/2014/main" id="{40986BD8-20E1-42DC-B9B6-32E7329867DB}"/>
            </a:ext>
          </a:extLst>
        </xdr:cNvPr>
        <xdr:cNvPicPr>
          <a:picLocks noChangeAspect="1" noChangeArrowheads="1"/>
        </xdr:cNvPicPr>
      </xdr:nvPicPr>
      <xdr:blipFill>
        <a:blip xmlns:r="http://schemas.openxmlformats.org/officeDocument/2006/relationships" r:embed="rId456">
          <a:extLst>
            <a:ext uri="{28A0092B-C50C-407E-A947-70E740481C1C}">
              <a14:useLocalDpi xmlns:a14="http://schemas.microsoft.com/office/drawing/2010/main" val="0"/>
            </a:ext>
          </a:extLst>
        </a:blip>
        <a:srcRect/>
        <a:stretch>
          <a:fillRect/>
        </a:stretch>
      </xdr:blipFill>
      <xdr:spPr bwMode="auto">
        <a:xfrm>
          <a:off x="1833561" y="121634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716754</xdr:colOff>
      <xdr:row>242</xdr:row>
      <xdr:rowOff>114298</xdr:rowOff>
    </xdr:from>
    <xdr:to>
      <xdr:col>3</xdr:col>
      <xdr:colOff>1193004</xdr:colOff>
      <xdr:row>242</xdr:row>
      <xdr:rowOff>361948</xdr:rowOff>
    </xdr:to>
    <xdr:pic>
      <xdr:nvPicPr>
        <xdr:cNvPr id="246" name="圖片 245" descr="美國">
          <a:hlinkClick xmlns:r="http://schemas.openxmlformats.org/officeDocument/2006/relationships" r:id="rId390" tooltip="美國"/>
          <a:extLst>
            <a:ext uri="{FF2B5EF4-FFF2-40B4-BE49-F238E27FC236}">
              <a16:creationId xmlns:a16="http://schemas.microsoft.com/office/drawing/2014/main" id="{ED2FEB6C-5422-451E-B77B-BF53CAD82209}"/>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2478879" y="122153361"/>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243</xdr:row>
      <xdr:rowOff>95248</xdr:rowOff>
    </xdr:from>
    <xdr:to>
      <xdr:col>3</xdr:col>
      <xdr:colOff>547686</xdr:colOff>
      <xdr:row>243</xdr:row>
      <xdr:rowOff>342898</xdr:rowOff>
    </xdr:to>
    <xdr:pic>
      <xdr:nvPicPr>
        <xdr:cNvPr id="247" name="圖片 246" descr="美國">
          <a:hlinkClick xmlns:r="http://schemas.openxmlformats.org/officeDocument/2006/relationships" r:id="rId390" tooltip="美國"/>
          <a:extLst>
            <a:ext uri="{FF2B5EF4-FFF2-40B4-BE49-F238E27FC236}">
              <a16:creationId xmlns:a16="http://schemas.microsoft.com/office/drawing/2014/main" id="{19E8DABD-88BA-4C6F-8AD4-D738BD659623}"/>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833561" y="122634373"/>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244</xdr:row>
      <xdr:rowOff>95248</xdr:rowOff>
    </xdr:from>
    <xdr:to>
      <xdr:col>3</xdr:col>
      <xdr:colOff>547686</xdr:colOff>
      <xdr:row>244</xdr:row>
      <xdr:rowOff>342898</xdr:rowOff>
    </xdr:to>
    <xdr:pic>
      <xdr:nvPicPr>
        <xdr:cNvPr id="248" name="圖片 247" descr="美國">
          <a:hlinkClick xmlns:r="http://schemas.openxmlformats.org/officeDocument/2006/relationships" r:id="rId390" tooltip="美國"/>
          <a:extLst>
            <a:ext uri="{FF2B5EF4-FFF2-40B4-BE49-F238E27FC236}">
              <a16:creationId xmlns:a16="http://schemas.microsoft.com/office/drawing/2014/main" id="{1CD55182-E58C-48BF-B080-586E0C8A287E}"/>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833561" y="123134436"/>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681036</xdr:colOff>
      <xdr:row>245</xdr:row>
      <xdr:rowOff>114298</xdr:rowOff>
    </xdr:from>
    <xdr:to>
      <xdr:col>3</xdr:col>
      <xdr:colOff>1157286</xdr:colOff>
      <xdr:row>245</xdr:row>
      <xdr:rowOff>361948</xdr:rowOff>
    </xdr:to>
    <xdr:pic>
      <xdr:nvPicPr>
        <xdr:cNvPr id="249" name="圖片 248" descr="美國">
          <a:hlinkClick xmlns:r="http://schemas.openxmlformats.org/officeDocument/2006/relationships" r:id="rId390" tooltip="美國"/>
          <a:extLst>
            <a:ext uri="{FF2B5EF4-FFF2-40B4-BE49-F238E27FC236}">
              <a16:creationId xmlns:a16="http://schemas.microsoft.com/office/drawing/2014/main" id="{A79CCAE9-A504-4D5A-8D72-92469925003E}"/>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2443161" y="123653548"/>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246</xdr:row>
      <xdr:rowOff>95248</xdr:rowOff>
    </xdr:from>
    <xdr:to>
      <xdr:col>3</xdr:col>
      <xdr:colOff>547686</xdr:colOff>
      <xdr:row>246</xdr:row>
      <xdr:rowOff>342898</xdr:rowOff>
    </xdr:to>
    <xdr:pic>
      <xdr:nvPicPr>
        <xdr:cNvPr id="250" name="圖片 249" descr="美國">
          <a:hlinkClick xmlns:r="http://schemas.openxmlformats.org/officeDocument/2006/relationships" r:id="rId390" tooltip="美國"/>
          <a:extLst>
            <a:ext uri="{FF2B5EF4-FFF2-40B4-BE49-F238E27FC236}">
              <a16:creationId xmlns:a16="http://schemas.microsoft.com/office/drawing/2014/main" id="{B96B4993-1857-4D2B-94EA-1C21CAFF9708}"/>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833561" y="124134561"/>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247</xdr:row>
      <xdr:rowOff>95248</xdr:rowOff>
    </xdr:from>
    <xdr:to>
      <xdr:col>3</xdr:col>
      <xdr:colOff>547686</xdr:colOff>
      <xdr:row>247</xdr:row>
      <xdr:rowOff>333373</xdr:rowOff>
    </xdr:to>
    <xdr:pic>
      <xdr:nvPicPr>
        <xdr:cNvPr id="251" name="圖片 250" descr="吉里巴斯">
          <a:hlinkClick xmlns:r="http://schemas.openxmlformats.org/officeDocument/2006/relationships" r:id="rId457" tooltip="吉里巴斯"/>
          <a:extLst>
            <a:ext uri="{FF2B5EF4-FFF2-40B4-BE49-F238E27FC236}">
              <a16:creationId xmlns:a16="http://schemas.microsoft.com/office/drawing/2014/main" id="{3A4611A9-6DD1-4450-B731-FE9883BBF790}"/>
            </a:ext>
          </a:extLst>
        </xdr:cNvPr>
        <xdr:cNvPicPr>
          <a:picLocks noChangeAspect="1" noChangeArrowheads="1"/>
        </xdr:cNvPicPr>
      </xdr:nvPicPr>
      <xdr:blipFill>
        <a:blip xmlns:r="http://schemas.openxmlformats.org/officeDocument/2006/relationships" r:embed="rId458">
          <a:extLst>
            <a:ext uri="{28A0092B-C50C-407E-A947-70E740481C1C}">
              <a14:useLocalDpi xmlns:a14="http://schemas.microsoft.com/office/drawing/2010/main" val="0"/>
            </a:ext>
          </a:extLst>
        </a:blip>
        <a:srcRect/>
        <a:stretch>
          <a:fillRect/>
        </a:stretch>
      </xdr:blipFill>
      <xdr:spPr bwMode="auto">
        <a:xfrm>
          <a:off x="1833561" y="124634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248</xdr:row>
      <xdr:rowOff>95248</xdr:rowOff>
    </xdr:from>
    <xdr:to>
      <xdr:col>3</xdr:col>
      <xdr:colOff>547686</xdr:colOff>
      <xdr:row>248</xdr:row>
      <xdr:rowOff>342898</xdr:rowOff>
    </xdr:to>
    <xdr:pic>
      <xdr:nvPicPr>
        <xdr:cNvPr id="252" name="圖片 251" descr="馬紹爾群島">
          <a:hlinkClick xmlns:r="http://schemas.openxmlformats.org/officeDocument/2006/relationships" r:id="rId459" tooltip="馬紹爾群島"/>
          <a:extLst>
            <a:ext uri="{FF2B5EF4-FFF2-40B4-BE49-F238E27FC236}">
              <a16:creationId xmlns:a16="http://schemas.microsoft.com/office/drawing/2014/main" id="{22822680-7C3C-4197-80AC-8C2E398E8E68}"/>
            </a:ext>
          </a:extLst>
        </xdr:cNvPr>
        <xdr:cNvPicPr>
          <a:picLocks noChangeAspect="1" noChangeArrowheads="1"/>
        </xdr:cNvPicPr>
      </xdr:nvPicPr>
      <xdr:blipFill>
        <a:blip xmlns:r="http://schemas.openxmlformats.org/officeDocument/2006/relationships" r:embed="rId460">
          <a:extLst>
            <a:ext uri="{28A0092B-C50C-407E-A947-70E740481C1C}">
              <a14:useLocalDpi xmlns:a14="http://schemas.microsoft.com/office/drawing/2010/main" val="0"/>
            </a:ext>
          </a:extLst>
        </a:blip>
        <a:srcRect/>
        <a:stretch>
          <a:fillRect/>
        </a:stretch>
      </xdr:blipFill>
      <xdr:spPr bwMode="auto">
        <a:xfrm>
          <a:off x="1833561" y="125134686"/>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249</xdr:row>
      <xdr:rowOff>95248</xdr:rowOff>
    </xdr:from>
    <xdr:to>
      <xdr:col>3</xdr:col>
      <xdr:colOff>547686</xdr:colOff>
      <xdr:row>249</xdr:row>
      <xdr:rowOff>342898</xdr:rowOff>
    </xdr:to>
    <xdr:pic>
      <xdr:nvPicPr>
        <xdr:cNvPr id="253" name="圖片 252" descr="密克羅尼西亞聯邦">
          <a:hlinkClick xmlns:r="http://schemas.openxmlformats.org/officeDocument/2006/relationships" r:id="rId461" tooltip="密克羅尼西亞聯邦"/>
          <a:extLst>
            <a:ext uri="{FF2B5EF4-FFF2-40B4-BE49-F238E27FC236}">
              <a16:creationId xmlns:a16="http://schemas.microsoft.com/office/drawing/2014/main" id="{3110253A-9F49-4BFB-817B-A2E0CB1151FC}"/>
            </a:ext>
          </a:extLst>
        </xdr:cNvPr>
        <xdr:cNvPicPr>
          <a:picLocks noChangeAspect="1" noChangeArrowheads="1"/>
        </xdr:cNvPicPr>
      </xdr:nvPicPr>
      <xdr:blipFill>
        <a:blip xmlns:r="http://schemas.openxmlformats.org/officeDocument/2006/relationships" r:embed="rId462">
          <a:extLst>
            <a:ext uri="{28A0092B-C50C-407E-A947-70E740481C1C}">
              <a14:useLocalDpi xmlns:a14="http://schemas.microsoft.com/office/drawing/2010/main" val="0"/>
            </a:ext>
          </a:extLst>
        </a:blip>
        <a:srcRect/>
        <a:stretch>
          <a:fillRect/>
        </a:stretch>
      </xdr:blipFill>
      <xdr:spPr bwMode="auto">
        <a:xfrm>
          <a:off x="1833561" y="125634748"/>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250</xdr:row>
      <xdr:rowOff>95248</xdr:rowOff>
    </xdr:from>
    <xdr:to>
      <xdr:col>3</xdr:col>
      <xdr:colOff>547686</xdr:colOff>
      <xdr:row>250</xdr:row>
      <xdr:rowOff>342898</xdr:rowOff>
    </xdr:to>
    <xdr:pic>
      <xdr:nvPicPr>
        <xdr:cNvPr id="254" name="圖片 253" descr="美國">
          <a:hlinkClick xmlns:r="http://schemas.openxmlformats.org/officeDocument/2006/relationships" r:id="rId390" tooltip="美國"/>
          <a:extLst>
            <a:ext uri="{FF2B5EF4-FFF2-40B4-BE49-F238E27FC236}">
              <a16:creationId xmlns:a16="http://schemas.microsoft.com/office/drawing/2014/main" id="{66F74732-3D70-4F94-AA56-E53CC31BD7F9}"/>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833561" y="126134811"/>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251</xdr:row>
      <xdr:rowOff>95248</xdr:rowOff>
    </xdr:from>
    <xdr:to>
      <xdr:col>3</xdr:col>
      <xdr:colOff>547686</xdr:colOff>
      <xdr:row>251</xdr:row>
      <xdr:rowOff>333373</xdr:rowOff>
    </xdr:to>
    <xdr:pic>
      <xdr:nvPicPr>
        <xdr:cNvPr id="255" name="圖片 254" descr="諾魯">
          <a:hlinkClick xmlns:r="http://schemas.openxmlformats.org/officeDocument/2006/relationships" r:id="rId463" tooltip="諾魯"/>
          <a:extLst>
            <a:ext uri="{FF2B5EF4-FFF2-40B4-BE49-F238E27FC236}">
              <a16:creationId xmlns:a16="http://schemas.microsoft.com/office/drawing/2014/main" id="{AA43DE6E-A6E8-4DEC-AF85-606FE4D89AC1}"/>
            </a:ext>
          </a:extLst>
        </xdr:cNvPr>
        <xdr:cNvPicPr>
          <a:picLocks noChangeAspect="1" noChangeArrowheads="1"/>
        </xdr:cNvPicPr>
      </xdr:nvPicPr>
      <xdr:blipFill>
        <a:blip xmlns:r="http://schemas.openxmlformats.org/officeDocument/2006/relationships" r:embed="rId464">
          <a:extLst>
            <a:ext uri="{28A0092B-C50C-407E-A947-70E740481C1C}">
              <a14:useLocalDpi xmlns:a14="http://schemas.microsoft.com/office/drawing/2010/main" val="0"/>
            </a:ext>
          </a:extLst>
        </a:blip>
        <a:srcRect/>
        <a:stretch>
          <a:fillRect/>
        </a:stretch>
      </xdr:blipFill>
      <xdr:spPr bwMode="auto">
        <a:xfrm>
          <a:off x="1833561" y="1266348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252</xdr:row>
      <xdr:rowOff>95248</xdr:rowOff>
    </xdr:from>
    <xdr:to>
      <xdr:col>3</xdr:col>
      <xdr:colOff>547686</xdr:colOff>
      <xdr:row>252</xdr:row>
      <xdr:rowOff>228598</xdr:rowOff>
    </xdr:to>
    <xdr:pic>
      <xdr:nvPicPr>
        <xdr:cNvPr id="256" name="圖片 255" descr="新喀里多尼亞">
          <a:hlinkClick xmlns:r="http://schemas.openxmlformats.org/officeDocument/2006/relationships" r:id="rId465" tooltip="新喀里多尼亞"/>
          <a:extLst>
            <a:ext uri="{FF2B5EF4-FFF2-40B4-BE49-F238E27FC236}">
              <a16:creationId xmlns:a16="http://schemas.microsoft.com/office/drawing/2014/main" id="{1F6739C9-F89F-427B-9340-1F3A01A60D9B}"/>
            </a:ext>
          </a:extLst>
        </xdr:cNvPr>
        <xdr:cNvPicPr>
          <a:picLocks noChangeAspect="1" noChangeArrowheads="1"/>
        </xdr:cNvPicPr>
      </xdr:nvPicPr>
      <xdr:blipFill>
        <a:blip xmlns:r="http://schemas.openxmlformats.org/officeDocument/2006/relationships" r:embed="rId466">
          <a:extLst>
            <a:ext uri="{28A0092B-C50C-407E-A947-70E740481C1C}">
              <a14:useLocalDpi xmlns:a14="http://schemas.microsoft.com/office/drawing/2010/main" val="0"/>
            </a:ext>
          </a:extLst>
        </a:blip>
        <a:srcRect/>
        <a:stretch>
          <a:fillRect/>
        </a:stretch>
      </xdr:blipFill>
      <xdr:spPr bwMode="auto">
        <a:xfrm>
          <a:off x="1833561" y="127134936"/>
          <a:ext cx="4762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253</xdr:row>
      <xdr:rowOff>95248</xdr:rowOff>
    </xdr:from>
    <xdr:to>
      <xdr:col>3</xdr:col>
      <xdr:colOff>547686</xdr:colOff>
      <xdr:row>253</xdr:row>
      <xdr:rowOff>333373</xdr:rowOff>
    </xdr:to>
    <xdr:pic>
      <xdr:nvPicPr>
        <xdr:cNvPr id="257" name="圖片 256" descr="紐西蘭">
          <a:hlinkClick xmlns:r="http://schemas.openxmlformats.org/officeDocument/2006/relationships" r:id="rId467" tooltip="紐西蘭"/>
          <a:extLst>
            <a:ext uri="{FF2B5EF4-FFF2-40B4-BE49-F238E27FC236}">
              <a16:creationId xmlns:a16="http://schemas.microsoft.com/office/drawing/2014/main" id="{4A2A3BB5-0E42-4EFD-8BF8-12DFD5C4CF17}"/>
            </a:ext>
          </a:extLst>
        </xdr:cNvPr>
        <xdr:cNvPicPr>
          <a:picLocks noChangeAspect="1" noChangeArrowheads="1"/>
        </xdr:cNvPicPr>
      </xdr:nvPicPr>
      <xdr:blipFill>
        <a:blip xmlns:r="http://schemas.openxmlformats.org/officeDocument/2006/relationships" r:embed="rId468">
          <a:extLst>
            <a:ext uri="{28A0092B-C50C-407E-A947-70E740481C1C}">
              <a14:useLocalDpi xmlns:a14="http://schemas.microsoft.com/office/drawing/2010/main" val="0"/>
            </a:ext>
          </a:extLst>
        </a:blip>
        <a:srcRect/>
        <a:stretch>
          <a:fillRect/>
        </a:stretch>
      </xdr:blipFill>
      <xdr:spPr bwMode="auto">
        <a:xfrm>
          <a:off x="1833561" y="1276349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254</xdr:row>
      <xdr:rowOff>95248</xdr:rowOff>
    </xdr:from>
    <xdr:to>
      <xdr:col>3</xdr:col>
      <xdr:colOff>547686</xdr:colOff>
      <xdr:row>254</xdr:row>
      <xdr:rowOff>333373</xdr:rowOff>
    </xdr:to>
    <xdr:pic>
      <xdr:nvPicPr>
        <xdr:cNvPr id="258" name="圖片 257" descr="紐埃">
          <a:hlinkClick xmlns:r="http://schemas.openxmlformats.org/officeDocument/2006/relationships" r:id="rId469" tooltip="紐埃"/>
          <a:extLst>
            <a:ext uri="{FF2B5EF4-FFF2-40B4-BE49-F238E27FC236}">
              <a16:creationId xmlns:a16="http://schemas.microsoft.com/office/drawing/2014/main" id="{E9B889EF-3204-45EE-8750-CC939C9FB05D}"/>
            </a:ext>
          </a:extLst>
        </xdr:cNvPr>
        <xdr:cNvPicPr>
          <a:picLocks noChangeAspect="1" noChangeArrowheads="1"/>
        </xdr:cNvPicPr>
      </xdr:nvPicPr>
      <xdr:blipFill>
        <a:blip xmlns:r="http://schemas.openxmlformats.org/officeDocument/2006/relationships" r:embed="rId470">
          <a:extLst>
            <a:ext uri="{28A0092B-C50C-407E-A947-70E740481C1C}">
              <a14:useLocalDpi xmlns:a14="http://schemas.microsoft.com/office/drawing/2010/main" val="0"/>
            </a:ext>
          </a:extLst>
        </a:blip>
        <a:srcRect/>
        <a:stretch>
          <a:fillRect/>
        </a:stretch>
      </xdr:blipFill>
      <xdr:spPr bwMode="auto">
        <a:xfrm>
          <a:off x="1833561" y="12813506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255</xdr:row>
      <xdr:rowOff>95248</xdr:rowOff>
    </xdr:from>
    <xdr:to>
      <xdr:col>3</xdr:col>
      <xdr:colOff>547686</xdr:colOff>
      <xdr:row>255</xdr:row>
      <xdr:rowOff>333373</xdr:rowOff>
    </xdr:to>
    <xdr:pic>
      <xdr:nvPicPr>
        <xdr:cNvPr id="259" name="圖片 258" descr="諾福克島">
          <a:hlinkClick xmlns:r="http://schemas.openxmlformats.org/officeDocument/2006/relationships" r:id="rId471" tooltip="諾福克島"/>
          <a:extLst>
            <a:ext uri="{FF2B5EF4-FFF2-40B4-BE49-F238E27FC236}">
              <a16:creationId xmlns:a16="http://schemas.microsoft.com/office/drawing/2014/main" id="{8C6E2968-78EF-4296-9B12-4843592FA0A6}"/>
            </a:ext>
          </a:extLst>
        </xdr:cNvPr>
        <xdr:cNvPicPr>
          <a:picLocks noChangeAspect="1" noChangeArrowheads="1"/>
        </xdr:cNvPicPr>
      </xdr:nvPicPr>
      <xdr:blipFill>
        <a:blip xmlns:r="http://schemas.openxmlformats.org/officeDocument/2006/relationships" r:embed="rId472">
          <a:extLst>
            <a:ext uri="{28A0092B-C50C-407E-A947-70E740481C1C}">
              <a14:useLocalDpi xmlns:a14="http://schemas.microsoft.com/office/drawing/2010/main" val="0"/>
            </a:ext>
          </a:extLst>
        </a:blip>
        <a:srcRect/>
        <a:stretch>
          <a:fillRect/>
        </a:stretch>
      </xdr:blipFill>
      <xdr:spPr bwMode="auto">
        <a:xfrm>
          <a:off x="1833561" y="128635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256</xdr:row>
      <xdr:rowOff>95248</xdr:rowOff>
    </xdr:from>
    <xdr:to>
      <xdr:col>3</xdr:col>
      <xdr:colOff>547686</xdr:colOff>
      <xdr:row>256</xdr:row>
      <xdr:rowOff>333373</xdr:rowOff>
    </xdr:to>
    <xdr:pic>
      <xdr:nvPicPr>
        <xdr:cNvPr id="260" name="圖片 259" descr="北馬利安納群島">
          <a:hlinkClick xmlns:r="http://schemas.openxmlformats.org/officeDocument/2006/relationships" r:id="rId473" tooltip="北馬利安納群島"/>
          <a:extLst>
            <a:ext uri="{FF2B5EF4-FFF2-40B4-BE49-F238E27FC236}">
              <a16:creationId xmlns:a16="http://schemas.microsoft.com/office/drawing/2014/main" id="{6EFB4855-CF6F-49FB-B033-94AA3E62BF49}"/>
            </a:ext>
          </a:extLst>
        </xdr:cNvPr>
        <xdr:cNvPicPr>
          <a:picLocks noChangeAspect="1" noChangeArrowheads="1"/>
        </xdr:cNvPicPr>
      </xdr:nvPicPr>
      <xdr:blipFill>
        <a:blip xmlns:r="http://schemas.openxmlformats.org/officeDocument/2006/relationships" r:embed="rId474">
          <a:extLst>
            <a:ext uri="{28A0092B-C50C-407E-A947-70E740481C1C}">
              <a14:useLocalDpi xmlns:a14="http://schemas.microsoft.com/office/drawing/2010/main" val="0"/>
            </a:ext>
          </a:extLst>
        </a:blip>
        <a:srcRect/>
        <a:stretch>
          <a:fillRect/>
        </a:stretch>
      </xdr:blipFill>
      <xdr:spPr bwMode="auto">
        <a:xfrm>
          <a:off x="1833561" y="1291351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257</xdr:row>
      <xdr:rowOff>95248</xdr:rowOff>
    </xdr:from>
    <xdr:to>
      <xdr:col>3</xdr:col>
      <xdr:colOff>547686</xdr:colOff>
      <xdr:row>257</xdr:row>
      <xdr:rowOff>390523</xdr:rowOff>
    </xdr:to>
    <xdr:pic>
      <xdr:nvPicPr>
        <xdr:cNvPr id="261" name="圖片 260" descr="帛琉">
          <a:hlinkClick xmlns:r="http://schemas.openxmlformats.org/officeDocument/2006/relationships" r:id="rId475" tooltip="帛琉"/>
          <a:extLst>
            <a:ext uri="{FF2B5EF4-FFF2-40B4-BE49-F238E27FC236}">
              <a16:creationId xmlns:a16="http://schemas.microsoft.com/office/drawing/2014/main" id="{A434969B-113F-48A2-B26A-50596AF72C8D}"/>
            </a:ext>
          </a:extLst>
        </xdr:cNvPr>
        <xdr:cNvPicPr>
          <a:picLocks noChangeAspect="1" noChangeArrowheads="1"/>
        </xdr:cNvPicPr>
      </xdr:nvPicPr>
      <xdr:blipFill>
        <a:blip xmlns:r="http://schemas.openxmlformats.org/officeDocument/2006/relationships" r:embed="rId476">
          <a:extLst>
            <a:ext uri="{28A0092B-C50C-407E-A947-70E740481C1C}">
              <a14:useLocalDpi xmlns:a14="http://schemas.microsoft.com/office/drawing/2010/main" val="0"/>
            </a:ext>
          </a:extLst>
        </a:blip>
        <a:srcRect/>
        <a:stretch>
          <a:fillRect/>
        </a:stretch>
      </xdr:blipFill>
      <xdr:spPr bwMode="auto">
        <a:xfrm>
          <a:off x="1833561" y="129635248"/>
          <a:ext cx="4762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671511</xdr:colOff>
      <xdr:row>258</xdr:row>
      <xdr:rowOff>104773</xdr:rowOff>
    </xdr:from>
    <xdr:to>
      <xdr:col>3</xdr:col>
      <xdr:colOff>1147761</xdr:colOff>
      <xdr:row>258</xdr:row>
      <xdr:rowOff>352423</xdr:rowOff>
    </xdr:to>
    <xdr:pic>
      <xdr:nvPicPr>
        <xdr:cNvPr id="262" name="圖片 261" descr="美國">
          <a:hlinkClick xmlns:r="http://schemas.openxmlformats.org/officeDocument/2006/relationships" r:id="rId390" tooltip="美國"/>
          <a:extLst>
            <a:ext uri="{FF2B5EF4-FFF2-40B4-BE49-F238E27FC236}">
              <a16:creationId xmlns:a16="http://schemas.microsoft.com/office/drawing/2014/main" id="{73D12045-3CD0-4822-AB58-6C5AD550EE83}"/>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2433636" y="130144836"/>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259</xdr:row>
      <xdr:rowOff>95248</xdr:rowOff>
    </xdr:from>
    <xdr:to>
      <xdr:col>3</xdr:col>
      <xdr:colOff>547686</xdr:colOff>
      <xdr:row>259</xdr:row>
      <xdr:rowOff>457198</xdr:rowOff>
    </xdr:to>
    <xdr:pic>
      <xdr:nvPicPr>
        <xdr:cNvPr id="263" name="圖片 262" descr="巴布亞紐幾內亞">
          <a:hlinkClick xmlns:r="http://schemas.openxmlformats.org/officeDocument/2006/relationships" r:id="rId477" tooltip="巴布亞紐幾內亞"/>
          <a:extLst>
            <a:ext uri="{FF2B5EF4-FFF2-40B4-BE49-F238E27FC236}">
              <a16:creationId xmlns:a16="http://schemas.microsoft.com/office/drawing/2014/main" id="{17F8AAF7-5EF0-4CEE-B730-11F19F006C55}"/>
            </a:ext>
          </a:extLst>
        </xdr:cNvPr>
        <xdr:cNvPicPr>
          <a:picLocks noChangeAspect="1" noChangeArrowheads="1"/>
        </xdr:cNvPicPr>
      </xdr:nvPicPr>
      <xdr:blipFill>
        <a:blip xmlns:r="http://schemas.openxmlformats.org/officeDocument/2006/relationships" r:embed="rId478">
          <a:extLst>
            <a:ext uri="{28A0092B-C50C-407E-A947-70E740481C1C}">
              <a14:useLocalDpi xmlns:a14="http://schemas.microsoft.com/office/drawing/2010/main" val="0"/>
            </a:ext>
          </a:extLst>
        </a:blip>
        <a:srcRect/>
        <a:stretch>
          <a:fillRect/>
        </a:stretch>
      </xdr:blipFill>
      <xdr:spPr bwMode="auto">
        <a:xfrm>
          <a:off x="1833561" y="130635373"/>
          <a:ext cx="4762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260</xdr:row>
      <xdr:rowOff>95248</xdr:rowOff>
    </xdr:from>
    <xdr:to>
      <xdr:col>3</xdr:col>
      <xdr:colOff>547686</xdr:colOff>
      <xdr:row>260</xdr:row>
      <xdr:rowOff>333373</xdr:rowOff>
    </xdr:to>
    <xdr:pic>
      <xdr:nvPicPr>
        <xdr:cNvPr id="264" name="圖片 263" descr="皮特肯群島">
          <a:hlinkClick xmlns:r="http://schemas.openxmlformats.org/officeDocument/2006/relationships" r:id="rId479" tooltip="皮特肯群島"/>
          <a:extLst>
            <a:ext uri="{FF2B5EF4-FFF2-40B4-BE49-F238E27FC236}">
              <a16:creationId xmlns:a16="http://schemas.microsoft.com/office/drawing/2014/main" id="{A637F8AD-A537-4B01-9F61-4BA9F8F90163}"/>
            </a:ext>
          </a:extLst>
        </xdr:cNvPr>
        <xdr:cNvPicPr>
          <a:picLocks noChangeAspect="1" noChangeArrowheads="1"/>
        </xdr:cNvPicPr>
      </xdr:nvPicPr>
      <xdr:blipFill>
        <a:blip xmlns:r="http://schemas.openxmlformats.org/officeDocument/2006/relationships" r:embed="rId480">
          <a:extLst>
            <a:ext uri="{28A0092B-C50C-407E-A947-70E740481C1C}">
              <a14:useLocalDpi xmlns:a14="http://schemas.microsoft.com/office/drawing/2010/main" val="0"/>
            </a:ext>
          </a:extLst>
        </a:blip>
        <a:srcRect/>
        <a:stretch>
          <a:fillRect/>
        </a:stretch>
      </xdr:blipFill>
      <xdr:spPr bwMode="auto">
        <a:xfrm>
          <a:off x="1833561" y="1311354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261</xdr:row>
      <xdr:rowOff>95248</xdr:rowOff>
    </xdr:from>
    <xdr:to>
      <xdr:col>3</xdr:col>
      <xdr:colOff>547686</xdr:colOff>
      <xdr:row>261</xdr:row>
      <xdr:rowOff>333373</xdr:rowOff>
    </xdr:to>
    <xdr:pic>
      <xdr:nvPicPr>
        <xdr:cNvPr id="265" name="圖片 264" descr="薩摩亞">
          <a:hlinkClick xmlns:r="http://schemas.openxmlformats.org/officeDocument/2006/relationships" r:id="rId481" tooltip="薩摩亞"/>
          <a:extLst>
            <a:ext uri="{FF2B5EF4-FFF2-40B4-BE49-F238E27FC236}">
              <a16:creationId xmlns:a16="http://schemas.microsoft.com/office/drawing/2014/main" id="{2D043496-7888-43F1-B2E0-D2580DECFF92}"/>
            </a:ext>
          </a:extLst>
        </xdr:cNvPr>
        <xdr:cNvPicPr>
          <a:picLocks noChangeAspect="1" noChangeArrowheads="1"/>
        </xdr:cNvPicPr>
      </xdr:nvPicPr>
      <xdr:blipFill>
        <a:blip xmlns:r="http://schemas.openxmlformats.org/officeDocument/2006/relationships" r:embed="rId482">
          <a:extLst>
            <a:ext uri="{28A0092B-C50C-407E-A947-70E740481C1C}">
              <a14:useLocalDpi xmlns:a14="http://schemas.microsoft.com/office/drawing/2010/main" val="0"/>
            </a:ext>
          </a:extLst>
        </a:blip>
        <a:srcRect/>
        <a:stretch>
          <a:fillRect/>
        </a:stretch>
      </xdr:blipFill>
      <xdr:spPr bwMode="auto">
        <a:xfrm>
          <a:off x="1833561" y="1316354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262</xdr:row>
      <xdr:rowOff>95248</xdr:rowOff>
    </xdr:from>
    <xdr:to>
      <xdr:col>3</xdr:col>
      <xdr:colOff>547686</xdr:colOff>
      <xdr:row>262</xdr:row>
      <xdr:rowOff>333373</xdr:rowOff>
    </xdr:to>
    <xdr:pic>
      <xdr:nvPicPr>
        <xdr:cNvPr id="266" name="圖片 265" descr="索羅門群島">
          <a:hlinkClick xmlns:r="http://schemas.openxmlformats.org/officeDocument/2006/relationships" r:id="rId483" tooltip="索羅門群島"/>
          <a:extLst>
            <a:ext uri="{FF2B5EF4-FFF2-40B4-BE49-F238E27FC236}">
              <a16:creationId xmlns:a16="http://schemas.microsoft.com/office/drawing/2014/main" id="{6527220A-16DD-4BCF-9315-28A494EBDC13}"/>
            </a:ext>
          </a:extLst>
        </xdr:cNvPr>
        <xdr:cNvPicPr>
          <a:picLocks noChangeAspect="1" noChangeArrowheads="1"/>
        </xdr:cNvPicPr>
      </xdr:nvPicPr>
      <xdr:blipFill>
        <a:blip xmlns:r="http://schemas.openxmlformats.org/officeDocument/2006/relationships" r:embed="rId484">
          <a:extLst>
            <a:ext uri="{28A0092B-C50C-407E-A947-70E740481C1C}">
              <a14:useLocalDpi xmlns:a14="http://schemas.microsoft.com/office/drawing/2010/main" val="0"/>
            </a:ext>
          </a:extLst>
        </a:blip>
        <a:srcRect/>
        <a:stretch>
          <a:fillRect/>
        </a:stretch>
      </xdr:blipFill>
      <xdr:spPr bwMode="auto">
        <a:xfrm>
          <a:off x="1833561" y="13213556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263</xdr:row>
      <xdr:rowOff>95248</xdr:rowOff>
    </xdr:from>
    <xdr:to>
      <xdr:col>3</xdr:col>
      <xdr:colOff>547686</xdr:colOff>
      <xdr:row>263</xdr:row>
      <xdr:rowOff>333373</xdr:rowOff>
    </xdr:to>
    <xdr:pic>
      <xdr:nvPicPr>
        <xdr:cNvPr id="267" name="圖片 266" descr="托克勞">
          <a:hlinkClick xmlns:r="http://schemas.openxmlformats.org/officeDocument/2006/relationships" r:id="rId485" tooltip="托克勞"/>
          <a:extLst>
            <a:ext uri="{FF2B5EF4-FFF2-40B4-BE49-F238E27FC236}">
              <a16:creationId xmlns:a16="http://schemas.microsoft.com/office/drawing/2014/main" id="{21F61F12-222A-4135-B2D8-3E9361049867}"/>
            </a:ext>
          </a:extLst>
        </xdr:cNvPr>
        <xdr:cNvPicPr>
          <a:picLocks noChangeAspect="1" noChangeArrowheads="1"/>
        </xdr:cNvPicPr>
      </xdr:nvPicPr>
      <xdr:blipFill>
        <a:blip xmlns:r="http://schemas.openxmlformats.org/officeDocument/2006/relationships" r:embed="rId486">
          <a:extLst>
            <a:ext uri="{28A0092B-C50C-407E-A947-70E740481C1C}">
              <a14:useLocalDpi xmlns:a14="http://schemas.microsoft.com/office/drawing/2010/main" val="0"/>
            </a:ext>
          </a:extLst>
        </a:blip>
        <a:srcRect/>
        <a:stretch>
          <a:fillRect/>
        </a:stretch>
      </xdr:blipFill>
      <xdr:spPr bwMode="auto">
        <a:xfrm>
          <a:off x="1833561" y="132635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264</xdr:row>
      <xdr:rowOff>95248</xdr:rowOff>
    </xdr:from>
    <xdr:to>
      <xdr:col>3</xdr:col>
      <xdr:colOff>547686</xdr:colOff>
      <xdr:row>264</xdr:row>
      <xdr:rowOff>333373</xdr:rowOff>
    </xdr:to>
    <xdr:pic>
      <xdr:nvPicPr>
        <xdr:cNvPr id="268" name="圖片 267" descr="東加">
          <a:hlinkClick xmlns:r="http://schemas.openxmlformats.org/officeDocument/2006/relationships" r:id="rId487" tooltip="東加"/>
          <a:extLst>
            <a:ext uri="{FF2B5EF4-FFF2-40B4-BE49-F238E27FC236}">
              <a16:creationId xmlns:a16="http://schemas.microsoft.com/office/drawing/2014/main" id="{13E4757A-30D6-4728-AD4A-43EF08E0D242}"/>
            </a:ext>
          </a:extLst>
        </xdr:cNvPr>
        <xdr:cNvPicPr>
          <a:picLocks noChangeAspect="1" noChangeArrowheads="1"/>
        </xdr:cNvPicPr>
      </xdr:nvPicPr>
      <xdr:blipFill>
        <a:blip xmlns:r="http://schemas.openxmlformats.org/officeDocument/2006/relationships" r:embed="rId488">
          <a:extLst>
            <a:ext uri="{28A0092B-C50C-407E-A947-70E740481C1C}">
              <a14:useLocalDpi xmlns:a14="http://schemas.microsoft.com/office/drawing/2010/main" val="0"/>
            </a:ext>
          </a:extLst>
        </a:blip>
        <a:srcRect/>
        <a:stretch>
          <a:fillRect/>
        </a:stretch>
      </xdr:blipFill>
      <xdr:spPr bwMode="auto">
        <a:xfrm>
          <a:off x="1833561" y="1331356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265</xdr:row>
      <xdr:rowOff>95248</xdr:rowOff>
    </xdr:from>
    <xdr:to>
      <xdr:col>3</xdr:col>
      <xdr:colOff>547686</xdr:colOff>
      <xdr:row>265</xdr:row>
      <xdr:rowOff>333373</xdr:rowOff>
    </xdr:to>
    <xdr:pic>
      <xdr:nvPicPr>
        <xdr:cNvPr id="269" name="圖片 268" descr="吐瓦魯">
          <a:hlinkClick xmlns:r="http://schemas.openxmlformats.org/officeDocument/2006/relationships" r:id="rId489" tooltip="吐瓦魯"/>
          <a:extLst>
            <a:ext uri="{FF2B5EF4-FFF2-40B4-BE49-F238E27FC236}">
              <a16:creationId xmlns:a16="http://schemas.microsoft.com/office/drawing/2014/main" id="{DD7E569F-0B6E-484D-8996-362D6CE1EB48}"/>
            </a:ext>
          </a:extLst>
        </xdr:cNvPr>
        <xdr:cNvPicPr>
          <a:picLocks noChangeAspect="1" noChangeArrowheads="1"/>
        </xdr:cNvPicPr>
      </xdr:nvPicPr>
      <xdr:blipFill>
        <a:blip xmlns:r="http://schemas.openxmlformats.org/officeDocument/2006/relationships" r:embed="rId490">
          <a:extLst>
            <a:ext uri="{28A0092B-C50C-407E-A947-70E740481C1C}">
              <a14:useLocalDpi xmlns:a14="http://schemas.microsoft.com/office/drawing/2010/main" val="0"/>
            </a:ext>
          </a:extLst>
        </a:blip>
        <a:srcRect/>
        <a:stretch>
          <a:fillRect/>
        </a:stretch>
      </xdr:blipFill>
      <xdr:spPr bwMode="auto">
        <a:xfrm>
          <a:off x="1833561" y="13363574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266</xdr:row>
      <xdr:rowOff>95248</xdr:rowOff>
    </xdr:from>
    <xdr:to>
      <xdr:col>3</xdr:col>
      <xdr:colOff>547686</xdr:colOff>
      <xdr:row>266</xdr:row>
      <xdr:rowOff>380998</xdr:rowOff>
    </xdr:to>
    <xdr:pic>
      <xdr:nvPicPr>
        <xdr:cNvPr id="270" name="圖片 269" descr="萬那杜">
          <a:hlinkClick xmlns:r="http://schemas.openxmlformats.org/officeDocument/2006/relationships" r:id="rId491" tooltip="萬那杜"/>
          <a:extLst>
            <a:ext uri="{FF2B5EF4-FFF2-40B4-BE49-F238E27FC236}">
              <a16:creationId xmlns:a16="http://schemas.microsoft.com/office/drawing/2014/main" id="{E20A4D92-1290-431E-8C89-1B70127E6818}"/>
            </a:ext>
          </a:extLst>
        </xdr:cNvPr>
        <xdr:cNvPicPr>
          <a:picLocks noChangeAspect="1" noChangeArrowheads="1"/>
        </xdr:cNvPicPr>
      </xdr:nvPicPr>
      <xdr:blipFill>
        <a:blip xmlns:r="http://schemas.openxmlformats.org/officeDocument/2006/relationships" r:embed="rId492">
          <a:extLst>
            <a:ext uri="{28A0092B-C50C-407E-A947-70E740481C1C}">
              <a14:useLocalDpi xmlns:a14="http://schemas.microsoft.com/office/drawing/2010/main" val="0"/>
            </a:ext>
          </a:extLst>
        </a:blip>
        <a:srcRect/>
        <a:stretch>
          <a:fillRect/>
        </a:stretch>
      </xdr:blipFill>
      <xdr:spPr bwMode="auto">
        <a:xfrm>
          <a:off x="1833561" y="13413581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90486</xdr:colOff>
      <xdr:row>267</xdr:row>
      <xdr:rowOff>114298</xdr:rowOff>
    </xdr:from>
    <xdr:to>
      <xdr:col>3</xdr:col>
      <xdr:colOff>565032</xdr:colOff>
      <xdr:row>267</xdr:row>
      <xdr:rowOff>427498</xdr:rowOff>
    </xdr:to>
    <xdr:pic>
      <xdr:nvPicPr>
        <xdr:cNvPr id="271" name="圖片 270" descr="威克島">
          <a:hlinkClick xmlns:r="http://schemas.openxmlformats.org/officeDocument/2006/relationships" r:id="rId493" tooltip="威克島"/>
          <a:extLst>
            <a:ext uri="{FF2B5EF4-FFF2-40B4-BE49-F238E27FC236}">
              <a16:creationId xmlns:a16="http://schemas.microsoft.com/office/drawing/2014/main" id="{B040EA4A-9264-4CEF-93F6-C79A82D85BD3}"/>
            </a:ext>
          </a:extLst>
        </xdr:cNvPr>
        <xdr:cNvPicPr>
          <a:picLocks noChangeAspect="1" noChangeArrowheads="1"/>
        </xdr:cNvPicPr>
      </xdr:nvPicPr>
      <xdr:blipFill>
        <a:blip xmlns:r="http://schemas.openxmlformats.org/officeDocument/2006/relationships" r:embed="rId494">
          <a:extLst>
            <a:ext uri="{28A0092B-C50C-407E-A947-70E740481C1C}">
              <a14:useLocalDpi xmlns:a14="http://schemas.microsoft.com/office/drawing/2010/main" val="0"/>
            </a:ext>
          </a:extLst>
        </a:blip>
        <a:srcRect/>
        <a:stretch>
          <a:fillRect/>
        </a:stretch>
      </xdr:blipFill>
      <xdr:spPr bwMode="auto">
        <a:xfrm>
          <a:off x="1852611" y="134654923"/>
          <a:ext cx="474546" cy="31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269</xdr:row>
      <xdr:rowOff>95248</xdr:rowOff>
    </xdr:from>
    <xdr:to>
      <xdr:col>3</xdr:col>
      <xdr:colOff>547686</xdr:colOff>
      <xdr:row>269</xdr:row>
      <xdr:rowOff>438148</xdr:rowOff>
    </xdr:to>
    <xdr:pic>
      <xdr:nvPicPr>
        <xdr:cNvPr id="272" name="圖片 271" descr="布韋島">
          <a:hlinkClick xmlns:r="http://schemas.openxmlformats.org/officeDocument/2006/relationships" r:id="rId495"/>
          <a:extLst>
            <a:ext uri="{FF2B5EF4-FFF2-40B4-BE49-F238E27FC236}">
              <a16:creationId xmlns:a16="http://schemas.microsoft.com/office/drawing/2014/main" id="{4C33F216-02F5-4E0D-B194-064E254856B7}"/>
            </a:ext>
          </a:extLst>
        </xdr:cNvPr>
        <xdr:cNvPicPr>
          <a:picLocks noChangeAspect="1" noChangeArrowheads="1"/>
        </xdr:cNvPicPr>
      </xdr:nvPicPr>
      <xdr:blipFill>
        <a:blip xmlns:r="http://schemas.openxmlformats.org/officeDocument/2006/relationships" r:embed="rId305">
          <a:extLst>
            <a:ext uri="{28A0092B-C50C-407E-A947-70E740481C1C}">
              <a14:useLocalDpi xmlns:a14="http://schemas.microsoft.com/office/drawing/2010/main" val="0"/>
            </a:ext>
          </a:extLst>
        </a:blip>
        <a:srcRect/>
        <a:stretch>
          <a:fillRect/>
        </a:stretch>
      </xdr:blipFill>
      <xdr:spPr bwMode="auto">
        <a:xfrm>
          <a:off x="1833561" y="135635998"/>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270</xdr:row>
      <xdr:rowOff>95248</xdr:rowOff>
    </xdr:from>
    <xdr:to>
      <xdr:col>3</xdr:col>
      <xdr:colOff>547686</xdr:colOff>
      <xdr:row>270</xdr:row>
      <xdr:rowOff>409573</xdr:rowOff>
    </xdr:to>
    <xdr:pic>
      <xdr:nvPicPr>
        <xdr:cNvPr id="273" name="圖片 272" descr="法屬南部和南極領地">
          <a:hlinkClick xmlns:r="http://schemas.openxmlformats.org/officeDocument/2006/relationships" r:id="rId496" tooltip="法屬南部和南極領地"/>
          <a:extLst>
            <a:ext uri="{FF2B5EF4-FFF2-40B4-BE49-F238E27FC236}">
              <a16:creationId xmlns:a16="http://schemas.microsoft.com/office/drawing/2014/main" id="{DE1AA8A9-43DD-4327-9C55-D3DF4E5B73C0}"/>
            </a:ext>
          </a:extLst>
        </xdr:cNvPr>
        <xdr:cNvPicPr>
          <a:picLocks noChangeAspect="1" noChangeArrowheads="1"/>
        </xdr:cNvPicPr>
      </xdr:nvPicPr>
      <xdr:blipFill>
        <a:blip xmlns:r="http://schemas.openxmlformats.org/officeDocument/2006/relationships" r:embed="rId497">
          <a:extLst>
            <a:ext uri="{28A0092B-C50C-407E-A947-70E740481C1C}">
              <a14:useLocalDpi xmlns:a14="http://schemas.microsoft.com/office/drawing/2010/main" val="0"/>
            </a:ext>
          </a:extLst>
        </a:blip>
        <a:srcRect/>
        <a:stretch>
          <a:fillRect/>
        </a:stretch>
      </xdr:blipFill>
      <xdr:spPr bwMode="auto">
        <a:xfrm>
          <a:off x="1833561" y="136136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271</xdr:row>
      <xdr:rowOff>95248</xdr:rowOff>
    </xdr:from>
    <xdr:to>
      <xdr:col>3</xdr:col>
      <xdr:colOff>547686</xdr:colOff>
      <xdr:row>271</xdr:row>
      <xdr:rowOff>333373</xdr:rowOff>
    </xdr:to>
    <xdr:pic>
      <xdr:nvPicPr>
        <xdr:cNvPr id="274" name="圖片 273" descr="赫德島和麥克唐納群島">
          <a:hlinkClick xmlns:r="http://schemas.openxmlformats.org/officeDocument/2006/relationships" r:id="rId498" tooltip="赫德島和麥克唐納群島"/>
          <a:extLst>
            <a:ext uri="{FF2B5EF4-FFF2-40B4-BE49-F238E27FC236}">
              <a16:creationId xmlns:a16="http://schemas.microsoft.com/office/drawing/2014/main" id="{817BE689-B545-47F0-9D28-0CF07B429504}"/>
            </a:ext>
          </a:extLst>
        </xdr:cNvPr>
        <xdr:cNvPicPr>
          <a:picLocks noChangeAspect="1" noChangeArrowheads="1"/>
        </xdr:cNvPicPr>
      </xdr:nvPicPr>
      <xdr:blipFill>
        <a:blip xmlns:r="http://schemas.openxmlformats.org/officeDocument/2006/relationships" r:embed="rId450">
          <a:extLst>
            <a:ext uri="{28A0092B-C50C-407E-A947-70E740481C1C}">
              <a14:useLocalDpi xmlns:a14="http://schemas.microsoft.com/office/drawing/2010/main" val="0"/>
            </a:ext>
          </a:extLst>
        </a:blip>
        <a:srcRect/>
        <a:stretch>
          <a:fillRect/>
        </a:stretch>
      </xdr:blipFill>
      <xdr:spPr bwMode="auto">
        <a:xfrm>
          <a:off x="1833561" y="136636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272</xdr:row>
      <xdr:rowOff>95248</xdr:rowOff>
    </xdr:from>
    <xdr:to>
      <xdr:col>3</xdr:col>
      <xdr:colOff>547686</xdr:colOff>
      <xdr:row>272</xdr:row>
      <xdr:rowOff>333373</xdr:rowOff>
    </xdr:to>
    <xdr:pic>
      <xdr:nvPicPr>
        <xdr:cNvPr id="275" name="圖片 274" descr="南喬治亞和南桑威奇群島">
          <a:hlinkClick xmlns:r="http://schemas.openxmlformats.org/officeDocument/2006/relationships" r:id="rId499" tooltip="南喬治亞和南桑威奇群島"/>
          <a:extLst>
            <a:ext uri="{FF2B5EF4-FFF2-40B4-BE49-F238E27FC236}">
              <a16:creationId xmlns:a16="http://schemas.microsoft.com/office/drawing/2014/main" id="{E9752CFE-223B-43F3-9059-17CFFCDB5D91}"/>
            </a:ext>
          </a:extLst>
        </xdr:cNvPr>
        <xdr:cNvPicPr>
          <a:picLocks noChangeAspect="1" noChangeArrowheads="1"/>
        </xdr:cNvPicPr>
      </xdr:nvPicPr>
      <xdr:blipFill>
        <a:blip xmlns:r="http://schemas.openxmlformats.org/officeDocument/2006/relationships" r:embed="rId500">
          <a:extLst>
            <a:ext uri="{28A0092B-C50C-407E-A947-70E740481C1C}">
              <a14:useLocalDpi xmlns:a14="http://schemas.microsoft.com/office/drawing/2010/main" val="0"/>
            </a:ext>
          </a:extLst>
        </a:blip>
        <a:srcRect/>
        <a:stretch>
          <a:fillRect/>
        </a:stretch>
      </xdr:blipFill>
      <xdr:spPr bwMode="auto">
        <a:xfrm>
          <a:off x="1833561" y="1371361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90486</xdr:colOff>
      <xdr:row>242</xdr:row>
      <xdr:rowOff>114298</xdr:rowOff>
    </xdr:from>
    <xdr:to>
      <xdr:col>3</xdr:col>
      <xdr:colOff>674032</xdr:colOff>
      <xdr:row>242</xdr:row>
      <xdr:rowOff>427498</xdr:rowOff>
    </xdr:to>
    <xdr:pic>
      <xdr:nvPicPr>
        <xdr:cNvPr id="276" name="圖片 275">
          <a:extLst>
            <a:ext uri="{FF2B5EF4-FFF2-40B4-BE49-F238E27FC236}">
              <a16:creationId xmlns:a16="http://schemas.microsoft.com/office/drawing/2014/main" id="{7FC0D044-3B69-48F4-847C-F0995C3A3F8A}"/>
            </a:ext>
          </a:extLst>
        </xdr:cNvPr>
        <xdr:cNvPicPr>
          <a:picLocks noChangeAspect="1"/>
        </xdr:cNvPicPr>
      </xdr:nvPicPr>
      <xdr:blipFill>
        <a:blip xmlns:r="http://schemas.openxmlformats.org/officeDocument/2006/relationships" r:embed="rId501" cstate="print">
          <a:extLst>
            <a:ext uri="{28A0092B-C50C-407E-A947-70E740481C1C}">
              <a14:useLocalDpi xmlns:a14="http://schemas.microsoft.com/office/drawing/2010/main" val="0"/>
            </a:ext>
          </a:extLst>
        </a:blip>
        <a:stretch>
          <a:fillRect/>
        </a:stretch>
      </xdr:blipFill>
      <xdr:spPr>
        <a:xfrm>
          <a:off x="1852611" y="122153361"/>
          <a:ext cx="583546" cy="313200"/>
        </a:xfrm>
        <a:prstGeom prst="rect">
          <a:avLst/>
        </a:prstGeom>
      </xdr:spPr>
    </xdr:pic>
    <xdr:clientData/>
  </xdr:twoCellAnchor>
  <xdr:twoCellAnchor editAs="oneCell">
    <xdr:from>
      <xdr:col>3</xdr:col>
      <xdr:colOff>90486</xdr:colOff>
      <xdr:row>245</xdr:row>
      <xdr:rowOff>114298</xdr:rowOff>
    </xdr:from>
    <xdr:to>
      <xdr:col>3</xdr:col>
      <xdr:colOff>612826</xdr:colOff>
      <xdr:row>245</xdr:row>
      <xdr:rowOff>427498</xdr:rowOff>
    </xdr:to>
    <xdr:pic>
      <xdr:nvPicPr>
        <xdr:cNvPr id="277" name="圖片 276">
          <a:extLst>
            <a:ext uri="{FF2B5EF4-FFF2-40B4-BE49-F238E27FC236}">
              <a16:creationId xmlns:a16="http://schemas.microsoft.com/office/drawing/2014/main" id="{7F2EEA54-1402-4D84-9984-D2A16BFE32D6}"/>
            </a:ext>
          </a:extLst>
        </xdr:cNvPr>
        <xdr:cNvPicPr>
          <a:picLocks noChangeAspect="1"/>
        </xdr:cNvPicPr>
      </xdr:nvPicPr>
      <xdr:blipFill>
        <a:blip xmlns:r="http://schemas.openxmlformats.org/officeDocument/2006/relationships" r:embed="rId502" cstate="print">
          <a:extLst>
            <a:ext uri="{28A0092B-C50C-407E-A947-70E740481C1C}">
              <a14:useLocalDpi xmlns:a14="http://schemas.microsoft.com/office/drawing/2010/main" val="0"/>
            </a:ext>
          </a:extLst>
        </a:blip>
        <a:stretch>
          <a:fillRect/>
        </a:stretch>
      </xdr:blipFill>
      <xdr:spPr>
        <a:xfrm>
          <a:off x="1852611" y="123653548"/>
          <a:ext cx="522340" cy="313200"/>
        </a:xfrm>
        <a:prstGeom prst="rect">
          <a:avLst/>
        </a:prstGeom>
      </xdr:spPr>
    </xdr:pic>
    <xdr:clientData/>
  </xdr:twoCellAnchor>
  <xdr:twoCellAnchor editAs="oneCell">
    <xdr:from>
      <xdr:col>3</xdr:col>
      <xdr:colOff>80961</xdr:colOff>
      <xdr:row>258</xdr:row>
      <xdr:rowOff>104773</xdr:rowOff>
    </xdr:from>
    <xdr:to>
      <xdr:col>3</xdr:col>
      <xdr:colOff>550532</xdr:colOff>
      <xdr:row>258</xdr:row>
      <xdr:rowOff>417973</xdr:rowOff>
    </xdr:to>
    <xdr:pic>
      <xdr:nvPicPr>
        <xdr:cNvPr id="278" name="圖片 277">
          <a:extLst>
            <a:ext uri="{FF2B5EF4-FFF2-40B4-BE49-F238E27FC236}">
              <a16:creationId xmlns:a16="http://schemas.microsoft.com/office/drawing/2014/main" id="{696B56C9-A8AE-438B-B155-B88ACD724577}"/>
            </a:ext>
          </a:extLst>
        </xdr:cNvPr>
        <xdr:cNvPicPr>
          <a:picLocks noChangeAspect="1"/>
        </xdr:cNvPicPr>
      </xdr:nvPicPr>
      <xdr:blipFill>
        <a:blip xmlns:r="http://schemas.openxmlformats.org/officeDocument/2006/relationships" r:embed="rId503" cstate="print">
          <a:extLst>
            <a:ext uri="{28A0092B-C50C-407E-A947-70E740481C1C}">
              <a14:useLocalDpi xmlns:a14="http://schemas.microsoft.com/office/drawing/2010/main" val="0"/>
            </a:ext>
          </a:extLst>
        </a:blip>
        <a:stretch>
          <a:fillRect/>
        </a:stretch>
      </xdr:blipFill>
      <xdr:spPr>
        <a:xfrm>
          <a:off x="1843086" y="130144836"/>
          <a:ext cx="469571" cy="313200"/>
        </a:xfrm>
        <a:prstGeom prst="rect">
          <a:avLst/>
        </a:prstGeom>
      </xdr:spPr>
    </xdr:pic>
    <xdr:clientData/>
  </xdr:twoCellAnchor>
  <xdr:twoCellAnchor editAs="oneCell">
    <xdr:from>
      <xdr:col>3</xdr:col>
      <xdr:colOff>90487</xdr:colOff>
      <xdr:row>268</xdr:row>
      <xdr:rowOff>123823</xdr:rowOff>
    </xdr:from>
    <xdr:to>
      <xdr:col>3</xdr:col>
      <xdr:colOff>560058</xdr:colOff>
      <xdr:row>268</xdr:row>
      <xdr:rowOff>437023</xdr:rowOff>
    </xdr:to>
    <xdr:pic>
      <xdr:nvPicPr>
        <xdr:cNvPr id="279" name="圖片 278">
          <a:extLst>
            <a:ext uri="{FF2B5EF4-FFF2-40B4-BE49-F238E27FC236}">
              <a16:creationId xmlns:a16="http://schemas.microsoft.com/office/drawing/2014/main" id="{26A8DDE2-03ED-4876-8765-7DC55BF8C9EA}"/>
            </a:ext>
          </a:extLst>
        </xdr:cNvPr>
        <xdr:cNvPicPr>
          <a:picLocks noChangeAspect="1"/>
        </xdr:cNvPicPr>
      </xdr:nvPicPr>
      <xdr:blipFill>
        <a:blip xmlns:r="http://schemas.openxmlformats.org/officeDocument/2006/relationships" r:embed="rId504" cstate="print">
          <a:extLst>
            <a:ext uri="{28A0092B-C50C-407E-A947-70E740481C1C}">
              <a14:useLocalDpi xmlns:a14="http://schemas.microsoft.com/office/drawing/2010/main" val="0"/>
            </a:ext>
          </a:extLst>
        </a:blip>
        <a:stretch>
          <a:fillRect/>
        </a:stretch>
      </xdr:blipFill>
      <xdr:spPr>
        <a:xfrm>
          <a:off x="1852612" y="135164511"/>
          <a:ext cx="469571" cy="313200"/>
        </a:xfrm>
        <a:prstGeom prst="rect">
          <a:avLst/>
        </a:prstGeom>
      </xdr:spPr>
    </xdr:pic>
    <xdr:clientData/>
  </xdr:twoCellAnchor>
  <xdr:twoCellAnchor editAs="oneCell">
    <xdr:from>
      <xdr:col>3</xdr:col>
      <xdr:colOff>100012</xdr:colOff>
      <xdr:row>208</xdr:row>
      <xdr:rowOff>114298</xdr:rowOff>
    </xdr:from>
    <xdr:to>
      <xdr:col>3</xdr:col>
      <xdr:colOff>569583</xdr:colOff>
      <xdr:row>208</xdr:row>
      <xdr:rowOff>427498</xdr:rowOff>
    </xdr:to>
    <xdr:pic>
      <xdr:nvPicPr>
        <xdr:cNvPr id="280" name="圖片 279">
          <a:extLst>
            <a:ext uri="{FF2B5EF4-FFF2-40B4-BE49-F238E27FC236}">
              <a16:creationId xmlns:a16="http://schemas.microsoft.com/office/drawing/2014/main" id="{176834F9-7263-41D5-97E1-EE5B26BD7371}"/>
            </a:ext>
          </a:extLst>
        </xdr:cNvPr>
        <xdr:cNvPicPr>
          <a:picLocks noChangeAspect="1"/>
        </xdr:cNvPicPr>
      </xdr:nvPicPr>
      <xdr:blipFill>
        <a:blip xmlns:r="http://schemas.openxmlformats.org/officeDocument/2006/relationships" r:embed="rId505" cstate="print">
          <a:extLst>
            <a:ext uri="{28A0092B-C50C-407E-A947-70E740481C1C}">
              <a14:useLocalDpi xmlns:a14="http://schemas.microsoft.com/office/drawing/2010/main" val="0"/>
            </a:ext>
          </a:extLst>
        </a:blip>
        <a:stretch>
          <a:fillRect/>
        </a:stretch>
      </xdr:blipFill>
      <xdr:spPr>
        <a:xfrm>
          <a:off x="1862137" y="105151236"/>
          <a:ext cx="469571" cy="313200"/>
        </a:xfrm>
        <a:prstGeom prst="rect">
          <a:avLst/>
        </a:prstGeom>
      </xdr:spPr>
    </xdr:pic>
    <xdr:clientData/>
  </xdr:twoCellAnchor>
  <xdr:twoCellAnchor editAs="oneCell">
    <xdr:from>
      <xdr:col>3</xdr:col>
      <xdr:colOff>661986</xdr:colOff>
      <xdr:row>267</xdr:row>
      <xdr:rowOff>123823</xdr:rowOff>
    </xdr:from>
    <xdr:to>
      <xdr:col>3</xdr:col>
      <xdr:colOff>1138236</xdr:colOff>
      <xdr:row>267</xdr:row>
      <xdr:rowOff>371473</xdr:rowOff>
    </xdr:to>
    <xdr:pic>
      <xdr:nvPicPr>
        <xdr:cNvPr id="281" name="圖片 280" descr="美國">
          <a:extLst>
            <a:ext uri="{FF2B5EF4-FFF2-40B4-BE49-F238E27FC236}">
              <a16:creationId xmlns:a16="http://schemas.microsoft.com/office/drawing/2014/main" id="{4F438333-DB63-4D2C-BA53-F3460B8656EB}"/>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2424111" y="134664448"/>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46364CC-8E1B-439A-90B0-C4EABA5AD0C4}" name="Station" displayName="Station" ref="B3:J20" totalsRowShown="0" headerRowDxfId="73" dataDxfId="71" headerRowBorderDxfId="72" headerRowCellStyle="一般 2" dataCellStyle="一般 2">
  <autoFilter ref="B3:J20" xr:uid="{146364CC-8E1B-439A-90B0-C4EABA5AD0C4}"/>
  <tableColumns count="9">
    <tableColumn id="1" xr3:uid="{282568AF-5B9D-4BF6-BC15-938AA16A060B}" name="No." dataDxfId="70" dataCellStyle="一般 2"/>
    <tableColumn id="2" xr3:uid="{1A3691A0-9640-46E3-B6FF-E11C7A772023}" name="Station" dataDxfId="69" dataCellStyle="一般 2"/>
    <tableColumn id="3" xr3:uid="{39AFDFAD-EB6B-4CF5-9FFF-134E9850196B}" name="Name" dataDxfId="68" dataCellStyle="一般 2"/>
    <tableColumn id="4" xr3:uid="{C300E0FA-24AE-4B26-A465-FB3E82EFDED0}" name="Longitude" dataDxfId="67" dataCellStyle="一般 2"/>
    <tableColumn id="5" xr3:uid="{8E925D14-9086-4808-B68A-10674517D3E0}" name="Latitude" dataDxfId="66" dataCellStyle="一般 2"/>
    <tableColumn id="6" xr3:uid="{67CFEBE2-D8C7-4C8E-9F27-BEF10FF81D5D}" name="Elevation" dataDxfId="65" dataCellStyle="一般 2"/>
    <tableColumn id="7" xr3:uid="{77683DB7-7BB3-4952-8CDD-8D89985FEADD}" name="Setting Date" dataDxfId="64" dataCellStyle="一般 2"/>
    <tableColumn id="8" xr3:uid="{37890B6E-96C5-4929-97DE-C0398EA5D5DA}" name="Address" dataDxfId="63" dataCellStyle="一般 2"/>
    <tableColumn id="9" xr3:uid="{3A99A8F7-8D42-48CE-845D-439FE469CF4D}" name="Remark" dataDxfId="62" dataCellStyle="一般 2"/>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4918FA8-8322-4E2D-90FA-1210C7882C25}" name="Database" displayName="Database" ref="B5:AN1253" totalsRowShown="0" headerRowDxfId="61" dataDxfId="60" headerRowCellStyle="一般 2" dataCellStyle="一般 2">
  <autoFilter ref="B5:AN1253" xr:uid="{B4918FA8-8322-4E2D-90FA-1210C7882C25}"/>
  <tableColumns count="39">
    <tableColumn id="36" xr3:uid="{5FAFF2B7-0990-46A8-B28B-33E26A8DA383}" name="Country" dataDxfId="59" dataCellStyle="一般 2"/>
    <tableColumn id="37" xr3:uid="{67B4A87B-A6BE-4D0C-97C1-DE9E5B783B4E}" name="No." dataDxfId="58" dataCellStyle="一般 2"/>
    <tableColumn id="38" xr3:uid="{B73C41A0-6E30-4CA3-90FD-34BFB74AE02B}" name="Station" dataDxfId="57" dataCellStyle="一般 2"/>
    <tableColumn id="39" xr3:uid="{8B1644C8-8997-457A-9616-36B44168605A}" name="year" dataDxfId="56" dataCellStyle="一般 2"/>
    <tableColumn id="1" xr3:uid="{0C5B52F8-26F4-4019-843F-83F1DC844A01}" name="ObsTime" dataDxfId="55" dataCellStyle="一般 2"/>
    <tableColumn id="2" xr3:uid="{499DA42B-E77E-4270-A259-96E929058A4D}" name="StnPres" dataDxfId="54" dataCellStyle="一般 2"/>
    <tableColumn id="3" xr3:uid="{561F34E7-A9FB-4493-A919-DB335AB0D482}" name="SeaPres" dataDxfId="53" dataCellStyle="一般 2"/>
    <tableColumn id="4" xr3:uid="{C12DA446-BDC5-449B-A546-8D31846CB9D5}" name="StnPresMax" dataDxfId="52" dataCellStyle="一般 2"/>
    <tableColumn id="5" xr3:uid="{870AC1A2-4107-47E2-9A58-BBE1AB50A465}" name="StnPresMaxTime" dataDxfId="51" dataCellStyle="一般 2"/>
    <tableColumn id="6" xr3:uid="{6888FD98-D1F3-416D-8397-F4848F3EF3F7}" name="StnPresMin" dataDxfId="50" dataCellStyle="一般 2"/>
    <tableColumn id="7" xr3:uid="{C0286A77-0983-4661-A394-67027141693B}" name="StnPresMinTime" dataDxfId="49" dataCellStyle="一般 2"/>
    <tableColumn id="8" xr3:uid="{4980A2B6-5BCE-46E2-9DF1-8F807C357627}" name="Temperature" dataDxfId="48" dataCellStyle="一般 2"/>
    <tableColumn id="9" xr3:uid="{0B6E57A3-4546-439D-959E-440CBCDDAF73}" name="T Max" dataDxfId="47" dataCellStyle="一般 2"/>
    <tableColumn id="10" xr3:uid="{6196F3D2-9F63-4387-A5AA-DDD842F0EDDC}" name="T Max Time" dataDxfId="46" dataCellStyle="一般 2"/>
    <tableColumn id="11" xr3:uid="{3CAD2383-ED15-42DA-8D71-1EB3AA76CF14}" name="T Min" dataDxfId="45" dataCellStyle="一般 2"/>
    <tableColumn id="12" xr3:uid="{9651BBCF-7167-4B94-AF13-822FD95B0DEF}" name="T Min Time" dataDxfId="44" dataCellStyle="一般 2"/>
    <tableColumn id="13" xr3:uid="{A2268A5D-CE58-48D4-8DCB-76687E95BD3C}" name="Td dew point" dataDxfId="43" dataCellStyle="一般 2"/>
    <tableColumn id="14" xr3:uid="{BE3A0E1E-234F-458E-8298-D7E136DCBC0C}" name="RH" dataDxfId="42" dataCellStyle="一般 2"/>
    <tableColumn id="15" xr3:uid="{7083EA5E-BF96-4C6D-BFD8-3D4596A8F26A}" name="RHMin" dataDxfId="41" dataCellStyle="一般 2"/>
    <tableColumn id="16" xr3:uid="{B2DBA689-5908-41AC-8F0A-81B2382806EB}" name="RHMinTime" dataDxfId="40" dataCellStyle="一般 2"/>
    <tableColumn id="17" xr3:uid="{C3F69C0B-59C0-4B63-B3A2-D7CCA04A6A80}" name="WS" dataDxfId="39" dataCellStyle="一般 2"/>
    <tableColumn id="18" xr3:uid="{CE323D27-C780-4CB3-BB35-0D3ECC47F23D}" name="WD" dataDxfId="38" dataCellStyle="一般 2"/>
    <tableColumn id="19" xr3:uid="{87D5A757-DADC-4456-8381-6ED3FB21A288}" name="WSGust" dataDxfId="37" dataCellStyle="一般 2"/>
    <tableColumn id="20" xr3:uid="{566F5628-D7B1-48E5-9DBD-FE6F67959C36}" name="WDGust" dataDxfId="36" dataCellStyle="一般 2"/>
    <tableColumn id="21" xr3:uid="{FA6C6F29-44AE-4AFA-87B7-8278CF854562}" name="WGustTime" dataDxfId="35" dataCellStyle="一般 2"/>
    <tableColumn id="22" xr3:uid="{3ABD9B63-E659-4AF1-98C5-84A44C9F0012}" name="Precp" dataDxfId="34" dataCellStyle="一般 2"/>
    <tableColumn id="23" xr3:uid="{F90802FD-20AE-4BD0-ABC4-90F78935547F}" name="PrecpHour" dataDxfId="33" dataCellStyle="一般 2"/>
    <tableColumn id="24" xr3:uid="{58D0CCC4-ADBC-4CFB-9AD9-0DAD31E03B80}" name="PrecpMax10" dataDxfId="32" dataCellStyle="一般 2"/>
    <tableColumn id="25" xr3:uid="{393022E5-F2DB-47BB-9242-0DBF1E69DEB9}" name="PrecpMax10Time" dataDxfId="31" dataCellStyle="一般 2"/>
    <tableColumn id="26" xr3:uid="{1C894390-6F95-4716-8E62-83D7CAA0AA7D}" name="PrecpMax60" dataDxfId="30" dataCellStyle="一般 2"/>
    <tableColumn id="27" xr3:uid="{47B7244F-A53B-419D-9C91-193FADB345FD}" name="PrecpMax60Time" dataDxfId="29" dataCellStyle="一般 2"/>
    <tableColumn id="28" xr3:uid="{7241DB26-1A57-4571-B219-427B716391D2}" name="SunShine" dataDxfId="28" dataCellStyle="一般 2"/>
    <tableColumn id="29" xr3:uid="{0164BB79-31BB-43D8-96BC-634E23D7DDF6}" name="SunShineRate" dataDxfId="27" dataCellStyle="一般 2"/>
    <tableColumn id="30" xr3:uid="{D36C94E7-B8E3-4ABF-A5B7-74336E452EA4}" name="GloblRad" dataDxfId="26" dataCellStyle="一般 2"/>
    <tableColumn id="31" xr3:uid="{2F337605-846D-4544-893F-E90A0C027A84}" name="VisbMean" dataDxfId="25" dataCellStyle="一般 2"/>
    <tableColumn id="32" xr3:uid="{405AA3F4-8D5A-4F37-99E9-1CCAC961A6E7}" name="EvapA" dataDxfId="24" dataCellStyle="一般 2"/>
    <tableColumn id="33" xr3:uid="{BE7872C8-0F35-43FD-8A9D-BDC0F14FA86F}" name="UVI Max" dataDxfId="23" dataCellStyle="一般 2"/>
    <tableColumn id="34" xr3:uid="{E43FF9CE-74DA-4729-8502-9BA8EA456086}" name="UVI Max Time" dataDxfId="22" dataCellStyle="一般 2"/>
    <tableColumn id="35" xr3:uid="{72E895C3-B70C-4815-A699-D42A371163FF}" name="Cloud Amount" dataDxfId="21" dataCellStyle="一般 2"/>
  </tableColumns>
  <tableStyleInfo name="TableStyleMedium6"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Franklin Gothic">
      <a:majorFont>
        <a:latin typeface="Franklin Gothic Medium" panose="020B0603020102020204"/>
        <a:ea typeface=""/>
        <a:cs typeface=""/>
        <a:font script="Jpan" typeface="HG創英角ｺﾞｼｯｸUB"/>
        <a:font script="Hang" typeface="돋움"/>
        <a:font script="Hans" typeface="隶书"/>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Franklin Gothic Book" panose="020B0503020102020204"/>
        <a:ea typeface=""/>
        <a:cs typeface=""/>
        <a:font script="Jpan" typeface="HGｺﾞｼｯｸE"/>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3.vml"/><Relationship Id="rId1" Type="http://schemas.openxmlformats.org/officeDocument/2006/relationships/drawing" Target="../drawings/drawing8.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9.xml"/><Relationship Id="rId1" Type="http://schemas.openxmlformats.org/officeDocument/2006/relationships/hyperlink" Target="https://en.wikipedia.org/wiki/Solar_irradiance" TargetMode="External"/><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17" Type="http://schemas.openxmlformats.org/officeDocument/2006/relationships/hyperlink" Target="https://zh.wikipedia.org/wiki/%E9%98%BF%E5%B0%A4%E6%81%A9" TargetMode="External"/><Relationship Id="rId21" Type="http://schemas.openxmlformats.org/officeDocument/2006/relationships/hyperlink" Target="https://zh.wikipedia.org/wiki/%E7%8F%AD%E5%90%89" TargetMode="External"/><Relationship Id="rId324" Type="http://schemas.openxmlformats.org/officeDocument/2006/relationships/hyperlink" Target="https://zh.wikipedia.org/wiki/%E9%98%BF%E5%A7%86%E6%96%AF%E7%89%B9%E4%B8%B9" TargetMode="External"/><Relationship Id="rId531" Type="http://schemas.openxmlformats.org/officeDocument/2006/relationships/hyperlink" Target="https://zh.wikipedia.org/wiki/%E7%BE%8E%E5%9B%BD%E8%A1%8C%E6%94%BF%E5%8C%BA%E5%88%92" TargetMode="External"/><Relationship Id="rId170" Type="http://schemas.openxmlformats.org/officeDocument/2006/relationships/hyperlink" Target="https://zh.wikipedia.org/wiki/%E5%AE%89%E6%9B%BC" TargetMode="External"/><Relationship Id="rId268" Type="http://schemas.openxmlformats.org/officeDocument/2006/relationships/hyperlink" Target="https://zh.wikipedia.org/wiki/%E6%8D%B7%E5%85%8B%E5%85%B1%E5%92%8C%E5%9B%BD" TargetMode="External"/><Relationship Id="rId475" Type="http://schemas.openxmlformats.org/officeDocument/2006/relationships/hyperlink" Target="https://zh.wikipedia.org/wiki/%E8%8D%B7%E5%85%B0%E8%A1%8C%E6%94%BF%E5%8C%BA%E5%88%92" TargetMode="External"/><Relationship Id="rId32" Type="http://schemas.openxmlformats.org/officeDocument/2006/relationships/hyperlink" Target="https://zh.wikipedia.org/wiki/%E5%90%89%E5%B8%83%E6%8F%90" TargetMode="External"/><Relationship Id="rId128" Type="http://schemas.openxmlformats.org/officeDocument/2006/relationships/hyperlink" Target="https://zh.wikipedia.org/wiki/%E5%8D%97%E8%8B%8F%E4%B8%B9%E7%8B%AC%E7%AB%8B%E5%85%AC%E6%8A%95" TargetMode="External"/><Relationship Id="rId335" Type="http://schemas.openxmlformats.org/officeDocument/2006/relationships/hyperlink" Target="https://zh.wikipedia.org/wiki/%E5%9C%A3%E9%A9%AC%E5%8A%9B%E8%AF%BA" TargetMode="External"/><Relationship Id="rId542" Type="http://schemas.openxmlformats.org/officeDocument/2006/relationships/hyperlink" Target="https://zh.wikipedia.org/wiki/%E5%AF%86%E5%85%8B%E7%BD%97%E5%B0%BC%E8%A5%BF%E4%BA%9A%E8%81%94%E9%82%A6" TargetMode="External"/><Relationship Id="rId181" Type="http://schemas.openxmlformats.org/officeDocument/2006/relationships/hyperlink" Target="https://zh.wikipedia.org/wiki/%E8%80%81%E6%8C%9D" TargetMode="External"/><Relationship Id="rId402" Type="http://schemas.openxmlformats.org/officeDocument/2006/relationships/hyperlink" Target="https://zh.wikipedia.org/wiki/%E5%BA%93%E6%8B%89%E7%B4%A2" TargetMode="External"/><Relationship Id="rId279" Type="http://schemas.openxmlformats.org/officeDocument/2006/relationships/hyperlink" Target="https://zh.wikipedia.org/wiki/%E6%B3%95%E5%9B%BD" TargetMode="External"/><Relationship Id="rId486" Type="http://schemas.openxmlformats.org/officeDocument/2006/relationships/hyperlink" Target="https://zh.wikipedia.org/wiki/%E5%B7%B4%E8%A5%BF" TargetMode="External"/><Relationship Id="rId43" Type="http://schemas.openxmlformats.org/officeDocument/2006/relationships/hyperlink" Target="https://zh.wikipedia.org/wiki/%E5%88%A9%E4%BC%AF%E7%BB%B4%E5%B0%94" TargetMode="External"/><Relationship Id="rId139" Type="http://schemas.openxmlformats.org/officeDocument/2006/relationships/hyperlink" Target="https://zh.wikipedia.org/wiki/%E4%B8%AD%E5%8D%8E%E4%BA%BA%E6%B0%91%E5%85%B1%E5%92%8C%E5%9B%BD" TargetMode="External"/><Relationship Id="rId346" Type="http://schemas.openxmlformats.org/officeDocument/2006/relationships/hyperlink" Target="https://zh.wikipedia.org/wiki/%E9%9A%86%E9%9B%85%E5%B8%82" TargetMode="External"/><Relationship Id="rId553" Type="http://schemas.openxmlformats.org/officeDocument/2006/relationships/hyperlink" Target="https://zh.wikipedia.org/wiki/%E7%BA%BD%E5%9F%83" TargetMode="External"/><Relationship Id="rId192" Type="http://schemas.openxmlformats.org/officeDocument/2006/relationships/hyperlink" Target="https://zh.wikipedia.org/wiki/%E5%86%85%E6%AF%94%E9%83%BD" TargetMode="External"/><Relationship Id="rId206" Type="http://schemas.openxmlformats.org/officeDocument/2006/relationships/hyperlink" Target="https://zh.wikipedia.org/wiki/%E5%88%A9%E9%9B%85%E5%BE%97" TargetMode="External"/><Relationship Id="rId413" Type="http://schemas.openxmlformats.org/officeDocument/2006/relationships/hyperlink" Target="https://zh.wikipedia.org/wiki/%E4%B8%B9%E9%BA%A6%E8%A1%8C%E6%94%BF%E5%8C%BA%E5%88%92" TargetMode="External"/><Relationship Id="rId497" Type="http://schemas.openxmlformats.org/officeDocument/2006/relationships/hyperlink" Target="https://zh.wikipedia.org/wiki/%E6%B3%95%E5%B1%9E%E5%9C%AD%E4%BA%9A%E9%82%A3" TargetMode="External"/><Relationship Id="rId357" Type="http://schemas.openxmlformats.org/officeDocument/2006/relationships/hyperlink" Target="https://zh.wikipedia.org/wiki/%E6%A2%B5%E8%92%82%E5%86%88" TargetMode="External"/><Relationship Id="rId54" Type="http://schemas.openxmlformats.org/officeDocument/2006/relationships/hyperlink" Target="https://zh.wikipedia.org/wiki/%E8%8E%B1%E7%B4%A2%E6%89%98" TargetMode="External"/><Relationship Id="rId217" Type="http://schemas.openxmlformats.org/officeDocument/2006/relationships/hyperlink" Target="https://zh.wikipedia.org/wiki/%E4%B8%9C%E5%B8%9D%E6%B1%B6" TargetMode="External"/><Relationship Id="rId564" Type="http://schemas.openxmlformats.org/officeDocument/2006/relationships/hyperlink" Target="https://zh.wikipedia.org/wiki/%E5%B7%B4%E5%B0%94%E7%B1%B3%E6%8B%89%E7%8E%AF%E7%A4%81" TargetMode="External"/><Relationship Id="rId424" Type="http://schemas.openxmlformats.org/officeDocument/2006/relationships/hyperlink" Target="https://zh.wikipedia.org/wiki/%E7%89%B9%E5%8F%A4%E8%A5%BF%E5%8A%A0%E5%B0%94%E5%B7%B4" TargetMode="External"/><Relationship Id="rId270" Type="http://schemas.openxmlformats.org/officeDocument/2006/relationships/hyperlink" Target="https://zh.wikipedia.org/wiki/%E4%B8%B9%E9%BA%A6" TargetMode="External"/><Relationship Id="rId65" Type="http://schemas.openxmlformats.org/officeDocument/2006/relationships/hyperlink" Target="https://zh.wikipedia.org/wiki/%E5%B7%B4%E9%A9%AC%E7%A7%91" TargetMode="External"/><Relationship Id="rId130" Type="http://schemas.openxmlformats.org/officeDocument/2006/relationships/hyperlink" Target="https://zh.wikipedia.org/wiki/%E5%96%80%E5%B8%83%E5%B0%94" TargetMode="External"/><Relationship Id="rId368" Type="http://schemas.openxmlformats.org/officeDocument/2006/relationships/hyperlink" Target="https://zh.wikipedia.org/wiki/%E5%8D%A2%E7%94%98%E6%96%AF%E5%85%8B" TargetMode="External"/><Relationship Id="rId575" Type="http://schemas.openxmlformats.org/officeDocument/2006/relationships/hyperlink" Target="https://zh.wikipedia.org/wiki/%E6%89%98%E5%85%8B%E5%8A%B3" TargetMode="External"/><Relationship Id="rId228" Type="http://schemas.openxmlformats.org/officeDocument/2006/relationships/hyperlink" Target="https://zh.wikipedia.org/wiki/%E6%B2%B3%E5%86%85" TargetMode="External"/><Relationship Id="rId435" Type="http://schemas.openxmlformats.org/officeDocument/2006/relationships/hyperlink" Target="https://zh.wikipedia.org/wiki/%E7%BA%B3%E7%93%A6%E8%90%A8%E5%B2%9B" TargetMode="External"/><Relationship Id="rId281" Type="http://schemas.openxmlformats.org/officeDocument/2006/relationships/hyperlink" Target="https://zh.wikipedia.org/wiki/%E5%BE%B7%E5%9B%BD" TargetMode="External"/><Relationship Id="rId502" Type="http://schemas.openxmlformats.org/officeDocument/2006/relationships/hyperlink" Target="https://zh.wikipedia.org/wiki/%E5%B7%B4%E6%8B%89%E5%9C%AD" TargetMode="External"/><Relationship Id="rId76" Type="http://schemas.openxmlformats.org/officeDocument/2006/relationships/hyperlink" Target="https://zh.wikipedia.org/wiki/%E9%A9%AC%E6%99%AE%E6%89%98" TargetMode="External"/><Relationship Id="rId141" Type="http://schemas.openxmlformats.org/officeDocument/2006/relationships/hyperlink" Target="https://zh.wikipedia.org/wiki/%E4%B8%8D%E4%B8%B9" TargetMode="External"/><Relationship Id="rId379" Type="http://schemas.openxmlformats.org/officeDocument/2006/relationships/hyperlink" Target="https://zh.wikipedia.org/wiki/%E6%8B%BF%E9%AA%9A" TargetMode="External"/><Relationship Id="rId586" Type="http://schemas.openxmlformats.org/officeDocument/2006/relationships/hyperlink" Target="https://zh.wikipedia.org/wiki/%E7%BE%8E%E5%9B%BD%E8%A1%8C%E6%94%BF%E5%8C%BA%E5%88%92" TargetMode="External"/><Relationship Id="rId7" Type="http://schemas.openxmlformats.org/officeDocument/2006/relationships/hyperlink" Target="https://zh.wikipedia.org/wiki/%E5%8D%9A%E8%8C%A8%E7%93%A6%E7%BA%B3" TargetMode="External"/><Relationship Id="rId239" Type="http://schemas.openxmlformats.org/officeDocument/2006/relationships/hyperlink" Target="https://zh.wikipedia.org/wiki/%E6%9C%AA%E8%A2%AB%E5%9B%BD%E9%99%85%E6%99%AE%E9%81%8D%E6%89%BF%E8%AE%A4%E5%9B%BD%E5%AE%B6%E5%88%97%E8%A1%A8" TargetMode="External"/><Relationship Id="rId446" Type="http://schemas.openxmlformats.org/officeDocument/2006/relationships/hyperlink" Target="https://zh.wikipedia.org/wiki/%E5%8F%A4%E6%96%AF%E5%A1%94%E7%BB%B4%E4%BA%9A" TargetMode="External"/><Relationship Id="rId292" Type="http://schemas.openxmlformats.org/officeDocument/2006/relationships/hyperlink" Target="https://zh.wikipedia.org/wiki/%E5%B8%83%E8%BE%BE%E4%BD%A9%E6%96%AF" TargetMode="External"/><Relationship Id="rId306" Type="http://schemas.openxmlformats.org/officeDocument/2006/relationships/hyperlink" Target="https://zh.wikipedia.org/wiki/%E9%87%8C%E5%8A%A0" TargetMode="External"/><Relationship Id="rId87" Type="http://schemas.openxmlformats.org/officeDocument/2006/relationships/hyperlink" Target="https://zh.wikipedia.org/wiki/%E5%9F%BA%E5%8A%A0%E5%88%A9" TargetMode="External"/><Relationship Id="rId513" Type="http://schemas.openxmlformats.org/officeDocument/2006/relationships/hyperlink" Target="https://zh.wikipedia.org/wiki/%E5%B8%95%E6%9E%9C%E5%B8%95%E6%9E%9C" TargetMode="External"/><Relationship Id="rId597" Type="http://schemas.openxmlformats.org/officeDocument/2006/relationships/hyperlink" Target="https://zh.wikipedia.org/wiki/%E6%BE%B3%E5%A4%A7%E5%88%A9%E4%BA%9A%E8%A1%8C%E6%94%BF%E5%8C%BA%E5%88%92" TargetMode="External"/><Relationship Id="rId152" Type="http://schemas.openxmlformats.org/officeDocument/2006/relationships/hyperlink" Target="https://zh.wikipedia.org/wiki/%E6%BE%B3%E5%A4%A7%E5%88%A9%E4%BA%9A%E8%A1%8C%E6%94%BF%E5%8C%BA%E5%88%92" TargetMode="External"/><Relationship Id="rId457" Type="http://schemas.openxmlformats.org/officeDocument/2006/relationships/hyperlink" Target="https://zh.wikipedia.org/wiki/%E6%B3%95%E5%9B%BD%E6%B5%B7%E5%A4%96%E9%A2%86%E5%9C%B0" TargetMode="External"/><Relationship Id="rId14" Type="http://schemas.openxmlformats.org/officeDocument/2006/relationships/hyperlink" Target="https://zh.wikipedia.org/wiki/%E5%B8%83%E9%9A%86%E8%BF%AA" TargetMode="External"/><Relationship Id="rId56" Type="http://schemas.openxmlformats.org/officeDocument/2006/relationships/hyperlink" Target="https://zh.wikipedia.org/wiki/%E5%88%A9%E6%AF%94%E9%87%8C%E4%BA%9A" TargetMode="External"/><Relationship Id="rId317" Type="http://schemas.openxmlformats.org/officeDocument/2006/relationships/hyperlink" Target="https://zh.wikipedia.org/wiki/%E6%91%A9%E5%B0%94%E5%A4%9A%E7%93%A6" TargetMode="External"/><Relationship Id="rId359" Type="http://schemas.openxmlformats.org/officeDocument/2006/relationships/hyperlink" Target="https://zh.wikipedia.org/wiki/%E6%99%AE%E9%87%8C%E4%BB%80%E8%92%82%E7%BA%B3" TargetMode="External"/><Relationship Id="rId524" Type="http://schemas.openxmlformats.org/officeDocument/2006/relationships/hyperlink" Target="https://zh.wikipedia.org/wiki/%E6%B3%95%E5%B1%9E%E6%B3%A2%E5%88%A9%E5%B0%BC%E8%A5%BF%E4%BA%9A" TargetMode="External"/><Relationship Id="rId566" Type="http://schemas.openxmlformats.org/officeDocument/2006/relationships/hyperlink" Target="https://zh.wikipedia.org/wiki/%E5%B7%B4%E5%B8%83%E4%BA%9A%E6%96%B0%E5%87%A0%E5%86%85%E4%BA%9A" TargetMode="External"/><Relationship Id="rId98" Type="http://schemas.openxmlformats.org/officeDocument/2006/relationships/hyperlink" Target="https://zh.wikipedia.org/wiki/%E7%B4%A2%E9%A9%AC%E9%87%8C" TargetMode="External"/><Relationship Id="rId121" Type="http://schemas.openxmlformats.org/officeDocument/2006/relationships/hyperlink" Target="https://zh.wikipedia.org/wiki/%E6%B4%A5%E5%B7%B4%E5%B8%83%E9%9F%A6" TargetMode="External"/><Relationship Id="rId163" Type="http://schemas.openxmlformats.org/officeDocument/2006/relationships/hyperlink" Target="https://zh.wikipedia.org/wiki/%E4%BC%8A%E6%8B%89%E5%85%8B" TargetMode="External"/><Relationship Id="rId219" Type="http://schemas.openxmlformats.org/officeDocument/2006/relationships/hyperlink" Target="https://zh.wikipedia.org/wiki/%E5%9C%9F%E8%80%B3%E5%85%B6" TargetMode="External"/><Relationship Id="rId370" Type="http://schemas.openxmlformats.org/officeDocument/2006/relationships/hyperlink" Target="https://zh.wikipedia.org/wiki/%E5%AE%89%E5%9C%AD%E6%8B%89" TargetMode="External"/><Relationship Id="rId426" Type="http://schemas.openxmlformats.org/officeDocument/2006/relationships/hyperlink" Target="https://zh.wikipedia.org/wiki/%E4%BA%AC%E6%96%AF%E6%95%A6" TargetMode="External"/><Relationship Id="rId230" Type="http://schemas.openxmlformats.org/officeDocument/2006/relationships/hyperlink" Target="https://zh.wikipedia.org/wiki/%E8%90%A8%E9%82%A3" TargetMode="External"/><Relationship Id="rId468" Type="http://schemas.openxmlformats.org/officeDocument/2006/relationships/hyperlink" Target="https://zh.wikipedia.org/wiki/%E5%A4%8F%E6%B4%9B%E7%89%B9%E9%98%BF%E9%A9%AC%E5%88%A9%E4%BA%9A" TargetMode="External"/><Relationship Id="rId25" Type="http://schemas.openxmlformats.org/officeDocument/2006/relationships/hyperlink" Target="https://zh.wikipedia.org/wiki/%E8%8E%AB%E7%BD%97%E5%B0%BC" TargetMode="External"/><Relationship Id="rId67" Type="http://schemas.openxmlformats.org/officeDocument/2006/relationships/hyperlink" Target="https://zh.wikipedia.org/wiki/%E5%8A%AA%E7%93%A6%E5%85%8B%E8%82%96%E7%89%B9" TargetMode="External"/><Relationship Id="rId272" Type="http://schemas.openxmlformats.org/officeDocument/2006/relationships/hyperlink" Target="https://zh.wikipedia.org/wiki/%E7%88%B1%E6%B2%99%E5%B0%BC%E4%BA%9A" TargetMode="External"/><Relationship Id="rId328" Type="http://schemas.openxmlformats.org/officeDocument/2006/relationships/hyperlink" Target="https://zh.wikipedia.org/wiki/%E5%8D%8E%E6%B2%99" TargetMode="External"/><Relationship Id="rId535" Type="http://schemas.openxmlformats.org/officeDocument/2006/relationships/hyperlink" Target="https://zh.wikipedia.org/wiki/%E7%BE%8E%E5%9B%BD%E8%A1%8C%E6%94%BF%E5%8C%BA%E5%88%92" TargetMode="External"/><Relationship Id="rId577" Type="http://schemas.openxmlformats.org/officeDocument/2006/relationships/hyperlink" Target="https://zh.wikipedia.org/wiki/%E6%96%B0%E8%A5%BF%E5%85%B0%E8%A1%8C%E6%94%BF%E5%8C%BA%E5%88%92" TargetMode="External"/><Relationship Id="rId132" Type="http://schemas.openxmlformats.org/officeDocument/2006/relationships/hyperlink" Target="https://zh.wikipedia.org/wiki/%E5%9F%83%E9%87%8C%E6%B8%A9" TargetMode="External"/><Relationship Id="rId174" Type="http://schemas.openxmlformats.org/officeDocument/2006/relationships/hyperlink" Target="https://zh.wikipedia.org/wiki/%E5%B9%B3%E5%A3%A4" TargetMode="External"/><Relationship Id="rId381" Type="http://schemas.openxmlformats.org/officeDocument/2006/relationships/hyperlink" Target="https://zh.wikipedia.org/wiki/%E5%B8%83%E9%87%8C%E5%A5%87%E6%95%A6" TargetMode="External"/><Relationship Id="rId602" Type="http://schemas.openxmlformats.org/officeDocument/2006/relationships/drawing" Target="../drawings/drawing10.xml"/><Relationship Id="rId241" Type="http://schemas.openxmlformats.org/officeDocument/2006/relationships/hyperlink" Target="https://zh.wikipedia.org/wiki/%E5%B0%BC%E7%A7%91%E8%A5%BF%E4%BA%9A" TargetMode="External"/><Relationship Id="rId437" Type="http://schemas.openxmlformats.org/officeDocument/2006/relationships/hyperlink" Target="https://zh.wikipedia.org/wiki/%E7%BE%8E%E5%9B%BD%E8%A1%8C%E6%94%BF%E5%8C%BA%E5%88%92" TargetMode="External"/><Relationship Id="rId479" Type="http://schemas.openxmlformats.org/officeDocument/2006/relationships/hyperlink" Target="https://zh.wikipedia.org/wiki/%E8%90%A8%E5%B7%B4" TargetMode="External"/><Relationship Id="rId36" Type="http://schemas.openxmlformats.org/officeDocument/2006/relationships/hyperlink" Target="https://zh.wikipedia.org/wiki/%E8%B5%A4%E9%81%93%E5%87%A0%E5%86%85%E4%BA%9A" TargetMode="External"/><Relationship Id="rId283" Type="http://schemas.openxmlformats.org/officeDocument/2006/relationships/hyperlink" Target="https://zh.wikipedia.org/wiki/%E7%9B%B4%E5%B8%83%E7%BD%97%E9%99%80" TargetMode="External"/><Relationship Id="rId339" Type="http://schemas.openxmlformats.org/officeDocument/2006/relationships/hyperlink" Target="https://zh.wikipedia.org/wiki/%E6%96%AF%E6%B4%9B%E4%BC%90%E5%85%8B" TargetMode="External"/><Relationship Id="rId490" Type="http://schemas.openxmlformats.org/officeDocument/2006/relationships/hyperlink" Target="https://zh.wikipedia.org/wiki/%E5%93%A5%E4%BC%A6%E6%AF%94%E4%BA%9A" TargetMode="External"/><Relationship Id="rId504" Type="http://schemas.openxmlformats.org/officeDocument/2006/relationships/hyperlink" Target="https://zh.wikipedia.org/wiki/%E7%A7%98%E9%B2%81" TargetMode="External"/><Relationship Id="rId546" Type="http://schemas.openxmlformats.org/officeDocument/2006/relationships/hyperlink" Target="https://zh.wikipedia.org/wiki/%E7%91%99%E9%B2%81" TargetMode="External"/><Relationship Id="rId78" Type="http://schemas.openxmlformats.org/officeDocument/2006/relationships/hyperlink" Target="https://zh.wikipedia.org/wiki/%E6%B8%A9%E5%BE%97%E5%92%8C%E5%85%8B" TargetMode="External"/><Relationship Id="rId101" Type="http://schemas.openxmlformats.org/officeDocument/2006/relationships/hyperlink" Target="https://zh.wikipedia.org/wiki/%E6%AF%94%E5%8B%92%E9%99%80%E5%88%A9%E4%BA%9A" TargetMode="External"/><Relationship Id="rId143" Type="http://schemas.openxmlformats.org/officeDocument/2006/relationships/hyperlink" Target="https://zh.wikipedia.org/wiki/%E6%96%87%E8%8E%B1" TargetMode="External"/><Relationship Id="rId185" Type="http://schemas.openxmlformats.org/officeDocument/2006/relationships/hyperlink" Target="https://zh.wikipedia.org/wiki/%E9%A9%AC%E6%9D%A5%E8%A5%BF%E4%BA%9A" TargetMode="External"/><Relationship Id="rId350" Type="http://schemas.openxmlformats.org/officeDocument/2006/relationships/hyperlink" Target="https://zh.wikipedia.org/wiki/%E7%91%9E%E5%A3%AB" TargetMode="External"/><Relationship Id="rId406" Type="http://schemas.openxmlformats.org/officeDocument/2006/relationships/hyperlink" Target="https://zh.wikipedia.org/wiki/%E7%BD%97%E7%B4%A2" TargetMode="External"/><Relationship Id="rId588" Type="http://schemas.openxmlformats.org/officeDocument/2006/relationships/hyperlink" Target="https://zh.wikipedia.org/wiki/%E9%A9%AC%E5%A1%94%E4%B9%8C%E5%9B%BE" TargetMode="External"/><Relationship Id="rId9" Type="http://schemas.openxmlformats.org/officeDocument/2006/relationships/hyperlink" Target="https://zh.wikipedia.org/wiki/%E8%8B%B1%E5%B1%9E%E5%8D%B0%E5%BA%A6%E6%B4%8B%E9%A2%86%E5%9C%B0" TargetMode="External"/><Relationship Id="rId210" Type="http://schemas.openxmlformats.org/officeDocument/2006/relationships/hyperlink" Target="https://zh.wikipedia.org/wiki/%E6%96%AF%E9%87%8C%E8%B3%88%E4%BA%9E%E7%93%A6%E5%BE%B7%E7%B4%8D%E6%99%AE%E6%8B%89%E7%A7%91%E7%89%B9" TargetMode="External"/><Relationship Id="rId392" Type="http://schemas.openxmlformats.org/officeDocument/2006/relationships/hyperlink" Target="https://zh.wikipedia.org/wiki/%E5%BC%80%E6%9B%BC%E7%BE%A4%E5%B2%9B" TargetMode="External"/><Relationship Id="rId448" Type="http://schemas.openxmlformats.org/officeDocument/2006/relationships/hyperlink" Target="https://zh.wikipedia.org/wiki/%E5%9C%A3%E5%9F%BA%E8%8C%A8%E5%92%8C%E5%B0%BC%E7%BB%B4%E6%96%AF" TargetMode="External"/><Relationship Id="rId252" Type="http://schemas.openxmlformats.org/officeDocument/2006/relationships/hyperlink" Target="https://zh.wikipedia.org/wiki/%E5%9C%B0%E6%8B%89%E9%82%A3" TargetMode="External"/><Relationship Id="rId294" Type="http://schemas.openxmlformats.org/officeDocument/2006/relationships/hyperlink" Target="https://zh.wikipedia.org/wiki/%E9%9B%B7%E5%85%8B%E9%9B%85%E6%9C%AA%E5%85%8B" TargetMode="External"/><Relationship Id="rId308" Type="http://schemas.openxmlformats.org/officeDocument/2006/relationships/hyperlink" Target="https://zh.wikipedia.org/wiki/%E7%93%A6%E6%9D%9C%E5%85%B9" TargetMode="External"/><Relationship Id="rId515" Type="http://schemas.openxmlformats.org/officeDocument/2006/relationships/hyperlink" Target="https://zh.wikipedia.org/wiki/%E6%BE%B3%E5%A4%A7%E5%88%A9%E4%BA%9A" TargetMode="External"/><Relationship Id="rId47" Type="http://schemas.openxmlformats.org/officeDocument/2006/relationships/hyperlink" Target="https://zh.wikipedia.org/wiki/%E9%98%BF%E5%85%8B%E6%8B%89" TargetMode="External"/><Relationship Id="rId89" Type="http://schemas.openxmlformats.org/officeDocument/2006/relationships/hyperlink" Target="https://zh.wikipedia.org/wiki/%E8%A9%B9%E5%A7%86%E6%96%AF%E6%95%A6_(%E5%9C%A3%E8%B5%AB%E5%8B%92%E6%8B%BF)" TargetMode="External"/><Relationship Id="rId112" Type="http://schemas.openxmlformats.org/officeDocument/2006/relationships/hyperlink" Target="https://zh.wikipedia.org/wiki/%E7%AA%81%E5%B0%BC%E6%96%AF" TargetMode="External"/><Relationship Id="rId154" Type="http://schemas.openxmlformats.org/officeDocument/2006/relationships/hyperlink" Target="https://zh.wikipedia.org/wiki/%E5%B0%BC%E7%A7%91%E8%A5%BF%E4%BA%9A" TargetMode="External"/><Relationship Id="rId361" Type="http://schemas.openxmlformats.org/officeDocument/2006/relationships/hyperlink" Target="https://zh.wikipedia.org/wiki/%E5%BE%B7%E6%B6%85%E6%96%AF%E7%89%B9%E6%B2%B3%E6%B2%BF%E5%B2%B8" TargetMode="External"/><Relationship Id="rId557" Type="http://schemas.openxmlformats.org/officeDocument/2006/relationships/hyperlink" Target="https://zh.wikipedia.org/wiki/%E9%87%91%E6%96%AF%E6%95%A6_(%E8%AF%BA%E7%A6%8F%E5%85%8B%E5%B2%9B)" TargetMode="External"/><Relationship Id="rId599" Type="http://schemas.openxmlformats.org/officeDocument/2006/relationships/hyperlink" Target="https://zh.wikipedia.org/wiki/%E5%8F%A4%E5%88%A9%E5%BE%B7%E7%B6%AD%E8%82%AF" TargetMode="External"/><Relationship Id="rId196" Type="http://schemas.openxmlformats.org/officeDocument/2006/relationships/hyperlink" Target="https://zh.wikipedia.org/wiki/%E9%A9%AC%E6%96%AF%E5%96%80%E7%89%B9" TargetMode="External"/><Relationship Id="rId417" Type="http://schemas.openxmlformats.org/officeDocument/2006/relationships/hyperlink" Target="https://zh.wikipedia.org/wiki/%E5%B7%B4%E6%96%AF%E7%89%B9%E5%B0%94_(%E7%93%9C%E5%BE%B7%E7%BD%97%E6%99%AE)" TargetMode="External"/><Relationship Id="rId459" Type="http://schemas.openxmlformats.org/officeDocument/2006/relationships/hyperlink" Target="https://zh.wikipedia.org/wiki/%E9%87%91%E6%96%AF%E6%95%A6" TargetMode="External"/><Relationship Id="rId16" Type="http://schemas.openxmlformats.org/officeDocument/2006/relationships/hyperlink" Target="https://zh.wikipedia.org/wiki/%E5%96%80%E9%BA%A6%E9%9A%86" TargetMode="External"/><Relationship Id="rId221" Type="http://schemas.openxmlformats.org/officeDocument/2006/relationships/hyperlink" Target="https://zh.wikipedia.org/wiki/%E5%9C%9F%E5%BA%93%E6%9B%BC%E6%96%AF%E5%9D%A6" TargetMode="External"/><Relationship Id="rId263" Type="http://schemas.openxmlformats.org/officeDocument/2006/relationships/hyperlink" Target="https://zh.wikipedia.org/wiki/%E8%90%A8%E6%8B%89%E7%83%AD%E7%AA%9D" TargetMode="External"/><Relationship Id="rId319" Type="http://schemas.openxmlformats.org/officeDocument/2006/relationships/hyperlink" Target="https://zh.wikipedia.org/wiki/%E6%91%A9%E7%BA%B3%E5%93%A5" TargetMode="External"/><Relationship Id="rId470" Type="http://schemas.openxmlformats.org/officeDocument/2006/relationships/hyperlink" Target="https://zh.wikipedia.org/wiki/%E8%8D%B7%E5%B1%AC%E8%81%96%E9%A6%AC%E4%B8%81" TargetMode="External"/><Relationship Id="rId526" Type="http://schemas.openxmlformats.org/officeDocument/2006/relationships/hyperlink" Target="https://zh.wikipedia.org/wiki/%E6%B3%95%E5%9B%BD%E8%A1%8C%E6%94%BF%E5%8C%BA%E5%88%92" TargetMode="External"/><Relationship Id="rId58" Type="http://schemas.openxmlformats.org/officeDocument/2006/relationships/hyperlink" Target="https://zh.wikipedia.org/wiki/%E5%88%A9%E6%AF%94%E4%BA%9A" TargetMode="External"/><Relationship Id="rId123" Type="http://schemas.openxmlformats.org/officeDocument/2006/relationships/hyperlink" Target="https://zh.wikipedia.org/wiki/%E7%B4%A2%E9%A9%AC%E9%87%8C%E5%85%B0" TargetMode="External"/><Relationship Id="rId330" Type="http://schemas.openxmlformats.org/officeDocument/2006/relationships/hyperlink" Target="https://zh.wikipedia.org/wiki/%E9%87%8C%E6%96%AF%E6%9C%AC" TargetMode="External"/><Relationship Id="rId568" Type="http://schemas.openxmlformats.org/officeDocument/2006/relationships/hyperlink" Target="https://zh.wikipedia.org/wiki/%E7%9A%AE%E7%89%B9%E5%87%AF%E6%81%A9%E7%BE%A4%E5%B2%9B" TargetMode="External"/><Relationship Id="rId165" Type="http://schemas.openxmlformats.org/officeDocument/2006/relationships/hyperlink" Target="https://zh.wikipedia.org/wiki/%E4%BB%A5%E8%89%B2%E5%88%97" TargetMode="External"/><Relationship Id="rId372" Type="http://schemas.openxmlformats.org/officeDocument/2006/relationships/hyperlink" Target="https://zh.wikipedia.org/wiki/%E8%8B%B1%E5%9B%BD%E6%B5%B7%E5%A4%96%E9%A2%86%E5%9C%B0" TargetMode="External"/><Relationship Id="rId428" Type="http://schemas.openxmlformats.org/officeDocument/2006/relationships/hyperlink" Target="https://zh.wikipedia.org/wiki/%E6%B3%95%E5%85%B0%E8%A5%BF%E5%A0%A1" TargetMode="External"/><Relationship Id="rId232" Type="http://schemas.openxmlformats.org/officeDocument/2006/relationships/hyperlink" Target="https://zh.wikipedia.org/wiki/%E8%8B%8F%E5%91%BC%E7%B1%B3" TargetMode="External"/><Relationship Id="rId274" Type="http://schemas.openxmlformats.org/officeDocument/2006/relationships/hyperlink" Target="https://zh.wikipedia.org/wiki/%E6%B3%95%E7%BD%97%E7%BE%A4%E5%B2%9B" TargetMode="External"/><Relationship Id="rId481" Type="http://schemas.openxmlformats.org/officeDocument/2006/relationships/hyperlink" Target="https://zh.wikipedia.org/wiki/%E8%8D%B7%E5%85%B0%E8%A1%8C%E6%94%BF%E5%8C%BA%E5%88%92" TargetMode="External"/><Relationship Id="rId27" Type="http://schemas.openxmlformats.org/officeDocument/2006/relationships/hyperlink" Target="https://zh.wikipedia.org/wiki/%E9%87%91%E6%B2%99%E8%90%A8" TargetMode="External"/><Relationship Id="rId69" Type="http://schemas.openxmlformats.org/officeDocument/2006/relationships/hyperlink" Target="https://zh.wikipedia.org/wiki/%E8%B7%AF%E6%98%93%E6%B8%AF" TargetMode="External"/><Relationship Id="rId134" Type="http://schemas.openxmlformats.org/officeDocument/2006/relationships/hyperlink" Target="https://zh.wikipedia.org/wiki/%E5%B7%B4%E5%BA%93" TargetMode="External"/><Relationship Id="rId537" Type="http://schemas.openxmlformats.org/officeDocument/2006/relationships/hyperlink" Target="https://zh.wikipedia.org/wiki/%E7%BE%8E%E5%9B%BD%E8%A1%8C%E6%94%BF%E5%8C%BA%E5%88%92" TargetMode="External"/><Relationship Id="rId579" Type="http://schemas.openxmlformats.org/officeDocument/2006/relationships/hyperlink" Target="https://zh.wikipedia.org/wiki/%E5%8A%AA%E5%BA%93%E9%98%BF%E6%B4%9B%E6%B3%95" TargetMode="External"/><Relationship Id="rId80" Type="http://schemas.openxmlformats.org/officeDocument/2006/relationships/hyperlink" Target="https://zh.wikipedia.org/wiki/%E5%B0%BC%E4%BA%9A%E7%BE%8E" TargetMode="External"/><Relationship Id="rId176" Type="http://schemas.openxmlformats.org/officeDocument/2006/relationships/hyperlink" Target="https://zh.wikipedia.org/wiki/%E9%A6%96%E5%B0%94" TargetMode="External"/><Relationship Id="rId341" Type="http://schemas.openxmlformats.org/officeDocument/2006/relationships/hyperlink" Target="https://zh.wikipedia.org/wiki/%E6%96%AF%E6%B4%9B%E6%96%87%E5%B0%BC%E4%BA%9A" TargetMode="External"/><Relationship Id="rId383" Type="http://schemas.openxmlformats.org/officeDocument/2006/relationships/hyperlink" Target="https://zh.wikipedia.org/wiki/%E8%B4%9D%E5%B0%94%E8%8E%AB%E6%BD%98" TargetMode="External"/><Relationship Id="rId439" Type="http://schemas.openxmlformats.org/officeDocument/2006/relationships/hyperlink" Target="https://zh.wikipedia.org/wiki/%E9%A9%AC%E9%82%A3%E7%93%9C" TargetMode="External"/><Relationship Id="rId590" Type="http://schemas.openxmlformats.org/officeDocument/2006/relationships/hyperlink" Target="https://zh.wikipedia.org/wiki/%E5%B8%83%E9%9F%A6%E5%B2%9B" TargetMode="External"/><Relationship Id="rId604" Type="http://schemas.openxmlformats.org/officeDocument/2006/relationships/comments" Target="../comments3.xml"/><Relationship Id="rId201" Type="http://schemas.openxmlformats.org/officeDocument/2006/relationships/hyperlink" Target="https://zh.wikipedia.org/wiki/%E8%8F%B2%E5%BE%8B%E5%AE%BE" TargetMode="External"/><Relationship Id="rId243" Type="http://schemas.openxmlformats.org/officeDocument/2006/relationships/hyperlink" Target="https://zh.wikipedia.org/wiki/%E5%8D%97%E5%A5%A5%E5%A1%9E%E6%A2%AF" TargetMode="External"/><Relationship Id="rId285" Type="http://schemas.openxmlformats.org/officeDocument/2006/relationships/hyperlink" Target="https://zh.wikipedia.org/wiki/%E8%8B%B1%E5%9B%BD%E6%B5%B7%E5%A4%96%E9%A2%86%E5%9C%9F" TargetMode="External"/><Relationship Id="rId450" Type="http://schemas.openxmlformats.org/officeDocument/2006/relationships/hyperlink" Target="https://zh.wikipedia.org/wiki/%E5%9C%A3%E5%8D%A2%E8%A5%BF%E4%BA%9A" TargetMode="External"/><Relationship Id="rId506" Type="http://schemas.openxmlformats.org/officeDocument/2006/relationships/hyperlink" Target="https://zh.wikipedia.org/wiki/%E8%8B%8F%E9%87%8C%E5%8D%97" TargetMode="External"/><Relationship Id="rId38" Type="http://schemas.openxmlformats.org/officeDocument/2006/relationships/hyperlink" Target="https://zh.wikipedia.org/wiki/%E5%8E%84%E7%AB%8B%E7%89%B9%E9%87%8C%E4%BA%9A" TargetMode="External"/><Relationship Id="rId103" Type="http://schemas.openxmlformats.org/officeDocument/2006/relationships/hyperlink" Target="https://zh.wikipedia.org/wiki/%E5%B8%83%E9%9A%86%E6%96%B9%E4%B8%B9" TargetMode="External"/><Relationship Id="rId310" Type="http://schemas.openxmlformats.org/officeDocument/2006/relationships/hyperlink" Target="https://zh.wikipedia.org/wiki/%E7%BB%B4%E5%B0%94%E7%BA%BD%E6%96%AF" TargetMode="External"/><Relationship Id="rId492" Type="http://schemas.openxmlformats.org/officeDocument/2006/relationships/hyperlink" Target="https://zh.wikipedia.org/wiki/%E5%8E%84%E7%93%9C%E5%A4%9A%E5%B0%94" TargetMode="External"/><Relationship Id="rId548" Type="http://schemas.openxmlformats.org/officeDocument/2006/relationships/hyperlink" Target="https://zh.wikipedia.org/wiki/%E6%96%B0%E5%96%80%E9%87%8C%E5%A4%9A%E5%B0%BC%E4%BA%9A" TargetMode="External"/><Relationship Id="rId91" Type="http://schemas.openxmlformats.org/officeDocument/2006/relationships/hyperlink" Target="https://zh.wikipedia.org/wiki/%E5%9C%A3%E5%A4%9A%E7%BE%8E" TargetMode="External"/><Relationship Id="rId145" Type="http://schemas.openxmlformats.org/officeDocument/2006/relationships/hyperlink" Target="https://zh.wikipedia.org/wiki/%E6%9F%AC%E5%9F%94%E5%AF%A8" TargetMode="External"/><Relationship Id="rId187" Type="http://schemas.openxmlformats.org/officeDocument/2006/relationships/hyperlink" Target="https://zh.wikipedia.org/wiki/%E9%A9%AC%E5%B0%94%E4%BB%A3%E5%A4%AB" TargetMode="External"/><Relationship Id="rId352" Type="http://schemas.openxmlformats.org/officeDocument/2006/relationships/hyperlink" Target="https://zh.wikipedia.org/wiki/%E4%B9%8C%E5%85%8B%E5%85%B0" TargetMode="External"/><Relationship Id="rId394" Type="http://schemas.openxmlformats.org/officeDocument/2006/relationships/hyperlink" Target="https://zh.wikipedia.org/wiki/%E8%8B%B1%E5%9B%BD%E6%B5%B7%E5%A4%96%E9%A2%86%E5%9C%B0" TargetMode="External"/><Relationship Id="rId408" Type="http://schemas.openxmlformats.org/officeDocument/2006/relationships/hyperlink" Target="https://zh.wikipedia.org/wiki/%E5%9C%A3%E5%A4%9A%E6%98%8E%E5%90%84" TargetMode="External"/><Relationship Id="rId212" Type="http://schemas.openxmlformats.org/officeDocument/2006/relationships/hyperlink" Target="https://zh.wikipedia.org/wiki/%E5%A4%A7%E9%A9%AC%E5%A3%AB%E9%9D%A9" TargetMode="External"/><Relationship Id="rId254" Type="http://schemas.openxmlformats.org/officeDocument/2006/relationships/hyperlink" Target="https://zh.wikipedia.org/wiki/%E5%AE%89%E9%81%93%E5%B0%94" TargetMode="External"/><Relationship Id="rId49" Type="http://schemas.openxmlformats.org/officeDocument/2006/relationships/hyperlink" Target="https://zh.wikipedia.org/wiki/%E7%A7%91%E7%BA%B3%E5%85%8B%E9%87%8C" TargetMode="External"/><Relationship Id="rId114" Type="http://schemas.openxmlformats.org/officeDocument/2006/relationships/hyperlink" Target="https://zh.wikipedia.org/wiki/%E4%B9%8C%E5%B9%B2%E8%BE%BE" TargetMode="External"/><Relationship Id="rId296" Type="http://schemas.openxmlformats.org/officeDocument/2006/relationships/hyperlink" Target="https://zh.wikipedia.org/wiki/%E9%83%BD%E6%9F%8F%E6%9E%97" TargetMode="External"/><Relationship Id="rId461" Type="http://schemas.openxmlformats.org/officeDocument/2006/relationships/hyperlink" Target="https://zh.wikipedia.org/wiki/%E8%A5%BF%E7%8F%AD%E7%89%99%E6%B8%AF" TargetMode="External"/><Relationship Id="rId517" Type="http://schemas.openxmlformats.org/officeDocument/2006/relationships/hyperlink" Target="https://zh.wikipedia.org/wiki/%E7%BE%8E%E5%9B%BD%E8%A1%8C%E6%94%BF%E5%8C%BA%E5%88%92" TargetMode="External"/><Relationship Id="rId559" Type="http://schemas.openxmlformats.org/officeDocument/2006/relationships/hyperlink" Target="https://zh.wikipedia.org/wiki/%E5%8C%97%E9%A9%AC%E9%87%8C%E4%BA%9A%E7%BA%B3%E7%BE%A4%E5%B2%9B" TargetMode="External"/><Relationship Id="rId60" Type="http://schemas.openxmlformats.org/officeDocument/2006/relationships/hyperlink" Target="https://zh.wikipedia.org/wiki/%E9%A9%AC%E8%BE%BE%E5%8A%A0%E6%96%AF%E5%8A%A0" TargetMode="External"/><Relationship Id="rId156" Type="http://schemas.openxmlformats.org/officeDocument/2006/relationships/hyperlink" Target="https://zh.wikipedia.org/wiki/%E7%AC%AC%E6%AF%94%E5%88%A9%E6%96%AF" TargetMode="External"/><Relationship Id="rId198" Type="http://schemas.openxmlformats.org/officeDocument/2006/relationships/hyperlink" Target="https://zh.wikipedia.org/wiki/%E4%BC%8A%E6%96%AF%E5%85%B0%E5%A0%A1" TargetMode="External"/><Relationship Id="rId321" Type="http://schemas.openxmlformats.org/officeDocument/2006/relationships/hyperlink" Target="https://zh.wikipedia.org/wiki/%E9%BB%91%E5%B1%B1%E5%85%B1%E5%92%8C%E5%9B%BD" TargetMode="External"/><Relationship Id="rId363" Type="http://schemas.openxmlformats.org/officeDocument/2006/relationships/hyperlink" Target="https://zh.wikipedia.org/wiki/%E6%9C%AA%E8%A2%AB%E5%9B%BD%E9%99%85%E6%99%AE%E9%81%8D%E6%89%BF%E8%AE%A4%E5%9B%BD%E5%AE%B6%E5%88%97%E8%A1%A8" TargetMode="External"/><Relationship Id="rId419" Type="http://schemas.openxmlformats.org/officeDocument/2006/relationships/hyperlink" Target="https://zh.wikipedia.org/wiki/%E5%8D%B1%E5%9C%B0%E9%A9%AC%E6%8B%89" TargetMode="External"/><Relationship Id="rId570" Type="http://schemas.openxmlformats.org/officeDocument/2006/relationships/hyperlink" Target="https://zh.wikipedia.org/wiki/%E8%8B%B1%E5%9B%BD%E6%B5%B7%E5%A4%96%E9%A2%86%E5%9C%9F" TargetMode="External"/><Relationship Id="rId223" Type="http://schemas.openxmlformats.org/officeDocument/2006/relationships/hyperlink" Target="https://zh.wikipedia.org/wiki/%E9%98%BF%E6%8B%89%E4%BC%AF%E8%81%94%E5%90%88%E9%85%8B%E9%95%BF%E5%9B%BD" TargetMode="External"/><Relationship Id="rId430" Type="http://schemas.openxmlformats.org/officeDocument/2006/relationships/hyperlink" Target="https://zh.wikipedia.org/wiki/%E5%A2%A8%E8%A5%BF%E5%93%A5" TargetMode="External"/><Relationship Id="rId18" Type="http://schemas.openxmlformats.org/officeDocument/2006/relationships/hyperlink" Target="https://zh.wikipedia.org/wiki/%E4%BD%9B%E5%BE%97%E8%A7%92" TargetMode="External"/><Relationship Id="rId265" Type="http://schemas.openxmlformats.org/officeDocument/2006/relationships/hyperlink" Target="https://zh.wikipedia.org/wiki/%E7%B4%A2%E8%8F%B2%E4%BA%9A" TargetMode="External"/><Relationship Id="rId472" Type="http://schemas.openxmlformats.org/officeDocument/2006/relationships/hyperlink" Target="https://zh.wikipedia.org/wiki/%E8%8D%B7%E5%85%B0%E8%A1%8C%E6%94%BF%E5%8C%BA%E5%88%92" TargetMode="External"/><Relationship Id="rId528" Type="http://schemas.openxmlformats.org/officeDocument/2006/relationships/hyperlink" Target="https://zh.wikipedia.org/wiki/%E5%85%B3%E5%B2%9B" TargetMode="External"/><Relationship Id="rId125" Type="http://schemas.openxmlformats.org/officeDocument/2006/relationships/hyperlink" Target="https://zh.wikipedia.org/wiki/%E6%9C%AA%E8%A2%AB%E5%9B%BD%E9%99%85%E6%99%AE%E9%81%8D%E6%89%BF%E8%AE%A4%E5%9B%BD%E5%AE%B6%E5%88%97%E8%A1%A8" TargetMode="External"/><Relationship Id="rId167" Type="http://schemas.openxmlformats.org/officeDocument/2006/relationships/hyperlink" Target="https://zh.wikipedia.org/wiki/%E6%97%A5%E6%9C%AC" TargetMode="External"/><Relationship Id="rId332" Type="http://schemas.openxmlformats.org/officeDocument/2006/relationships/hyperlink" Target="https://zh.wikipedia.org/wiki/%E5%B8%83%E5%8A%A0%E5%8B%92%E6%96%AF%E7%89%B9" TargetMode="External"/><Relationship Id="rId374" Type="http://schemas.openxmlformats.org/officeDocument/2006/relationships/hyperlink" Target="https://zh.wikipedia.org/wiki/%E8%81%96%E7%B4%84%E7%BF%B0%E6%96%AF_(%E5%AE%89%E6%8F%90%E7%93%9C%E5%92%8C%E5%B7%B4%E5%B8%83%E9%81%94)" TargetMode="External"/><Relationship Id="rId581" Type="http://schemas.openxmlformats.org/officeDocument/2006/relationships/hyperlink" Target="https://zh.wikipedia.org/wiki/%E7%A6%8F%E7%B4%8D%E4%BD%9B%E6%8F%90" TargetMode="External"/><Relationship Id="rId71" Type="http://schemas.openxmlformats.org/officeDocument/2006/relationships/hyperlink" Target="https://zh.wikipedia.org/wiki/%E9%A9%AC%E7%A9%86%E6%A5%9A" TargetMode="External"/><Relationship Id="rId234" Type="http://schemas.openxmlformats.org/officeDocument/2006/relationships/hyperlink" Target="https://zh.wikipedia.org/wiki/%E8%87%BA%E7%81%A3" TargetMode="External"/><Relationship Id="rId2" Type="http://schemas.openxmlformats.org/officeDocument/2006/relationships/hyperlink" Target="https://zh.wikipedia.org/wiki/%E9%98%BF%E5%B0%94%E5%8F%8A%E5%B0%94" TargetMode="External"/><Relationship Id="rId29" Type="http://schemas.openxmlformats.org/officeDocument/2006/relationships/hyperlink" Target="https://zh.wikipedia.org/wiki/%E5%B8%83%E6%8B%89%E6%9F%B4%E7%BB%B4%E5%B0%94" TargetMode="External"/><Relationship Id="rId276" Type="http://schemas.openxmlformats.org/officeDocument/2006/relationships/hyperlink" Target="https://zh.wikipedia.org/wiki/%E4%B8%B9%E9%BA%A6%E8%A1%8C%E6%94%BF%E5%8C%BA%E5%88%92" TargetMode="External"/><Relationship Id="rId441" Type="http://schemas.openxmlformats.org/officeDocument/2006/relationships/hyperlink" Target="https://zh.wikipedia.org/wiki/%E5%B7%B4%E6%8B%BF%E9%A9%AC%E5%9F%8E" TargetMode="External"/><Relationship Id="rId483" Type="http://schemas.openxmlformats.org/officeDocument/2006/relationships/hyperlink" Target="https://zh.wikipedia.org/wiki/%E5%B8%83%E5%AE%9C%E8%AF%BA%E6%96%AF%E8%89%BE%E5%88%A9%E6%96%AF" TargetMode="External"/><Relationship Id="rId539" Type="http://schemas.openxmlformats.org/officeDocument/2006/relationships/hyperlink" Target="https://zh.wikipedia.org/wiki/%E5%8D%97%E5%A1%94%E6%8B%89%E7%93%A6" TargetMode="External"/><Relationship Id="rId40" Type="http://schemas.openxmlformats.org/officeDocument/2006/relationships/hyperlink" Target="https://zh.wikipedia.org/wiki/%E5%9F%83%E5%A1%9E%E4%BF%84%E6%AF%94%E4%BA%9A" TargetMode="External"/><Relationship Id="rId136" Type="http://schemas.openxmlformats.org/officeDocument/2006/relationships/hyperlink" Target="https://zh.wikipedia.org/wiki/%E9%BA%A6%E7%BA%B3%E9%BA%A6" TargetMode="External"/><Relationship Id="rId178" Type="http://schemas.openxmlformats.org/officeDocument/2006/relationships/hyperlink" Target="https://zh.wikipedia.org/wiki/%E7%A7%91%E5%A8%81%E7%89%B9%E5%9F%8E" TargetMode="External"/><Relationship Id="rId301" Type="http://schemas.openxmlformats.org/officeDocument/2006/relationships/hyperlink" Target="https://zh.wikipedia.org/wiki/%E7%BD%97%E9%A9%AC" TargetMode="External"/><Relationship Id="rId343" Type="http://schemas.openxmlformats.org/officeDocument/2006/relationships/hyperlink" Target="https://zh.wikipedia.org/wiki/%E8%A5%BF%E7%8F%AD%E7%89%99" TargetMode="External"/><Relationship Id="rId550" Type="http://schemas.openxmlformats.org/officeDocument/2006/relationships/hyperlink" Target="https://zh.wikipedia.org/wiki/%E6%B3%95%E5%9B%BD%E8%A1%8C%E6%94%BF%E5%8C%BA%E5%88%92" TargetMode="External"/><Relationship Id="rId82" Type="http://schemas.openxmlformats.org/officeDocument/2006/relationships/hyperlink" Target="https://zh.wikipedia.org/wiki/%E9%98%BF%E5%B8%83%E8%B4%BE" TargetMode="External"/><Relationship Id="rId203" Type="http://schemas.openxmlformats.org/officeDocument/2006/relationships/hyperlink" Target="https://zh.wikipedia.org/wiki/%E5%8D%A1%E5%A1%94%E5%B0%94" TargetMode="External"/><Relationship Id="rId385" Type="http://schemas.openxmlformats.org/officeDocument/2006/relationships/hyperlink" Target="https://zh.wikipedia.org/wiki/%E6%B1%89%E5%AF%86%E5%B0%94%E9%A1%BF_(%E7%99%BE%E6%85%95%E5%A4%A7)" TargetMode="External"/><Relationship Id="rId592" Type="http://schemas.openxmlformats.org/officeDocument/2006/relationships/hyperlink" Target="https://zh.wikipedia.org/wiki/%E6%8C%AA%E5%A8%81%E8%A1%8C%E6%94%BF%E5%8D%80%E5%8A%83" TargetMode="External"/><Relationship Id="rId245" Type="http://schemas.openxmlformats.org/officeDocument/2006/relationships/hyperlink" Target="https://zh.wikipedia.org/wiki/%E6%9C%AA%E8%A2%AB%E5%9B%BD%E9%99%85%E6%99%AE%E9%81%8D%E6%89%BF%E8%AE%A4%E5%9B%BD%E5%AE%B6%E5%88%97%E8%A1%A8" TargetMode="External"/><Relationship Id="rId287" Type="http://schemas.openxmlformats.org/officeDocument/2006/relationships/hyperlink" Target="https://zh.wikipedia.org/wiki/%E9%9B%85%E5%85%B8" TargetMode="External"/><Relationship Id="rId410" Type="http://schemas.openxmlformats.org/officeDocument/2006/relationships/hyperlink" Target="https://zh.wikipedia.org/wiki/%E5%9C%A3%E8%90%A8%E5%B0%94%E7%93%A6%E5%A4%9A" TargetMode="External"/><Relationship Id="rId452" Type="http://schemas.openxmlformats.org/officeDocument/2006/relationships/hyperlink" Target="https://zh.wikipedia.org/wiki/%E6%B3%95%E5%B1%AC%E8%81%96%E9%A6%AC%E4%B8%81" TargetMode="External"/><Relationship Id="rId494" Type="http://schemas.openxmlformats.org/officeDocument/2006/relationships/hyperlink" Target="https://zh.wikipedia.org/wiki/%E7%A6%8F%E5%85%8B%E5%85%B0%E7%BE%A4%E5%B2%9B" TargetMode="External"/><Relationship Id="rId508" Type="http://schemas.openxmlformats.org/officeDocument/2006/relationships/hyperlink" Target="https://zh.wikipedia.org/wiki/%E4%B9%8C%E6%8B%89%E5%9C%AD" TargetMode="External"/><Relationship Id="rId105" Type="http://schemas.openxmlformats.org/officeDocument/2006/relationships/hyperlink" Target="https://zh.wikipedia.org/wiki/%E5%96%80%E5%9C%9F%E7%A9%86" TargetMode="External"/><Relationship Id="rId147" Type="http://schemas.openxmlformats.org/officeDocument/2006/relationships/hyperlink" Target="https://zh.wikipedia.org/wiki/%E5%9C%A3%E8%AF%9E%E5%B2%9B" TargetMode="External"/><Relationship Id="rId312" Type="http://schemas.openxmlformats.org/officeDocument/2006/relationships/hyperlink" Target="https://zh.wikipedia.org/wiki/%E5%8D%A2%E6%A3%AE%E5%A0%A1%E5%B8%82" TargetMode="External"/><Relationship Id="rId354" Type="http://schemas.openxmlformats.org/officeDocument/2006/relationships/hyperlink" Target="https://zh.wikipedia.org/wiki/%E8%8B%B1%E5%9B%BD" TargetMode="External"/><Relationship Id="rId51" Type="http://schemas.openxmlformats.org/officeDocument/2006/relationships/hyperlink" Target="https://zh.wikipedia.org/wiki/%E6%AF%94%E7%BB%8D" TargetMode="External"/><Relationship Id="rId93" Type="http://schemas.openxmlformats.org/officeDocument/2006/relationships/hyperlink" Target="https://zh.wikipedia.org/wiki/%E8%BE%BE%E5%96%80%E5%B0%94" TargetMode="External"/><Relationship Id="rId189" Type="http://schemas.openxmlformats.org/officeDocument/2006/relationships/hyperlink" Target="https://zh.wikipedia.org/wiki/%E8%92%99%E5%8F%A4" TargetMode="External"/><Relationship Id="rId396" Type="http://schemas.openxmlformats.org/officeDocument/2006/relationships/hyperlink" Target="https://zh.wikipedia.org/wiki/%E5%85%8B%E5%88%A9%E7%8F%80%E9%A1%BF%E5%B2%9B" TargetMode="External"/><Relationship Id="rId561" Type="http://schemas.openxmlformats.org/officeDocument/2006/relationships/hyperlink" Target="https://zh.wikipedia.org/wiki/%E7%BE%8E%E5%9B%BD%E8%A1%8C%E6%94%BF%E5%8C%BA%E5%88%92" TargetMode="External"/><Relationship Id="rId214" Type="http://schemas.openxmlformats.org/officeDocument/2006/relationships/hyperlink" Target="https://zh.wikipedia.org/wiki/%E6%9D%9C%E5%B0%9A%E5%88%AB" TargetMode="External"/><Relationship Id="rId256" Type="http://schemas.openxmlformats.org/officeDocument/2006/relationships/hyperlink" Target="https://zh.wikipedia.org/wiki/%E5%A5%A5%E5%9C%B0%E5%88%A9" TargetMode="External"/><Relationship Id="rId298" Type="http://schemas.openxmlformats.org/officeDocument/2006/relationships/hyperlink" Target="https://zh.wikipedia.org/wiki/%E9%81%93%E6%A0%BC%E6%8B%89%E6%96%AF_(%E9%A9%AC%E6%81%A9%E5%B2%9B)" TargetMode="External"/><Relationship Id="rId421" Type="http://schemas.openxmlformats.org/officeDocument/2006/relationships/hyperlink" Target="https://zh.wikipedia.org/wiki/%E6%B5%B7%E5%9C%B0" TargetMode="External"/><Relationship Id="rId463" Type="http://schemas.openxmlformats.org/officeDocument/2006/relationships/hyperlink" Target="https://zh.wikipedia.org/wiki/%E7%A7%91%E4%BC%AF%E6%81%A9%E5%9F%8E" TargetMode="External"/><Relationship Id="rId519" Type="http://schemas.openxmlformats.org/officeDocument/2006/relationships/hyperlink" Target="https://zh.wikipedia.org/wiki/%E5%BA%93%E5%85%8B%E7%BE%A4%E5%B2%9B" TargetMode="External"/><Relationship Id="rId116" Type="http://schemas.openxmlformats.org/officeDocument/2006/relationships/hyperlink" Target="https://zh.wikipedia.org/wiki/%E9%98%BF%E6%8B%89%E4%BC%AF%E6%92%92%E5%93%88%E6%8B%89%E6%B0%91%E4%B8%BB%E5%85%B1%E5%92%8C%E5%9B%BD" TargetMode="External"/><Relationship Id="rId158" Type="http://schemas.openxmlformats.org/officeDocument/2006/relationships/hyperlink" Target="https://zh.wikipedia.org/wiki/%E6%96%B0%E5%BE%B7%E9%87%8C" TargetMode="External"/><Relationship Id="rId323" Type="http://schemas.openxmlformats.org/officeDocument/2006/relationships/hyperlink" Target="https://zh.wikipedia.org/wiki/%E8%8D%B7%E5%85%B0" TargetMode="External"/><Relationship Id="rId530" Type="http://schemas.openxmlformats.org/officeDocument/2006/relationships/hyperlink" Target="https://zh.wikipedia.org/wiki/%E8%B1%AA%E5%85%B0%E5%B2%9B" TargetMode="External"/><Relationship Id="rId20" Type="http://schemas.openxmlformats.org/officeDocument/2006/relationships/hyperlink" Target="https://zh.wikipedia.org/wiki/%E4%B8%AD%E9%9D%9E%E5%85%B1%E5%92%8C%E5%9C%8B" TargetMode="External"/><Relationship Id="rId62" Type="http://schemas.openxmlformats.org/officeDocument/2006/relationships/hyperlink" Target="https://zh.wikipedia.org/wiki/%E9%A9%AC%E6%8B%89%E7%BB%B4" TargetMode="External"/><Relationship Id="rId365" Type="http://schemas.openxmlformats.org/officeDocument/2006/relationships/hyperlink" Target="https://zh.wikipedia.org/wiki/%E9%A1%BF%E6%B6%85%E8%8C%A8%E5%85%8B" TargetMode="External"/><Relationship Id="rId572" Type="http://schemas.openxmlformats.org/officeDocument/2006/relationships/hyperlink" Target="https://zh.wikipedia.org/wiki/%E9%98%BF%E7%9A%AE%E4%BA%9A" TargetMode="External"/><Relationship Id="rId225" Type="http://schemas.openxmlformats.org/officeDocument/2006/relationships/hyperlink" Target="https://zh.wikipedia.org/wiki/%E4%B9%8C%E5%85%B9%E5%88%AB%E5%85%8B%E6%96%AF%E5%9D%A6" TargetMode="External"/><Relationship Id="rId267" Type="http://schemas.openxmlformats.org/officeDocument/2006/relationships/hyperlink" Target="https://zh.wikipedia.org/wiki/%E8%90%A8%E6%A0%BC%E5%8B%92%E5%B8%83" TargetMode="External"/><Relationship Id="rId432" Type="http://schemas.openxmlformats.org/officeDocument/2006/relationships/hyperlink" Target="https://zh.wikipedia.org/wiki/%E8%92%99%E7%89%B9%E5%A1%9E%E6%8B%89%E7%89%B9" TargetMode="External"/><Relationship Id="rId474" Type="http://schemas.openxmlformats.org/officeDocument/2006/relationships/hyperlink" Target="https://zh.wikipedia.org/wiki/%E5%85%8B%E6%8B%89%E4%BC%A6%E4%BB%A3%E5%85%8B" TargetMode="External"/><Relationship Id="rId127" Type="http://schemas.openxmlformats.org/officeDocument/2006/relationships/hyperlink" Target="https://zh.wikipedia.org/wiki/%E6%9C%B1%E5%B7%B4" TargetMode="External"/><Relationship Id="rId31" Type="http://schemas.openxmlformats.org/officeDocument/2006/relationships/hyperlink" Target="https://zh.wikipedia.org/wiki/%E4%BA%9A%E7%A9%86%E8%8B%8F%E5%85%8B%E7%BD%97" TargetMode="External"/><Relationship Id="rId73" Type="http://schemas.openxmlformats.org/officeDocument/2006/relationships/hyperlink" Target="https://zh.wikipedia.org/wiki/%E6%91%A9%E6%B4%9B%E5%93%A5" TargetMode="External"/><Relationship Id="rId169" Type="http://schemas.openxmlformats.org/officeDocument/2006/relationships/hyperlink" Target="https://zh.wikipedia.org/wiki/%E7%BA%A6%E6%97%A6" TargetMode="External"/><Relationship Id="rId334" Type="http://schemas.openxmlformats.org/officeDocument/2006/relationships/hyperlink" Target="https://zh.wikipedia.org/wiki/%E8%8E%AB%E6%96%AF%E7%A7%91" TargetMode="External"/><Relationship Id="rId376" Type="http://schemas.openxmlformats.org/officeDocument/2006/relationships/hyperlink" Target="https://zh.wikipedia.org/wiki/%E9%98%BF%E9%B2%81%E5%B7%B4" TargetMode="External"/><Relationship Id="rId541" Type="http://schemas.openxmlformats.org/officeDocument/2006/relationships/hyperlink" Target="https://zh.wikipedia.org/wiki/%E9%A9%AC%E6%9C%B1%E7%BD%97" TargetMode="External"/><Relationship Id="rId583" Type="http://schemas.openxmlformats.org/officeDocument/2006/relationships/hyperlink" Target="https://zh.wikipedia.org/wiki/%E7%BB%B4%E6%8B%89%E6%B8%AF" TargetMode="External"/><Relationship Id="rId4" Type="http://schemas.openxmlformats.org/officeDocument/2006/relationships/hyperlink" Target="https://zh.wikipedia.org/wiki/%E7%BD%97%E5%AE%89%E8%BE%BE" TargetMode="External"/><Relationship Id="rId180" Type="http://schemas.openxmlformats.org/officeDocument/2006/relationships/hyperlink" Target="https://zh.wikipedia.org/wiki/%E6%AF%94%E4%BB%80%E5%87%AF%E5%85%8B" TargetMode="External"/><Relationship Id="rId236" Type="http://schemas.openxmlformats.org/officeDocument/2006/relationships/hyperlink" Target="https://zh.wikipedia.org/wiki/%E6%9C%AA%E8%A2%AB%E5%9B%BD%E9%99%85%E6%99%AE%E9%81%8D%E6%89%BF%E8%AE%A4%E5%9B%BD%E5%AE%B6%E5%88%97%E8%A1%A8" TargetMode="External"/><Relationship Id="rId278" Type="http://schemas.openxmlformats.org/officeDocument/2006/relationships/hyperlink" Target="https://zh.wikipedia.org/wiki/%E8%B5%AB%E5%B0%94%E8%BE%9B%E5%9F%BA" TargetMode="External"/><Relationship Id="rId401" Type="http://schemas.openxmlformats.org/officeDocument/2006/relationships/hyperlink" Target="https://zh.wikipedia.org/wiki/%E5%93%88%E7%93%A6%E9%82%A3" TargetMode="External"/><Relationship Id="rId443" Type="http://schemas.openxmlformats.org/officeDocument/2006/relationships/hyperlink" Target="https://zh.wikipedia.org/wiki/%E5%9C%A3%E8%83%A1%E5%AE%89_(%E6%B3%A2%E5%A4%9A%E9%BB%8E%E5%90%84)" TargetMode="External"/><Relationship Id="rId303" Type="http://schemas.openxmlformats.org/officeDocument/2006/relationships/hyperlink" Target="https://zh.wikipedia.org/wiki/%E5%9C%A3%E8%B5%AB%E5%88%A9%E5%B0%94" TargetMode="External"/><Relationship Id="rId485" Type="http://schemas.openxmlformats.org/officeDocument/2006/relationships/hyperlink" Target="https://zh.wikipedia.org/wiki/%E8%8B%8F%E5%85%8B%E9%9B%B7" TargetMode="External"/><Relationship Id="rId42" Type="http://schemas.openxmlformats.org/officeDocument/2006/relationships/hyperlink" Target="https://zh.wikipedia.org/wiki/%E5%8A%A0%E8%93%AC" TargetMode="External"/><Relationship Id="rId84" Type="http://schemas.openxmlformats.org/officeDocument/2006/relationships/hyperlink" Target="https://zh.wikipedia.org/wiki/%E5%9C%A3%E4%BD%86%E5%B0%BC_(%E7%95%99%E5%B0%BC%E6%B1%AA)" TargetMode="External"/><Relationship Id="rId138" Type="http://schemas.openxmlformats.org/officeDocument/2006/relationships/hyperlink" Target="https://zh.wikipedia.org/wiki/%E8%BE%BE%E5%8D%A1" TargetMode="External"/><Relationship Id="rId345" Type="http://schemas.openxmlformats.org/officeDocument/2006/relationships/hyperlink" Target="https://zh.wikipedia.org/wiki/%E6%96%AF%E7%93%A6%E5%B7%B4" TargetMode="External"/><Relationship Id="rId387" Type="http://schemas.openxmlformats.org/officeDocument/2006/relationships/hyperlink" Target="https://zh.wikipedia.org/wiki/%E8%8B%B1%E5%B1%9E%E7%BB%B4%E5%B0%94%E4%BA%AC%E7%BE%A4%E5%B2%9B" TargetMode="External"/><Relationship Id="rId510" Type="http://schemas.openxmlformats.org/officeDocument/2006/relationships/hyperlink" Target="https://zh.wikipedia.org/wiki/%E5%A7%94%E5%86%85%E7%91%9E%E6%8B%89" TargetMode="External"/><Relationship Id="rId552" Type="http://schemas.openxmlformats.org/officeDocument/2006/relationships/hyperlink" Target="https://zh.wikipedia.org/wiki/%E6%83%A0%E7%81%B5%E9%A1%BF" TargetMode="External"/><Relationship Id="rId594" Type="http://schemas.openxmlformats.org/officeDocument/2006/relationships/hyperlink" Target="https://zh.wikipedia.org/wiki/%E6%B3%95%E5%85%B0%E8%A5%BF%E6%B8%AF" TargetMode="External"/><Relationship Id="rId191" Type="http://schemas.openxmlformats.org/officeDocument/2006/relationships/hyperlink" Target="https://zh.wikipedia.org/wiki/%E7%BC%85%E7%94%B8" TargetMode="External"/><Relationship Id="rId205" Type="http://schemas.openxmlformats.org/officeDocument/2006/relationships/hyperlink" Target="https://zh.wikipedia.org/wiki/%E6%B2%99%E7%89%B9%E9%98%BF%E6%8B%89%E4%BC%AF" TargetMode="External"/><Relationship Id="rId247" Type="http://schemas.openxmlformats.org/officeDocument/2006/relationships/hyperlink" Target="https://zh.wikipedia.org/wiki/%E4%BA%9A%E5%85%8B%E7%BD%97%E6%8F%90%E5%88%A9%E4%B8%8E%E5%BE%B7%E5%87%AF%E5%88%A9%E4%BA%9A" TargetMode="External"/><Relationship Id="rId412" Type="http://schemas.openxmlformats.org/officeDocument/2006/relationships/hyperlink" Target="https://zh.wikipedia.org/wiki/%E5%8A%AA%E5%85%8B" TargetMode="External"/><Relationship Id="rId107" Type="http://schemas.openxmlformats.org/officeDocument/2006/relationships/hyperlink" Target="https://zh.wikipedia.org/wiki/%E5%A2%A8%E5%B7%B4%E6%9C%AC" TargetMode="External"/><Relationship Id="rId289" Type="http://schemas.openxmlformats.org/officeDocument/2006/relationships/hyperlink" Target="https://zh.wikipedia.org/wiki/%E5%9C%A3%E5%BD%BC%E5%BE%97%E6%B8%AF" TargetMode="External"/><Relationship Id="rId454" Type="http://schemas.openxmlformats.org/officeDocument/2006/relationships/hyperlink" Target="https://zh.wikipedia.org/wiki/%E6%B3%95%E5%9B%BD%E6%B5%B7%E5%A4%96%E9%A2%86%E5%9C%B0" TargetMode="External"/><Relationship Id="rId496" Type="http://schemas.openxmlformats.org/officeDocument/2006/relationships/hyperlink" Target="https://zh.wikipedia.org/wiki/%E9%A9%AC%E5%B2%9B%E6%88%98%E4%BA%89" TargetMode="External"/><Relationship Id="rId11" Type="http://schemas.openxmlformats.org/officeDocument/2006/relationships/hyperlink" Target="https://zh.wikipedia.org/wiki/%E8%8B%B1%E5%9B%BD%E6%B5%B7%E5%A4%96%E9%A2%86%E5%9C%B0" TargetMode="External"/><Relationship Id="rId53" Type="http://schemas.openxmlformats.org/officeDocument/2006/relationships/hyperlink" Target="https://zh.wikipedia.org/wiki/%E5%86%85%E7%BD%97%E6%AF%95" TargetMode="External"/><Relationship Id="rId149" Type="http://schemas.openxmlformats.org/officeDocument/2006/relationships/hyperlink" Target="https://zh.wikipedia.org/wiki/%E6%BE%B3%E5%A4%A7%E5%88%A9%E4%BA%9A%E8%A1%8C%E6%94%BF%E5%8C%BA%E5%88%92" TargetMode="External"/><Relationship Id="rId314" Type="http://schemas.openxmlformats.org/officeDocument/2006/relationships/hyperlink" Target="https://zh.wikipedia.org/wiki/%E6%96%AF%E7%A7%91%E6%99%AE%E9%87%8C" TargetMode="External"/><Relationship Id="rId356" Type="http://schemas.openxmlformats.org/officeDocument/2006/relationships/hyperlink" Target="https://zh.wikipedia.org/wiki/%E6%A2%B5%E8%92%82%E5%86%88" TargetMode="External"/><Relationship Id="rId398" Type="http://schemas.openxmlformats.org/officeDocument/2006/relationships/hyperlink" Target="https://zh.wikipedia.org/wiki/%E5%93%A5%E6%96%AF%E8%BE%BE%E9%BB%8E%E5%8A%A0" TargetMode="External"/><Relationship Id="rId521" Type="http://schemas.openxmlformats.org/officeDocument/2006/relationships/hyperlink" Target="https://zh.wikipedia.org/wiki/%E6%96%B0%E8%A5%BF%E5%85%B0%E8%A1%8C%E6%94%BF%E5%8C%BA%E5%88%92" TargetMode="External"/><Relationship Id="rId563" Type="http://schemas.openxmlformats.org/officeDocument/2006/relationships/hyperlink" Target="https://zh.wikipedia.org/wiki/%E6%81%A9%E5%90%89%E9%B2%81%E7%A9%86%E5%BE%B7" TargetMode="External"/><Relationship Id="rId95" Type="http://schemas.openxmlformats.org/officeDocument/2006/relationships/hyperlink" Target="https://zh.wikipedia.org/wiki/%E7%BB%B4%E5%A4%9A%E5%88%A9%E4%BA%9A_(%E5%A1%9E%E8%88%8C%E5%B0%94)" TargetMode="External"/><Relationship Id="rId160" Type="http://schemas.openxmlformats.org/officeDocument/2006/relationships/hyperlink" Target="https://zh.wikipedia.org/wiki/%E9%9B%85%E5%8A%A0%E8%BE%BE" TargetMode="External"/><Relationship Id="rId216" Type="http://schemas.openxmlformats.org/officeDocument/2006/relationships/hyperlink" Target="https://zh.wikipedia.org/wiki/%E6%9B%BC%E8%B0%B7" TargetMode="External"/><Relationship Id="rId423" Type="http://schemas.openxmlformats.org/officeDocument/2006/relationships/hyperlink" Target="https://zh.wikipedia.org/wiki/%E6%B4%AA%E9%83%BD%E6%8B%89%E6%96%AF" TargetMode="External"/><Relationship Id="rId258" Type="http://schemas.openxmlformats.org/officeDocument/2006/relationships/hyperlink" Target="https://zh.wikipedia.org/wiki/%E7%99%BD%E4%BF%84%E7%BD%97%E6%96%AF" TargetMode="External"/><Relationship Id="rId465" Type="http://schemas.openxmlformats.org/officeDocument/2006/relationships/hyperlink" Target="https://zh.wikipedia.org/wiki/%E7%BE%8E%E5%9B%BD" TargetMode="External"/><Relationship Id="rId22" Type="http://schemas.openxmlformats.org/officeDocument/2006/relationships/hyperlink" Target="https://zh.wikipedia.org/wiki/%E4%B9%8D%E5%BE%97" TargetMode="External"/><Relationship Id="rId64" Type="http://schemas.openxmlformats.org/officeDocument/2006/relationships/hyperlink" Target="https://zh.wikipedia.org/wiki/%E9%A9%AC%E9%87%8C" TargetMode="External"/><Relationship Id="rId118" Type="http://schemas.openxmlformats.org/officeDocument/2006/relationships/hyperlink" Target="https://zh.wikipedia.org/wiki/%E6%9C%89%E9%99%90%E6%89%BF%E8%AE%A4%E5%9B%BD%E5%AE%B6%E5%88%97%E8%A1%A8" TargetMode="External"/><Relationship Id="rId325" Type="http://schemas.openxmlformats.org/officeDocument/2006/relationships/hyperlink" Target="https://zh.wikipedia.org/wiki/%E6%8C%AA%E5%A8%81" TargetMode="External"/><Relationship Id="rId367" Type="http://schemas.openxmlformats.org/officeDocument/2006/relationships/hyperlink" Target="https://zh.wikipedia.org/wiki/%E5%8D%A2%E7%94%98%E6%96%AF%E5%85%8B%E4%BA%BA%E6%B0%91%E5%85%B1%E5%92%8C%E5%9B%BD" TargetMode="External"/><Relationship Id="rId532" Type="http://schemas.openxmlformats.org/officeDocument/2006/relationships/hyperlink" Target="https://zh.wikipedia.org/wiki/%E7%BE%8E%E5%9B%BD%E8%A1%8C%E6%94%BF%E5%8C%BA%E5%88%92" TargetMode="External"/><Relationship Id="rId574" Type="http://schemas.openxmlformats.org/officeDocument/2006/relationships/hyperlink" Target="https://zh.wikipedia.org/wiki/%E9%9C%8D%E5%B0%BC%E4%BA%9A%E6%8B%89" TargetMode="External"/><Relationship Id="rId171" Type="http://schemas.openxmlformats.org/officeDocument/2006/relationships/hyperlink" Target="https://zh.wikipedia.org/wiki/%E5%93%88%E8%96%A9%E5%85%8B%E6%96%AF%E5%9D%A6" TargetMode="External"/><Relationship Id="rId227" Type="http://schemas.openxmlformats.org/officeDocument/2006/relationships/hyperlink" Target="https://zh.wikipedia.org/wiki/%E8%B6%8A%E5%8D%97" TargetMode="External"/><Relationship Id="rId269" Type="http://schemas.openxmlformats.org/officeDocument/2006/relationships/hyperlink" Target="https://zh.wikipedia.org/wiki/%E5%B8%83%E6%8B%89%E6%A0%BC" TargetMode="External"/><Relationship Id="rId434" Type="http://schemas.openxmlformats.org/officeDocument/2006/relationships/hyperlink" Target="https://zh.wikipedia.org/wiki/%E8%8B%B1%E5%9B%BD%E6%B5%B7%E5%A4%96%E9%A2%86%E5%9C%9F" TargetMode="External"/><Relationship Id="rId476" Type="http://schemas.openxmlformats.org/officeDocument/2006/relationships/hyperlink" Target="https://zh.wikipedia.org/wiki/%E5%9C%A3%E5%B0%A4%E6%96%AF%E7%89%B9%E6%AD%87%E6%96%AF" TargetMode="External"/><Relationship Id="rId33" Type="http://schemas.openxmlformats.org/officeDocument/2006/relationships/hyperlink" Target="https://zh.wikipedia.org/wiki/%E5%90%89%E5%B8%83%E6%8F%90%E5%B8%82" TargetMode="External"/><Relationship Id="rId129" Type="http://schemas.openxmlformats.org/officeDocument/2006/relationships/hyperlink" Target="https://zh.wikipedia.org/wiki/%E9%98%BF%E5%AF%8C%E6%B1%97" TargetMode="External"/><Relationship Id="rId280" Type="http://schemas.openxmlformats.org/officeDocument/2006/relationships/hyperlink" Target="https://zh.wikipedia.org/wiki/%E5%B7%B4%E9%BB%8E" TargetMode="External"/><Relationship Id="rId336" Type="http://schemas.openxmlformats.org/officeDocument/2006/relationships/hyperlink" Target="https://zh.wikipedia.org/wiki/%E5%9C%A3%E9%A9%AC%E5%8A%9B%E8%AF%BA_(%E5%9F%8E%E5%B8%82)" TargetMode="External"/><Relationship Id="rId501" Type="http://schemas.openxmlformats.org/officeDocument/2006/relationships/hyperlink" Target="https://zh.wikipedia.org/wiki/%E4%B9%94%E6%B2%BB%E6%95%A6_(%E5%9C%AD%E4%BA%9A%E9%82%A3)" TargetMode="External"/><Relationship Id="rId543" Type="http://schemas.openxmlformats.org/officeDocument/2006/relationships/hyperlink" Target="https://zh.wikipedia.org/wiki/%E5%B8%95%E5%88%A9%E5%9F%BA%E5%B0%94" TargetMode="External"/><Relationship Id="rId75" Type="http://schemas.openxmlformats.org/officeDocument/2006/relationships/hyperlink" Target="https://zh.wikipedia.org/wiki/%E8%8E%AB%E6%A1%91%E6%AF%94%E5%85%8B" TargetMode="External"/><Relationship Id="rId140" Type="http://schemas.openxmlformats.org/officeDocument/2006/relationships/hyperlink" Target="https://zh.wikipedia.org/wiki/%E5%8C%97%E4%BA%AC" TargetMode="External"/><Relationship Id="rId182" Type="http://schemas.openxmlformats.org/officeDocument/2006/relationships/hyperlink" Target="https://zh.wikipedia.org/wiki/%E4%B8%87%E8%B1%A1" TargetMode="External"/><Relationship Id="rId378" Type="http://schemas.openxmlformats.org/officeDocument/2006/relationships/hyperlink" Target="https://zh.wikipedia.org/wiki/%E5%B7%B4%E5%93%88%E9%A9%AC" TargetMode="External"/><Relationship Id="rId403" Type="http://schemas.openxmlformats.org/officeDocument/2006/relationships/hyperlink" Target="https://zh.wikipedia.org/wiki/%E5%A8%81%E5%BB%89%E6%96%AF%E5%A1%94%E5%BE%B7" TargetMode="External"/><Relationship Id="rId585" Type="http://schemas.openxmlformats.org/officeDocument/2006/relationships/hyperlink" Target="https://zh.wikipedia.org/wiki/%E5%A8%81%E5%85%8B%E5%B2%9B" TargetMode="External"/><Relationship Id="rId6" Type="http://schemas.openxmlformats.org/officeDocument/2006/relationships/hyperlink" Target="https://zh.wikipedia.org/wiki/%E6%B3%A2%E5%A4%9A%E8%AF%BA%E4%BC%8F" TargetMode="External"/><Relationship Id="rId238" Type="http://schemas.openxmlformats.org/officeDocument/2006/relationships/hyperlink" Target="https://zh.wikipedia.org/wiki/%E6%96%AF%E6%8D%B7%E6%BD%98%E7%BA%B3%E5%85%8B%E7%89%B9" TargetMode="External"/><Relationship Id="rId445" Type="http://schemas.openxmlformats.org/officeDocument/2006/relationships/hyperlink" Target="https://zh.wikipedia.org/wiki/%E5%9C%A3%E5%B7%B4%E6%B3%B0%E5%8B%92%E7%B1%B3" TargetMode="External"/><Relationship Id="rId487" Type="http://schemas.openxmlformats.org/officeDocument/2006/relationships/hyperlink" Target="https://zh.wikipedia.org/wiki/%E5%B7%B4%E8%A5%BF%E5%88%A9%E4%BA%9A" TargetMode="External"/><Relationship Id="rId291" Type="http://schemas.openxmlformats.org/officeDocument/2006/relationships/hyperlink" Target="https://zh.wikipedia.org/wiki/%E5%8C%88%E7%89%99%E5%88%A9" TargetMode="External"/><Relationship Id="rId305" Type="http://schemas.openxmlformats.org/officeDocument/2006/relationships/hyperlink" Target="https://zh.wikipedia.org/wiki/%E6%8B%89%E8%84%B1%E7%BB%B4%E4%BA%9A" TargetMode="External"/><Relationship Id="rId347" Type="http://schemas.openxmlformats.org/officeDocument/2006/relationships/hyperlink" Target="https://zh.wikipedia.org/wiki/%E6%8C%AA%E5%A8%81%E5%B1%9E%E5%9C%B0" TargetMode="External"/><Relationship Id="rId512" Type="http://schemas.openxmlformats.org/officeDocument/2006/relationships/hyperlink" Target="https://zh.wikipedia.org/wiki/%E7%BE%8E%E5%B1%9E%E8%90%A8%E6%91%A9%E4%BA%9A" TargetMode="External"/><Relationship Id="rId44" Type="http://schemas.openxmlformats.org/officeDocument/2006/relationships/hyperlink" Target="https://zh.wikipedia.org/wiki/%E5%86%88%E6%AF%94%E4%BA%9A" TargetMode="External"/><Relationship Id="rId86" Type="http://schemas.openxmlformats.org/officeDocument/2006/relationships/hyperlink" Target="https://zh.wikipedia.org/wiki/%E5%8D%A2%E6%97%BA%E8%BE%BE" TargetMode="External"/><Relationship Id="rId151" Type="http://schemas.openxmlformats.org/officeDocument/2006/relationships/hyperlink" Target="https://zh.wikipedia.org/wiki/%E8%A5%BF%E5%B3%B6" TargetMode="External"/><Relationship Id="rId389" Type="http://schemas.openxmlformats.org/officeDocument/2006/relationships/hyperlink" Target="https://zh.wikipedia.org/wiki/%E8%8B%B1%E5%9B%BD%E6%B5%B7%E5%A4%96%E9%A2%86%E5%9C%B0" TargetMode="External"/><Relationship Id="rId554" Type="http://schemas.openxmlformats.org/officeDocument/2006/relationships/hyperlink" Target="https://zh.wikipedia.org/wiki/%E9%98%BF%E6%B4%9B%E8%8F%B2" TargetMode="External"/><Relationship Id="rId596" Type="http://schemas.openxmlformats.org/officeDocument/2006/relationships/hyperlink" Target="https://zh.wikipedia.org/wiki/%E8%B5%AB%E5%BE%B7%E5%B2%9B%E5%92%8C%E9%BA%A6%E5%85%8B%E5%94%90%E7%BA%B3%E7%BE%A4%E5%B2%9B" TargetMode="External"/><Relationship Id="rId193" Type="http://schemas.openxmlformats.org/officeDocument/2006/relationships/hyperlink" Target="https://zh.wikipedia.org/wiki/%E5%B0%BC%E6%B3%8A%E5%B0%94" TargetMode="External"/><Relationship Id="rId207" Type="http://schemas.openxmlformats.org/officeDocument/2006/relationships/hyperlink" Target="https://zh.wikipedia.org/wiki/%E6%96%B0%E5%8A%A0%E5%9D%A1" TargetMode="External"/><Relationship Id="rId249" Type="http://schemas.openxmlformats.org/officeDocument/2006/relationships/hyperlink" Target="https://zh.wikipedia.org/wiki/%E7%8E%9B%E4%B8%BD%E6%B8%AF" TargetMode="External"/><Relationship Id="rId414" Type="http://schemas.openxmlformats.org/officeDocument/2006/relationships/hyperlink" Target="https://zh.wikipedia.org/wiki/%E6%A0%BC%E6%9E%97%E7%BA%B3%E8%BE%BE" TargetMode="External"/><Relationship Id="rId456" Type="http://schemas.openxmlformats.org/officeDocument/2006/relationships/hyperlink" Target="https://zh.wikipedia.org/wiki/%E5%9C%A3%E7%9A%AE%E5%9F%83%E5%B0%94" TargetMode="External"/><Relationship Id="rId498" Type="http://schemas.openxmlformats.org/officeDocument/2006/relationships/hyperlink" Target="https://zh.wikipedia.org/wiki/%E5%8D%A1%E5%AE%B4" TargetMode="External"/><Relationship Id="rId13" Type="http://schemas.openxmlformats.org/officeDocument/2006/relationships/hyperlink" Target="https://zh.wikipedia.org/wiki/%E7%93%A6%E5%8A%A0%E6%9D%9C%E5%8F%A4" TargetMode="External"/><Relationship Id="rId109" Type="http://schemas.openxmlformats.org/officeDocument/2006/relationships/hyperlink" Target="https://zh.wikipedia.org/wiki/%E5%A4%9A%E5%A4%9A%E9%A9%AC" TargetMode="External"/><Relationship Id="rId260" Type="http://schemas.openxmlformats.org/officeDocument/2006/relationships/hyperlink" Target="https://zh.wikipedia.org/wiki/%E6%AF%94%E5%88%A9%E6%97%B6" TargetMode="External"/><Relationship Id="rId316" Type="http://schemas.openxmlformats.org/officeDocument/2006/relationships/hyperlink" Target="https://zh.wikipedia.org/wiki/%E7%93%A6%E8%8E%B1%E5%A1%94" TargetMode="External"/><Relationship Id="rId523" Type="http://schemas.openxmlformats.org/officeDocument/2006/relationships/hyperlink" Target="https://zh.wikipedia.org/wiki/%E8%8B%8F%E7%93%A6" TargetMode="External"/><Relationship Id="rId55" Type="http://schemas.openxmlformats.org/officeDocument/2006/relationships/hyperlink" Target="https://zh.wikipedia.org/wiki/%E9%A9%AC%E5%A1%9E%E5%8D%A2" TargetMode="External"/><Relationship Id="rId97" Type="http://schemas.openxmlformats.org/officeDocument/2006/relationships/hyperlink" Target="https://zh.wikipedia.org/wiki/%E5%BC%97%E9%87%8C%E6%95%A6" TargetMode="External"/><Relationship Id="rId120" Type="http://schemas.openxmlformats.org/officeDocument/2006/relationships/hyperlink" Target="https://zh.wikipedia.org/wiki/%E5%8D%A2%E8%90%A8%E5%8D%A1" TargetMode="External"/><Relationship Id="rId358" Type="http://schemas.openxmlformats.org/officeDocument/2006/relationships/hyperlink" Target="https://zh.wikipedia.org/wiki/%E7%A7%91%E7%B4%A2%E6%B2%83" TargetMode="External"/><Relationship Id="rId565" Type="http://schemas.openxmlformats.org/officeDocument/2006/relationships/hyperlink" Target="https://zh.wikipedia.org/wiki/%E7%BE%8E%E5%9B%BD%E8%A1%8C%E6%94%BF%E5%8C%BA%E5%88%92" TargetMode="External"/><Relationship Id="rId162" Type="http://schemas.openxmlformats.org/officeDocument/2006/relationships/hyperlink" Target="https://zh.wikipedia.org/wiki/%E5%BE%B7%E9%BB%91%E5%85%B0" TargetMode="External"/><Relationship Id="rId218" Type="http://schemas.openxmlformats.org/officeDocument/2006/relationships/hyperlink" Target="https://zh.wikipedia.org/wiki/%E5%B8%9D%E5%8A%9B" TargetMode="External"/><Relationship Id="rId425" Type="http://schemas.openxmlformats.org/officeDocument/2006/relationships/hyperlink" Target="https://zh.wikipedia.org/wiki/%E7%89%99%E4%B9%B0%E5%8A%A0" TargetMode="External"/><Relationship Id="rId467" Type="http://schemas.openxmlformats.org/officeDocument/2006/relationships/hyperlink" Target="https://zh.wikipedia.org/wiki/%E7%BE%8E%E5%B1%9E%E7%BB%B4%E5%B0%94%E4%BA%AC%E7%BE%A4%E5%B2%9B" TargetMode="External"/><Relationship Id="rId271" Type="http://schemas.openxmlformats.org/officeDocument/2006/relationships/hyperlink" Target="https://zh.wikipedia.org/wiki/%E5%93%A5%E6%9C%AC%E5%93%88%E6%A0%B9" TargetMode="External"/><Relationship Id="rId24" Type="http://schemas.openxmlformats.org/officeDocument/2006/relationships/hyperlink" Target="https://zh.wikipedia.org/wiki/%E7%A7%91%E6%91%A9%E7%BD%97" TargetMode="External"/><Relationship Id="rId66" Type="http://schemas.openxmlformats.org/officeDocument/2006/relationships/hyperlink" Target="https://zh.wikipedia.org/wiki/%E6%AF%9B%E9%87%8C%E5%A1%94%E5%B0%BC%E4%BA%9A" TargetMode="External"/><Relationship Id="rId131" Type="http://schemas.openxmlformats.org/officeDocument/2006/relationships/hyperlink" Target="https://zh.wikipedia.org/wiki/%E4%BA%9A%E7%BE%8E%E5%B0%BC%E4%BA%9A" TargetMode="External"/><Relationship Id="rId327" Type="http://schemas.openxmlformats.org/officeDocument/2006/relationships/hyperlink" Target="https://zh.wikipedia.org/wiki/%E6%B3%A2%E5%85%B0" TargetMode="External"/><Relationship Id="rId369" Type="http://schemas.openxmlformats.org/officeDocument/2006/relationships/hyperlink" Target="https://zh.wikipedia.org/wiki/%E6%9C%AA%E8%A2%AB%E5%9B%BD%E9%99%85%E6%99%AE%E9%81%8D%E6%89%BF%E8%AE%A4%E5%9B%BD%E5%AE%B6%E5%88%97%E8%A1%A8" TargetMode="External"/><Relationship Id="rId534" Type="http://schemas.openxmlformats.org/officeDocument/2006/relationships/hyperlink" Target="https://zh.wikipedia.org/wiki/%E7%BA%A6%E7%BF%B0%E6%96%AF%E9%A1%BF%E5%B2%9B" TargetMode="External"/><Relationship Id="rId576" Type="http://schemas.openxmlformats.org/officeDocument/2006/relationships/hyperlink" Target="https://zh.wikipedia.org/wiki/%E6%89%98%E5%85%8B%E5%8A%B3" TargetMode="External"/><Relationship Id="rId173" Type="http://schemas.openxmlformats.org/officeDocument/2006/relationships/hyperlink" Target="https://zh.wikipedia.org/wiki/%E6%9C%9D%E9%B2%9C" TargetMode="External"/><Relationship Id="rId229" Type="http://schemas.openxmlformats.org/officeDocument/2006/relationships/hyperlink" Target="https://zh.wikipedia.org/wiki/%E4%B9%9F%E9%97%A8" TargetMode="External"/><Relationship Id="rId380" Type="http://schemas.openxmlformats.org/officeDocument/2006/relationships/hyperlink" Target="https://zh.wikipedia.org/wiki/%E5%B7%B4%E5%B7%B4%E5%A4%9A%E6%96%AF" TargetMode="External"/><Relationship Id="rId436" Type="http://schemas.openxmlformats.org/officeDocument/2006/relationships/hyperlink" Target="https://zh.wikipedia.org/wiki/%E7%BA%B3%E7%93%A6%E8%90%A8%E5%B2%9B" TargetMode="External"/><Relationship Id="rId601" Type="http://schemas.openxmlformats.org/officeDocument/2006/relationships/printerSettings" Target="../printerSettings/printerSettings3.bin"/><Relationship Id="rId240" Type="http://schemas.openxmlformats.org/officeDocument/2006/relationships/hyperlink" Target="https://zh.wikipedia.org/wiki/%E5%8C%97%E5%A1%9E%E6%B5%A6%E8%B7%AF%E6%96%AF" TargetMode="External"/><Relationship Id="rId478" Type="http://schemas.openxmlformats.org/officeDocument/2006/relationships/hyperlink" Target="https://zh.wikipedia.org/wiki/%E8%8D%B7%E5%85%B0%E8%A1%8C%E6%94%BF%E5%8C%BA%E5%88%92" TargetMode="External"/><Relationship Id="rId35" Type="http://schemas.openxmlformats.org/officeDocument/2006/relationships/hyperlink" Target="https://zh.wikipedia.org/wiki/%E5%BC%80%E7%BD%97" TargetMode="External"/><Relationship Id="rId77" Type="http://schemas.openxmlformats.org/officeDocument/2006/relationships/hyperlink" Target="https://zh.wikipedia.org/wiki/%E7%BA%B3%E7%B1%B3%E6%AF%94%E4%BA%9A" TargetMode="External"/><Relationship Id="rId100" Type="http://schemas.openxmlformats.org/officeDocument/2006/relationships/hyperlink" Target="https://zh.wikipedia.org/wiki/%E5%8D%97%E9%9D%9E" TargetMode="External"/><Relationship Id="rId282" Type="http://schemas.openxmlformats.org/officeDocument/2006/relationships/hyperlink" Target="https://zh.wikipedia.org/wiki/%E6%9F%8F%E6%9E%97" TargetMode="External"/><Relationship Id="rId338" Type="http://schemas.openxmlformats.org/officeDocument/2006/relationships/hyperlink" Target="https://zh.wikipedia.org/wiki/%E8%B4%9D%E5%B0%94%E6%A0%BC%E8%8E%B1%E5%BE%B7" TargetMode="External"/><Relationship Id="rId503" Type="http://schemas.openxmlformats.org/officeDocument/2006/relationships/hyperlink" Target="https://zh.wikipedia.org/wiki/%E4%BA%9A%E6%9D%BE%E6%A3%AE" TargetMode="External"/><Relationship Id="rId545" Type="http://schemas.openxmlformats.org/officeDocument/2006/relationships/hyperlink" Target="https://zh.wikipedia.org/wiki/%E7%BE%8E%E5%9B%BD%E8%A1%8C%E6%94%BF%E5%8C%BA%E5%88%92" TargetMode="External"/><Relationship Id="rId587" Type="http://schemas.openxmlformats.org/officeDocument/2006/relationships/hyperlink" Target="https://zh.wikipedia.org/wiki/%E7%93%A6%E5%88%A9%E6%96%AF%E5%92%8C%E5%AF%8C%E5%9B%BE%E7%BA%B3%E7%BE%A4%E5%B2%9B" TargetMode="External"/><Relationship Id="rId8" Type="http://schemas.openxmlformats.org/officeDocument/2006/relationships/hyperlink" Target="https://zh.wikipedia.org/wiki/%E5%93%88%E5%8D%9A%E7%BD%97%E5%86%85" TargetMode="External"/><Relationship Id="rId142" Type="http://schemas.openxmlformats.org/officeDocument/2006/relationships/hyperlink" Target="https://zh.wikipedia.org/wiki/%E5%BB%B7%E5%B8%83" TargetMode="External"/><Relationship Id="rId184" Type="http://schemas.openxmlformats.org/officeDocument/2006/relationships/hyperlink" Target="https://zh.wikipedia.org/wiki/%E8%B4%9D%E9%B2%81%E7%89%B9" TargetMode="External"/><Relationship Id="rId391" Type="http://schemas.openxmlformats.org/officeDocument/2006/relationships/hyperlink" Target="https://zh.wikipedia.org/wiki/%E6%B8%A5%E5%A4%AA%E5%8D%8E" TargetMode="External"/><Relationship Id="rId405" Type="http://schemas.openxmlformats.org/officeDocument/2006/relationships/hyperlink" Target="https://zh.wikipedia.org/wiki/%E5%A4%9A%E7%B1%B3%E5%B0%BC%E5%85%8B" TargetMode="External"/><Relationship Id="rId447" Type="http://schemas.openxmlformats.org/officeDocument/2006/relationships/hyperlink" Target="https://zh.wikipedia.org/wiki/%E6%B3%95%E5%9B%BD%E6%B5%B7%E5%A4%96%E9%A2%86%E5%9C%B0" TargetMode="External"/><Relationship Id="rId251" Type="http://schemas.openxmlformats.org/officeDocument/2006/relationships/hyperlink" Target="https://zh.wikipedia.org/wiki/%E9%98%BF%E5%B0%94%E5%B7%B4%E5%B0%BC%E4%BA%9A" TargetMode="External"/><Relationship Id="rId489" Type="http://schemas.openxmlformats.org/officeDocument/2006/relationships/hyperlink" Target="https://zh.wikipedia.org/wiki/%E5%9C%A3%E5%9C%B0%E4%BA%9A%E5%93%A5_(%E6%99%BA%E5%88%A9)" TargetMode="External"/><Relationship Id="rId46" Type="http://schemas.openxmlformats.org/officeDocument/2006/relationships/hyperlink" Target="https://zh.wikipedia.org/wiki/%E5%8A%A0%E7%BA%B3" TargetMode="External"/><Relationship Id="rId293" Type="http://schemas.openxmlformats.org/officeDocument/2006/relationships/hyperlink" Target="https://zh.wikipedia.org/wiki/%E5%86%B0%E5%B2%9B" TargetMode="External"/><Relationship Id="rId307" Type="http://schemas.openxmlformats.org/officeDocument/2006/relationships/hyperlink" Target="https://zh.wikipedia.org/wiki/%E5%88%97%E6%94%AF%E6%95%A6%E5%A3%AB%E7%99%BB" TargetMode="External"/><Relationship Id="rId349" Type="http://schemas.openxmlformats.org/officeDocument/2006/relationships/hyperlink" Target="https://zh.wikipedia.org/wiki/%E6%96%AF%E5%BE%B7%E5%93%A5%E5%B0%94%E6%91%A9" TargetMode="External"/><Relationship Id="rId514" Type="http://schemas.openxmlformats.org/officeDocument/2006/relationships/hyperlink" Target="https://zh.wikipedia.org/wiki/%E7%BE%8E%E5%9B%BD%E8%A1%8C%E6%94%BF%E5%8C%BA%E5%88%92" TargetMode="External"/><Relationship Id="rId556" Type="http://schemas.openxmlformats.org/officeDocument/2006/relationships/hyperlink" Target="https://zh.wikipedia.org/wiki/%E8%AF%BA%E7%A6%8F%E5%85%8B%E5%B2%9B" TargetMode="External"/><Relationship Id="rId88" Type="http://schemas.openxmlformats.org/officeDocument/2006/relationships/hyperlink" Target="https://zh.wikipedia.org/wiki/%E8%81%96%E8%B5%AB%E5%80%AB%E9%82%A3" TargetMode="External"/><Relationship Id="rId111" Type="http://schemas.openxmlformats.org/officeDocument/2006/relationships/hyperlink" Target="https://zh.wikipedia.org/wiki/%E6%B4%9B%E7%BE%8E" TargetMode="External"/><Relationship Id="rId153" Type="http://schemas.openxmlformats.org/officeDocument/2006/relationships/hyperlink" Target="https://zh.wikipedia.org/wiki/%E5%A1%9E%E6%B5%A6%E8%B7%AF%E6%96%AF" TargetMode="External"/><Relationship Id="rId195" Type="http://schemas.openxmlformats.org/officeDocument/2006/relationships/hyperlink" Target="https://zh.wikipedia.org/wiki/%E9%98%BF%E6%9B%BC" TargetMode="External"/><Relationship Id="rId209" Type="http://schemas.openxmlformats.org/officeDocument/2006/relationships/hyperlink" Target="https://zh.wikipedia.org/wiki/%E6%96%AF%E9%87%8C%E5%85%B0%E5%8D%A1" TargetMode="External"/><Relationship Id="rId360" Type="http://schemas.openxmlformats.org/officeDocument/2006/relationships/hyperlink" Target="https://zh.wikipedia.org/wiki/%E6%9C%AA%E8%A2%AB%E5%9B%BD%E9%99%85%E6%99%AE%E9%81%8D%E6%89%BF%E8%AE%A4%E5%9B%BD%E5%AE%B6%E5%88%97%E8%A1%A8" TargetMode="External"/><Relationship Id="rId416" Type="http://schemas.openxmlformats.org/officeDocument/2006/relationships/hyperlink" Target="https://zh.wikipedia.org/wiki/%E7%93%9C%E5%BE%B7%E7%BD%97%E6%99%AE" TargetMode="External"/><Relationship Id="rId598" Type="http://schemas.openxmlformats.org/officeDocument/2006/relationships/hyperlink" Target="https://zh.wikipedia.org/wiki/%E5%8D%97%E4%B9%94%E6%B2%BB%E4%BA%9A%E5%B2%9B%E5%92%8C%E5%8D%97%E6%A1%91%E5%A8%81%E5%A5%87%E7%BE%A4%E5%B2%9B" TargetMode="External"/><Relationship Id="rId220" Type="http://schemas.openxmlformats.org/officeDocument/2006/relationships/hyperlink" Target="https://zh.wikipedia.org/wiki/%E5%AE%89%E5%8D%A1%E6%8B%89" TargetMode="External"/><Relationship Id="rId458" Type="http://schemas.openxmlformats.org/officeDocument/2006/relationships/hyperlink" Target="https://zh.wikipedia.org/wiki/%E5%9C%A3%E6%96%87%E6%A3%AE%E7%89%B9%E5%92%8C%E6%A0%BC%E6%9E%97%E7%BA%B3%E4%B8%81%E6%96%AF" TargetMode="External"/><Relationship Id="rId15" Type="http://schemas.openxmlformats.org/officeDocument/2006/relationships/hyperlink" Target="https://zh.wikipedia.org/wiki/%E5%9F%BA%E7%89%B9%E5%8A%A0" TargetMode="External"/><Relationship Id="rId57" Type="http://schemas.openxmlformats.org/officeDocument/2006/relationships/hyperlink" Target="https://zh.wikipedia.org/wiki/%E8%92%99%E7%BD%97%E7%BB%B4%E4%BA%9A" TargetMode="External"/><Relationship Id="rId262" Type="http://schemas.openxmlformats.org/officeDocument/2006/relationships/hyperlink" Target="https://zh.wikipedia.org/wiki/%E6%B3%A2%E6%96%AF%E5%B0%BC%E4%BA%9A%E5%92%8C%E9%BB%91%E5%A1%9E%E5%93%A5%E7%BB%B4%E9%82%A3" TargetMode="External"/><Relationship Id="rId318" Type="http://schemas.openxmlformats.org/officeDocument/2006/relationships/hyperlink" Target="https://zh.wikipedia.org/wiki/%E5%9F%BA%E5%B8%8C%E8%AE%B7%E4%B9%8C" TargetMode="External"/><Relationship Id="rId525" Type="http://schemas.openxmlformats.org/officeDocument/2006/relationships/hyperlink" Target="https://zh.wikipedia.org/wiki/%E5%B8%95%E7%9A%AE%E6%8F%90" TargetMode="External"/><Relationship Id="rId567" Type="http://schemas.openxmlformats.org/officeDocument/2006/relationships/hyperlink" Target="https://zh.wikipedia.org/wiki/%E8%8E%AB%E5%B0%94%E5%85%B9%E6%AF%94%E6%B8%AF" TargetMode="External"/><Relationship Id="rId99" Type="http://schemas.openxmlformats.org/officeDocument/2006/relationships/hyperlink" Target="https://zh.wikipedia.org/wiki/%E6%91%A9%E5%8A%A0%E8%BF%AA%E6%B2%99" TargetMode="External"/><Relationship Id="rId122" Type="http://schemas.openxmlformats.org/officeDocument/2006/relationships/hyperlink" Target="https://zh.wikipedia.org/wiki/%E5%93%88%E6%8B%89%E9%9B%B7" TargetMode="External"/><Relationship Id="rId164" Type="http://schemas.openxmlformats.org/officeDocument/2006/relationships/hyperlink" Target="https://zh.wikipedia.org/wiki/%E5%B7%B4%E6%A0%BC%E8%BE%BE" TargetMode="External"/><Relationship Id="rId371" Type="http://schemas.openxmlformats.org/officeDocument/2006/relationships/hyperlink" Target="https://zh.wikipedia.org/wiki/%E5%B1%B1%E8%B0%B7%E5%B8%82" TargetMode="External"/><Relationship Id="rId427" Type="http://schemas.openxmlformats.org/officeDocument/2006/relationships/hyperlink" Target="https://zh.wikipedia.org/wiki/%E9%A9%AC%E6%8F%90%E5%B0%BC%E5%85%8B%E5%B2%9B" TargetMode="External"/><Relationship Id="rId469" Type="http://schemas.openxmlformats.org/officeDocument/2006/relationships/hyperlink" Target="https://zh.wikipedia.org/wiki/%E7%BE%8E%E5%9B%BD%E8%A1%8C%E6%94%BF%E5%8C%BA%E5%88%92" TargetMode="External"/><Relationship Id="rId26" Type="http://schemas.openxmlformats.org/officeDocument/2006/relationships/hyperlink" Target="https://zh.wikipedia.org/wiki/%E5%88%9A%E6%9E%9C%EF%BC%88%E9%87%91%EF%BC%89" TargetMode="External"/><Relationship Id="rId231" Type="http://schemas.openxmlformats.org/officeDocument/2006/relationships/hyperlink" Target="https://zh.wikipedia.org/wiki/%E9%98%BF%E5%B8%83%E5%93%88%E5%85%B9" TargetMode="External"/><Relationship Id="rId273" Type="http://schemas.openxmlformats.org/officeDocument/2006/relationships/hyperlink" Target="https://zh.wikipedia.org/wiki/%E5%A1%94%E6%9E%97" TargetMode="External"/><Relationship Id="rId329" Type="http://schemas.openxmlformats.org/officeDocument/2006/relationships/hyperlink" Target="https://zh.wikipedia.org/wiki/%E8%91%A1%E8%90%84%E7%89%99" TargetMode="External"/><Relationship Id="rId480" Type="http://schemas.openxmlformats.org/officeDocument/2006/relationships/hyperlink" Target="https://zh.wikipedia.org/wiki/%E5%8D%9A%E5%9D%A6" TargetMode="External"/><Relationship Id="rId536" Type="http://schemas.openxmlformats.org/officeDocument/2006/relationships/hyperlink" Target="https://zh.wikipedia.org/wiki/%E9%87%91%E6%9B%BC%E7%A4%81" TargetMode="External"/><Relationship Id="rId68" Type="http://schemas.openxmlformats.org/officeDocument/2006/relationships/hyperlink" Target="https://zh.wikipedia.org/wiki/%E6%AF%9B%E9%87%8C%E6%B1%82%E6%96%AF" TargetMode="External"/><Relationship Id="rId133" Type="http://schemas.openxmlformats.org/officeDocument/2006/relationships/hyperlink" Target="https://zh.wikipedia.org/wiki/%E9%98%BF%E5%A1%9E%E6%8B%9C%E7%96%86" TargetMode="External"/><Relationship Id="rId175" Type="http://schemas.openxmlformats.org/officeDocument/2006/relationships/hyperlink" Target="https://zh.wikipedia.org/wiki/%E9%9F%A9%E5%9B%BD" TargetMode="External"/><Relationship Id="rId340" Type="http://schemas.openxmlformats.org/officeDocument/2006/relationships/hyperlink" Target="https://zh.wikipedia.org/wiki/%E5%B8%83%E6%8B%89%E8%BF%AA%E6%96%AF%E6%8B%89%E5%8F%91" TargetMode="External"/><Relationship Id="rId578" Type="http://schemas.openxmlformats.org/officeDocument/2006/relationships/hyperlink" Target="https://zh.wikipedia.org/wiki/%E6%B1%A4%E5%8A%A0" TargetMode="External"/><Relationship Id="rId200" Type="http://schemas.openxmlformats.org/officeDocument/2006/relationships/hyperlink" Target="https://zh.wikipedia.org/wiki/%E8%80%B6%E8%B7%AF%E6%92%92%E5%86%B7" TargetMode="External"/><Relationship Id="rId382" Type="http://schemas.openxmlformats.org/officeDocument/2006/relationships/hyperlink" Target="https://zh.wikipedia.org/wiki/%E4%BC%AF%E5%88%A9%E5%85%B9" TargetMode="External"/><Relationship Id="rId438" Type="http://schemas.openxmlformats.org/officeDocument/2006/relationships/hyperlink" Target="https://zh.wikipedia.org/wiki/%E5%B0%BC%E5%8A%A0%E6%8B%89%E7%93%9C" TargetMode="External"/><Relationship Id="rId603" Type="http://schemas.openxmlformats.org/officeDocument/2006/relationships/vmlDrawing" Target="../drawings/vmlDrawing5.vml"/><Relationship Id="rId242" Type="http://schemas.openxmlformats.org/officeDocument/2006/relationships/hyperlink" Target="https://zh.wikipedia.org/wiki/%E6%9C%AA%E8%A2%AB%E5%9B%BD%E9%99%85%E6%99%AE%E9%81%8D%E6%89%BF%E8%AE%A4%E5%9B%BD%E5%AE%B6%E5%88%97%E8%A1%A8" TargetMode="External"/><Relationship Id="rId284" Type="http://schemas.openxmlformats.org/officeDocument/2006/relationships/hyperlink" Target="https://zh.wikipedia.org/wiki/%E7%9B%B4%E5%B8%83%E7%BD%97%E9%99%80" TargetMode="External"/><Relationship Id="rId491" Type="http://schemas.openxmlformats.org/officeDocument/2006/relationships/hyperlink" Target="https://zh.wikipedia.org/wiki/%E6%B3%A2%E5%93%A5%E5%A4%A7" TargetMode="External"/><Relationship Id="rId505" Type="http://schemas.openxmlformats.org/officeDocument/2006/relationships/hyperlink" Target="https://zh.wikipedia.org/wiki/%E5%88%A9%E9%A9%AC" TargetMode="External"/><Relationship Id="rId37" Type="http://schemas.openxmlformats.org/officeDocument/2006/relationships/hyperlink" Target="https://zh.wikipedia.org/wiki/%E9%A9%AC%E6%8B%89%E5%8D%9A" TargetMode="External"/><Relationship Id="rId79" Type="http://schemas.openxmlformats.org/officeDocument/2006/relationships/hyperlink" Target="https://zh.wikipedia.org/wiki/%E5%B0%BC%E6%97%A5%E5%B0%94" TargetMode="External"/><Relationship Id="rId102" Type="http://schemas.openxmlformats.org/officeDocument/2006/relationships/hyperlink" Target="https://zh.wikipedia.org/wiki/%E5%BC%80%E6%99%AE%E6%95%A6" TargetMode="External"/><Relationship Id="rId144" Type="http://schemas.openxmlformats.org/officeDocument/2006/relationships/hyperlink" Target="https://zh.wikipedia.org/wiki/%E6%96%AF%E9%87%8C%E5%B7%B4%E5%8A%A0%E7%81%A3" TargetMode="External"/><Relationship Id="rId547" Type="http://schemas.openxmlformats.org/officeDocument/2006/relationships/hyperlink" Target="https://zh.wikipedia.org/wiki/%E4%BA%9A%E4%BC%A6" TargetMode="External"/><Relationship Id="rId589" Type="http://schemas.openxmlformats.org/officeDocument/2006/relationships/hyperlink" Target="https://zh.wikipedia.org/wiki/%E6%B3%95%E5%9B%BD%E6%B5%B7%E5%A4%96%E9%A2%86%E5%9C%B0" TargetMode="External"/><Relationship Id="rId90" Type="http://schemas.openxmlformats.org/officeDocument/2006/relationships/hyperlink" Target="https://zh.wikipedia.org/wiki/%E5%9C%A3%E5%A4%9A%E7%BE%8E%E5%92%8C%E6%99%AE%E6%9E%97%E8%A5%BF%E6%AF%94" TargetMode="External"/><Relationship Id="rId186" Type="http://schemas.openxmlformats.org/officeDocument/2006/relationships/hyperlink" Target="https://zh.wikipedia.org/wiki/%E5%90%89%E9%9A%86%E5%9D%A1" TargetMode="External"/><Relationship Id="rId351" Type="http://schemas.openxmlformats.org/officeDocument/2006/relationships/hyperlink" Target="https://zh.wikipedia.org/wiki/%E4%BC%AF%E5%B0%94%E5%B0%BC" TargetMode="External"/><Relationship Id="rId393" Type="http://schemas.openxmlformats.org/officeDocument/2006/relationships/hyperlink" Target="https://zh.wikipedia.org/wiki/%E5%96%AC%E6%B2%BB%E6%95%A6_(%E9%96%8B%E6%9B%BC%E7%BE%A4%E5%B3%B6)" TargetMode="External"/><Relationship Id="rId407" Type="http://schemas.openxmlformats.org/officeDocument/2006/relationships/hyperlink" Target="https://zh.wikipedia.org/wiki/%E5%A4%9A%E7%B1%B3%E5%B0%BC%E5%8A%A0%E5%85%B1%E5%92%8C%E5%9B%BD" TargetMode="External"/><Relationship Id="rId449" Type="http://schemas.openxmlformats.org/officeDocument/2006/relationships/hyperlink" Target="https://zh.wikipedia.org/wiki/%E5%B7%B4%E6%96%AF%E7%89%B9%E5%B0%94_(%E5%9C%A3%E5%9F%BA%E8%8C%A8%E5%92%8C%E5%B0%BC%E7%BB%B4%E6%96%AF)" TargetMode="External"/><Relationship Id="rId211" Type="http://schemas.openxmlformats.org/officeDocument/2006/relationships/hyperlink" Target="https://zh.wikipedia.org/wiki/%E5%8F%99%E5%88%A9%E4%BA%9A" TargetMode="External"/><Relationship Id="rId253" Type="http://schemas.openxmlformats.org/officeDocument/2006/relationships/hyperlink" Target="https://zh.wikipedia.org/wiki/%E9%98%BF%E7%88%BE%E5%B7%B4%E5%B0%BC%E4%BA%9E%E8%A1%8C%E6%94%BF%E5%8D%80%E5%8A%83" TargetMode="External"/><Relationship Id="rId295" Type="http://schemas.openxmlformats.org/officeDocument/2006/relationships/hyperlink" Target="https://zh.wikipedia.org/wiki/%E7%88%B1%E5%B0%94%E5%85%B0%E5%85%B1%E5%92%8C%E5%9B%BD" TargetMode="External"/><Relationship Id="rId309" Type="http://schemas.openxmlformats.org/officeDocument/2006/relationships/hyperlink" Target="https://zh.wikipedia.org/wiki/%E7%AB%8B%E9%99%B6%E5%AE%9B" TargetMode="External"/><Relationship Id="rId460" Type="http://schemas.openxmlformats.org/officeDocument/2006/relationships/hyperlink" Target="https://zh.wikipedia.org/wiki/%E7%89%B9%E7%AB%8B%E5%B0%BC%E8%BE%BE%E5%92%8C%E5%A4%9A%E5%B7%B4%E5%93%A5" TargetMode="External"/><Relationship Id="rId516" Type="http://schemas.openxmlformats.org/officeDocument/2006/relationships/hyperlink" Target="https://zh.wikipedia.org/wiki/%E5%A0%AA%E5%9F%B9%E6%8B%89" TargetMode="External"/><Relationship Id="rId48" Type="http://schemas.openxmlformats.org/officeDocument/2006/relationships/hyperlink" Target="https://zh.wikipedia.org/wiki/%E5%87%A0%E5%86%85%E4%BA%9A" TargetMode="External"/><Relationship Id="rId113" Type="http://schemas.openxmlformats.org/officeDocument/2006/relationships/hyperlink" Target="https://zh.wikipedia.org/wiki/%E7%AA%81%E5%B0%BC%E6%96%AF%E5%B8%82" TargetMode="External"/><Relationship Id="rId320" Type="http://schemas.openxmlformats.org/officeDocument/2006/relationships/hyperlink" Target="https://zh.wikipedia.org/wiki/%E6%91%A9%E7%BA%B3%E5%93%A5" TargetMode="External"/><Relationship Id="rId558" Type="http://schemas.openxmlformats.org/officeDocument/2006/relationships/hyperlink" Target="https://zh.wikipedia.org/wiki/%E6%BE%B3%E5%A4%A7%E5%88%A9%E4%BA%9A%E8%A1%8C%E6%94%BF%E5%8C%BA%E5%88%92" TargetMode="External"/><Relationship Id="rId155" Type="http://schemas.openxmlformats.org/officeDocument/2006/relationships/hyperlink" Target="https://zh.wikipedia.org/wiki/%E6%A0%BC%E9%B2%81%E5%90%89%E4%BA%9A" TargetMode="External"/><Relationship Id="rId197" Type="http://schemas.openxmlformats.org/officeDocument/2006/relationships/hyperlink" Target="https://zh.wikipedia.org/wiki/%E5%B7%B4%E5%9F%BA%E6%96%AF%E5%9D%A6" TargetMode="External"/><Relationship Id="rId362" Type="http://schemas.openxmlformats.org/officeDocument/2006/relationships/hyperlink" Target="https://zh.wikipedia.org/wiki/%E8%92%82%E6%8B%89%E6%96%AF%E6%B3%A2%E5%B0%94" TargetMode="External"/><Relationship Id="rId418" Type="http://schemas.openxmlformats.org/officeDocument/2006/relationships/hyperlink" Target="https://zh.wikipedia.org/wiki/%E6%B3%95%E5%9B%BD%E6%B5%B7%E5%A4%96%E9%A2%86%E5%9C%B0" TargetMode="External"/><Relationship Id="rId222" Type="http://schemas.openxmlformats.org/officeDocument/2006/relationships/hyperlink" Target="https://zh.wikipedia.org/wiki/%E9%98%BF%E4%BB%80%E5%93%88%E5%B7%B4%E5%BE%B7" TargetMode="External"/><Relationship Id="rId264" Type="http://schemas.openxmlformats.org/officeDocument/2006/relationships/hyperlink" Target="https://zh.wikipedia.org/wiki/%E4%BF%9D%E5%8A%A0%E5%88%A9%E4%BA%9A" TargetMode="External"/><Relationship Id="rId471" Type="http://schemas.openxmlformats.org/officeDocument/2006/relationships/hyperlink" Target="https://zh.wikipedia.org/wiki/%E8%8F%B2%E5%88%A9%E6%99%AE%E6%96%AF%E5%A0%A1" TargetMode="External"/><Relationship Id="rId17" Type="http://schemas.openxmlformats.org/officeDocument/2006/relationships/hyperlink" Target="https://zh.wikipedia.org/wiki/%E9%9B%85%E6%B8%A9%E5%BE%97" TargetMode="External"/><Relationship Id="rId59" Type="http://schemas.openxmlformats.org/officeDocument/2006/relationships/hyperlink" Target="https://zh.wikipedia.org/wiki/%E7%9A%84%E9%BB%8E%E6%B3%A2%E9%87%8C" TargetMode="External"/><Relationship Id="rId124" Type="http://schemas.openxmlformats.org/officeDocument/2006/relationships/hyperlink" Target="https://zh.wikipedia.org/wiki/%E5%93%88%E5%B0%94%E6%A0%BC%E8%90%A8" TargetMode="External"/><Relationship Id="rId527" Type="http://schemas.openxmlformats.org/officeDocument/2006/relationships/hyperlink" Target="https://zh.wikipedia.org/wiki/%E5%85%B3%E5%B2%9B" TargetMode="External"/><Relationship Id="rId569" Type="http://schemas.openxmlformats.org/officeDocument/2006/relationships/hyperlink" Target="https://zh.wikipedia.org/wiki/%E4%BA%9A%E5%BD%93%E6%96%AF%E6%95%A6_(%E7%9A%AE%E7%89%B9%E5%87%AF%E6%81%A9%E7%BE%A4%E5%B2%9B)" TargetMode="External"/><Relationship Id="rId70" Type="http://schemas.openxmlformats.org/officeDocument/2006/relationships/hyperlink" Target="https://zh.wikipedia.org/wiki/%E9%A9%AC%E7%BA%A6%E7%89%B9" TargetMode="External"/><Relationship Id="rId166" Type="http://schemas.openxmlformats.org/officeDocument/2006/relationships/hyperlink" Target="https://zh.wikipedia.org/wiki/%E8%80%B6%E8%B7%AF%E6%92%92%E5%86%B7" TargetMode="External"/><Relationship Id="rId331" Type="http://schemas.openxmlformats.org/officeDocument/2006/relationships/hyperlink" Target="https://zh.wikipedia.org/wiki/%E7%BD%97%E9%A9%AC%E5%B0%BC%E4%BA%9A" TargetMode="External"/><Relationship Id="rId373" Type="http://schemas.openxmlformats.org/officeDocument/2006/relationships/hyperlink" Target="https://zh.wikipedia.org/wiki/%E5%AE%89%E6%8F%90%E7%93%9C%E5%92%8C%E5%B7%B4%E5%B8%83%E8%BE%BE" TargetMode="External"/><Relationship Id="rId429" Type="http://schemas.openxmlformats.org/officeDocument/2006/relationships/hyperlink" Target="https://zh.wikipedia.org/wiki/%E6%B3%95%E5%9B%BD%E6%B5%B7%E5%A4%96%E7%9C%81" TargetMode="External"/><Relationship Id="rId580" Type="http://schemas.openxmlformats.org/officeDocument/2006/relationships/hyperlink" Target="https://zh.wikipedia.org/wiki/%E5%9B%BE%E7%93%A6%E5%8D%A2" TargetMode="External"/><Relationship Id="rId1" Type="http://schemas.openxmlformats.org/officeDocument/2006/relationships/hyperlink" Target="https://zh.wikipedia.org/wiki/%E9%98%BF%E5%B0%94%E5%8F%8A%E5%88%A9%E4%BA%9A" TargetMode="External"/><Relationship Id="rId233" Type="http://schemas.openxmlformats.org/officeDocument/2006/relationships/hyperlink" Target="https://zh.wikipedia.org/wiki/%E6%9C%AA%E8%A2%AB%E5%9B%BD%E9%99%85%E6%99%AE%E9%81%8D%E6%89%BF%E8%AE%A4%E5%9B%BD%E5%AE%B6%E5%88%97%E8%A1%A8" TargetMode="External"/><Relationship Id="rId440" Type="http://schemas.openxmlformats.org/officeDocument/2006/relationships/hyperlink" Target="https://zh.wikipedia.org/wiki/%E5%B7%B4%E6%8B%BF%E9%A9%AC" TargetMode="External"/><Relationship Id="rId28" Type="http://schemas.openxmlformats.org/officeDocument/2006/relationships/hyperlink" Target="https://zh.wikipedia.org/wiki/%E5%88%9A%E6%9E%9C%E5%85%B1%E5%92%8C%E5%9B%BD" TargetMode="External"/><Relationship Id="rId275" Type="http://schemas.openxmlformats.org/officeDocument/2006/relationships/hyperlink" Target="https://zh.wikipedia.org/wiki/%E6%89%98%E7%88%BE%E6%96%AF%E6%B8%AF" TargetMode="External"/><Relationship Id="rId300" Type="http://schemas.openxmlformats.org/officeDocument/2006/relationships/hyperlink" Target="https://zh.wikipedia.org/wiki/%E6%84%8F%E5%A4%A7%E5%88%A9" TargetMode="External"/><Relationship Id="rId482" Type="http://schemas.openxmlformats.org/officeDocument/2006/relationships/hyperlink" Target="https://zh.wikipedia.org/wiki/%E9%98%BF%E6%A0%B9%E5%BB%B7" TargetMode="External"/><Relationship Id="rId538" Type="http://schemas.openxmlformats.org/officeDocument/2006/relationships/hyperlink" Target="https://zh.wikipedia.org/wiki/%E5%9F%BA%E9%87%8C%E5%B7%B4%E6%96%AF" TargetMode="External"/><Relationship Id="rId81" Type="http://schemas.openxmlformats.org/officeDocument/2006/relationships/hyperlink" Target="https://zh.wikipedia.org/wiki/%E5%B0%BC%E6%97%A5%E5%88%A9%E4%BA%9A" TargetMode="External"/><Relationship Id="rId135" Type="http://schemas.openxmlformats.org/officeDocument/2006/relationships/hyperlink" Target="https://zh.wikipedia.org/wiki/%E5%B7%B4%E6%9E%97" TargetMode="External"/><Relationship Id="rId177" Type="http://schemas.openxmlformats.org/officeDocument/2006/relationships/hyperlink" Target="https://zh.wikipedia.org/wiki/%E7%A7%91%E5%A8%81%E7%89%B9" TargetMode="External"/><Relationship Id="rId342" Type="http://schemas.openxmlformats.org/officeDocument/2006/relationships/hyperlink" Target="https://zh.wikipedia.org/wiki/%E5%8D%A2%E5%B8%83%E5%B0%94%E9%9B%85%E9%82%A3" TargetMode="External"/><Relationship Id="rId384" Type="http://schemas.openxmlformats.org/officeDocument/2006/relationships/hyperlink" Target="https://zh.wikipedia.org/wiki/%E7%99%BE%E6%85%95%E5%A4%A7" TargetMode="External"/><Relationship Id="rId591" Type="http://schemas.openxmlformats.org/officeDocument/2006/relationships/hyperlink" Target="https://zh.wikipedia.org/wiki/%E5%B8%83%E9%9F%A6%E5%B2%9B" TargetMode="External"/><Relationship Id="rId202" Type="http://schemas.openxmlformats.org/officeDocument/2006/relationships/hyperlink" Target="https://zh.wikipedia.org/wiki/%E9%A9%AC%E5%B0%BC%E6%8B%89" TargetMode="External"/><Relationship Id="rId244" Type="http://schemas.openxmlformats.org/officeDocument/2006/relationships/hyperlink" Target="https://zh.wikipedia.org/wiki/%E8%8C%A8%E6%AC%A3%E7%93%A6%E5%88%A9" TargetMode="External"/><Relationship Id="rId39" Type="http://schemas.openxmlformats.org/officeDocument/2006/relationships/hyperlink" Target="https://zh.wikipedia.org/wiki/%E9%98%BF%E6%96%AF%E9%A9%AC%E6%8B%89" TargetMode="External"/><Relationship Id="rId286" Type="http://schemas.openxmlformats.org/officeDocument/2006/relationships/hyperlink" Target="https://zh.wikipedia.org/wiki/%E5%B8%8C%E8%85%8A" TargetMode="External"/><Relationship Id="rId451" Type="http://schemas.openxmlformats.org/officeDocument/2006/relationships/hyperlink" Target="https://zh.wikipedia.org/wiki/%E5%8D%A1%E6%96%AF%E7%89%B9%E9%87%8C" TargetMode="External"/><Relationship Id="rId493" Type="http://schemas.openxmlformats.org/officeDocument/2006/relationships/hyperlink" Target="https://zh.wikipedia.org/wiki/%E5%9F%BA%E5%A4%9A" TargetMode="External"/><Relationship Id="rId507" Type="http://schemas.openxmlformats.org/officeDocument/2006/relationships/hyperlink" Target="https://zh.wikipedia.org/wiki/%E5%B8%95%E6%8B%89%E9%A9%AC%E9%87%8C%E5%8D%9A" TargetMode="External"/><Relationship Id="rId549" Type="http://schemas.openxmlformats.org/officeDocument/2006/relationships/hyperlink" Target="https://zh.wikipedia.org/wiki/%E5%8A%AA%E7%BE%8E%E9%98%BF" TargetMode="External"/><Relationship Id="rId50" Type="http://schemas.openxmlformats.org/officeDocument/2006/relationships/hyperlink" Target="https://zh.wikipedia.org/wiki/%E5%87%A0%E5%86%85%E4%BA%9A%E6%AF%94%E7%BB%8D" TargetMode="External"/><Relationship Id="rId104" Type="http://schemas.openxmlformats.org/officeDocument/2006/relationships/hyperlink" Target="https://zh.wikipedia.org/wiki/%E8%8B%8F%E4%B8%B9" TargetMode="External"/><Relationship Id="rId146" Type="http://schemas.openxmlformats.org/officeDocument/2006/relationships/hyperlink" Target="https://zh.wikipedia.org/wiki/%E9%87%91%E8%BE%B9" TargetMode="External"/><Relationship Id="rId188" Type="http://schemas.openxmlformats.org/officeDocument/2006/relationships/hyperlink" Target="https://zh.wikipedia.org/wiki/%E9%A9%AC%E7%B4%AF" TargetMode="External"/><Relationship Id="rId311" Type="http://schemas.openxmlformats.org/officeDocument/2006/relationships/hyperlink" Target="https://zh.wikipedia.org/wiki/%E5%8D%A2%E6%A3%AE%E5%A0%A1" TargetMode="External"/><Relationship Id="rId353" Type="http://schemas.openxmlformats.org/officeDocument/2006/relationships/hyperlink" Target="https://zh.wikipedia.org/wiki/%E5%9F%BA%E8%BE%85" TargetMode="External"/><Relationship Id="rId395" Type="http://schemas.openxmlformats.org/officeDocument/2006/relationships/hyperlink" Target="https://zh.wikipedia.org/wiki/%E5%85%8B%E5%88%A9%E7%8F%80%E9%A1%BF%E5%B2%9B" TargetMode="External"/><Relationship Id="rId409" Type="http://schemas.openxmlformats.org/officeDocument/2006/relationships/hyperlink" Target="https://zh.wikipedia.org/wiki/%E8%90%A8%E5%B0%94%E7%93%A6%E5%A4%9A" TargetMode="External"/><Relationship Id="rId560" Type="http://schemas.openxmlformats.org/officeDocument/2006/relationships/hyperlink" Target="https://zh.wikipedia.org/wiki/%E5%A1%9E%E7%8F%AD" TargetMode="External"/><Relationship Id="rId92" Type="http://schemas.openxmlformats.org/officeDocument/2006/relationships/hyperlink" Target="https://zh.wikipedia.org/wiki/%E5%A1%9E%E5%86%85%E5%8A%A0%E5%B0%94" TargetMode="External"/><Relationship Id="rId213" Type="http://schemas.openxmlformats.org/officeDocument/2006/relationships/hyperlink" Target="https://zh.wikipedia.org/wiki/%E5%A1%94%E5%90%89%E5%85%8B%E6%96%AF%E5%9D%A6" TargetMode="External"/><Relationship Id="rId420" Type="http://schemas.openxmlformats.org/officeDocument/2006/relationships/hyperlink" Target="https://zh.wikipedia.org/wiki/%E5%8D%B1%E5%9C%B0%E9%A9%AC%E6%8B%89%E5%9F%8E" TargetMode="External"/><Relationship Id="rId255" Type="http://schemas.openxmlformats.org/officeDocument/2006/relationships/hyperlink" Target="https://zh.wikipedia.org/wiki/%E5%AE%89%E9%81%93%E5%B0%94%E5%9F%8E" TargetMode="External"/><Relationship Id="rId297" Type="http://schemas.openxmlformats.org/officeDocument/2006/relationships/hyperlink" Target="https://zh.wikipedia.org/wiki/%E9%A9%AC%E6%81%A9%E5%B2%9B" TargetMode="External"/><Relationship Id="rId462" Type="http://schemas.openxmlformats.org/officeDocument/2006/relationships/hyperlink" Target="https://zh.wikipedia.org/wiki/%E7%89%B9%E5%85%8B%E6%96%AF%E5%92%8C%E5%87%AF%E7%A7%91%E6%96%AF%E7%BE%A4%E5%B2%9B" TargetMode="External"/><Relationship Id="rId518" Type="http://schemas.openxmlformats.org/officeDocument/2006/relationships/hyperlink" Target="https://zh.wikipedia.org/wiki/%E7%BE%8E%E5%9B%BD%E8%A1%8C%E6%94%BF%E5%8C%BA%E5%88%92" TargetMode="External"/><Relationship Id="rId115" Type="http://schemas.openxmlformats.org/officeDocument/2006/relationships/hyperlink" Target="https://zh.wikipedia.org/wiki/%E5%9D%8E%E5%B8%95%E6%8B%89" TargetMode="External"/><Relationship Id="rId157" Type="http://schemas.openxmlformats.org/officeDocument/2006/relationships/hyperlink" Target="https://zh.wikipedia.org/wiki/%E5%8D%B0%E5%BA%A6" TargetMode="External"/><Relationship Id="rId322" Type="http://schemas.openxmlformats.org/officeDocument/2006/relationships/hyperlink" Target="https://zh.wikipedia.org/wiki/%E6%B3%A2%E5%BE%B7%E6%88%88%E9%87%8C%E5%AF%9F" TargetMode="External"/><Relationship Id="rId364" Type="http://schemas.openxmlformats.org/officeDocument/2006/relationships/hyperlink" Target="https://zh.wikipedia.org/wiki/%E9%A1%BF%E6%B6%85%E8%8C%A8%E5%85%8B%E4%BA%BA%E6%B0%91%E5%85%B1%E5%92%8C%E5%9B%BD" TargetMode="External"/><Relationship Id="rId61" Type="http://schemas.openxmlformats.org/officeDocument/2006/relationships/hyperlink" Target="https://zh.wikipedia.org/wiki/%E5%A1%94%E9%82%A3%E9%82%A3%E5%88%A9%E4%BD%9B" TargetMode="External"/><Relationship Id="rId199" Type="http://schemas.openxmlformats.org/officeDocument/2006/relationships/hyperlink" Target="https://zh.wikipedia.org/wiki/%E5%B7%B4%E5%8B%92%E6%96%AF%E5%9D%A6%E5%9B%BD" TargetMode="External"/><Relationship Id="rId571" Type="http://schemas.openxmlformats.org/officeDocument/2006/relationships/hyperlink" Target="https://zh.wikipedia.org/wiki/%E8%90%A8%E6%91%A9%E4%BA%9A" TargetMode="External"/><Relationship Id="rId19" Type="http://schemas.openxmlformats.org/officeDocument/2006/relationships/hyperlink" Target="https://zh.wikipedia.org/wiki/%E6%99%AE%E6%8B%89%E4%BA%9A" TargetMode="External"/><Relationship Id="rId224" Type="http://schemas.openxmlformats.org/officeDocument/2006/relationships/hyperlink" Target="https://zh.wikipedia.org/wiki/%E9%98%BF%E5%B8%83%E6%89%8E%E6%AF%94" TargetMode="External"/><Relationship Id="rId266" Type="http://schemas.openxmlformats.org/officeDocument/2006/relationships/hyperlink" Target="https://zh.wikipedia.org/wiki/%E5%85%8B%E7%BD%97%E5%9C%B0%E4%BA%9A" TargetMode="External"/><Relationship Id="rId431" Type="http://schemas.openxmlformats.org/officeDocument/2006/relationships/hyperlink" Target="https://zh.wikipedia.org/wiki/%E5%A2%A8%E8%A5%BF%E5%93%A5%E5%9F%8E" TargetMode="External"/><Relationship Id="rId473" Type="http://schemas.openxmlformats.org/officeDocument/2006/relationships/hyperlink" Target="https://zh.wikipedia.org/wiki/%E6%B3%A2%E5%86%85%E8%B5%AB" TargetMode="External"/><Relationship Id="rId529" Type="http://schemas.openxmlformats.org/officeDocument/2006/relationships/hyperlink" Target="https://zh.wikipedia.org/wiki/%E7%BE%8E%E5%9B%BD%E8%A1%8C%E6%94%BF%E5%8C%BA%E5%88%92" TargetMode="External"/><Relationship Id="rId30" Type="http://schemas.openxmlformats.org/officeDocument/2006/relationships/hyperlink" Target="https://zh.wikipedia.org/wiki/%E7%A7%91%E7%89%B9%E8%BF%AA%E7%93%A6" TargetMode="External"/><Relationship Id="rId126" Type="http://schemas.openxmlformats.org/officeDocument/2006/relationships/hyperlink" Target="https://zh.wikipedia.org/wiki/%E5%8D%97%E8%98%87%E4%B8%B9" TargetMode="External"/><Relationship Id="rId168" Type="http://schemas.openxmlformats.org/officeDocument/2006/relationships/hyperlink" Target="https://zh.wikipedia.org/wiki/%E6%9D%B1%E4%BA%AC" TargetMode="External"/><Relationship Id="rId333" Type="http://schemas.openxmlformats.org/officeDocument/2006/relationships/hyperlink" Target="https://zh.wikipedia.org/wiki/%E4%BF%84%E7%BD%97%E6%96%AF" TargetMode="External"/><Relationship Id="rId540" Type="http://schemas.openxmlformats.org/officeDocument/2006/relationships/hyperlink" Target="https://zh.wikipedia.org/wiki/%E9%A9%AC%E7%BB%8D%E5%B0%94%E7%BE%A4%E5%B2%9B" TargetMode="External"/><Relationship Id="rId72" Type="http://schemas.openxmlformats.org/officeDocument/2006/relationships/hyperlink" Target="https://zh.wikipedia.org/wiki/%E6%B3%95%E5%9B%BD%E8%A1%8C%E6%94%BF%E5%8C%BA%E5%88%92" TargetMode="External"/><Relationship Id="rId375" Type="http://schemas.openxmlformats.org/officeDocument/2006/relationships/hyperlink" Target="https://zh.wikipedia.org/wiki/%E9%98%BF%E9%B2%81%E5%B7%B4" TargetMode="External"/><Relationship Id="rId582" Type="http://schemas.openxmlformats.org/officeDocument/2006/relationships/hyperlink" Target="https://zh.wikipedia.org/wiki/%E7%93%A6%E5%8A%AA%E9%98%BF%E5%9B%BE" TargetMode="External"/><Relationship Id="rId3" Type="http://schemas.openxmlformats.org/officeDocument/2006/relationships/hyperlink" Target="https://zh.wikipedia.org/wiki/%E5%AE%89%E5%93%A5%E6%8B%89" TargetMode="External"/><Relationship Id="rId235" Type="http://schemas.openxmlformats.org/officeDocument/2006/relationships/hyperlink" Target="https://zh.wikipedia.org/wiki/%E8%87%BA%E5%8C%97%E5%B8%82" TargetMode="External"/><Relationship Id="rId277" Type="http://schemas.openxmlformats.org/officeDocument/2006/relationships/hyperlink" Target="https://zh.wikipedia.org/wiki/%E8%8A%AC%E5%85%B0" TargetMode="External"/><Relationship Id="rId400" Type="http://schemas.openxmlformats.org/officeDocument/2006/relationships/hyperlink" Target="https://zh.wikipedia.org/wiki/%E5%8F%A4%E5%B7%B4" TargetMode="External"/><Relationship Id="rId442" Type="http://schemas.openxmlformats.org/officeDocument/2006/relationships/hyperlink" Target="https://zh.wikipedia.org/wiki/%E6%B3%A2%E5%A4%9A%E9%BB%8E%E5%90%84" TargetMode="External"/><Relationship Id="rId484" Type="http://schemas.openxmlformats.org/officeDocument/2006/relationships/hyperlink" Target="https://zh.wikipedia.org/wiki/%E7%8E%BB%E5%88%A9%E7%BB%B4%E4%BA%9A" TargetMode="External"/><Relationship Id="rId137" Type="http://schemas.openxmlformats.org/officeDocument/2006/relationships/hyperlink" Target="https://zh.wikipedia.org/wiki/%E5%AD%9F%E5%8A%A0%E6%8B%89%E5%9B%BD" TargetMode="External"/><Relationship Id="rId302" Type="http://schemas.openxmlformats.org/officeDocument/2006/relationships/hyperlink" Target="https://zh.wikipedia.org/wiki/%E6%B3%BD%E8%A5%BF%E5%B2%9B" TargetMode="External"/><Relationship Id="rId344" Type="http://schemas.openxmlformats.org/officeDocument/2006/relationships/hyperlink" Target="https://zh.wikipedia.org/wiki/%E9%A9%AC%E5%BE%B7%E9%87%8C" TargetMode="External"/><Relationship Id="rId41" Type="http://schemas.openxmlformats.org/officeDocument/2006/relationships/hyperlink" Target="https://zh.wikipedia.org/wiki/%E4%BA%9A%E7%9A%84%E6%96%AF%E4%BA%9A%E8%B4%9D%E5%B7%B4" TargetMode="External"/><Relationship Id="rId83" Type="http://schemas.openxmlformats.org/officeDocument/2006/relationships/hyperlink" Target="https://zh.wikipedia.org/wiki/%E7%95%99%E5%B0%BC%E6%97%BA" TargetMode="External"/><Relationship Id="rId179" Type="http://schemas.openxmlformats.org/officeDocument/2006/relationships/hyperlink" Target="https://zh.wikipedia.org/wiki/%E5%90%89%E5%B0%94%E5%90%89%E6%96%AF%E6%96%AF%E5%9D%A6" TargetMode="External"/><Relationship Id="rId386" Type="http://schemas.openxmlformats.org/officeDocument/2006/relationships/hyperlink" Target="https://zh.wikipedia.org/wiki/%E8%8B%B1%E5%9B%BD%E6%B5%B7%E5%A4%96%E9%A2%86%E5%9C%B0" TargetMode="External"/><Relationship Id="rId551" Type="http://schemas.openxmlformats.org/officeDocument/2006/relationships/hyperlink" Target="https://zh.wikipedia.org/wiki/%E6%96%B0%E8%A5%BF%E5%85%B0" TargetMode="External"/><Relationship Id="rId593" Type="http://schemas.openxmlformats.org/officeDocument/2006/relationships/hyperlink" Target="https://zh.wikipedia.org/wiki/%E6%B3%95%E5%B1%9E%E5%8D%97%E9%83%A8%E9%A2%86%E5%9C%B0" TargetMode="External"/><Relationship Id="rId190" Type="http://schemas.openxmlformats.org/officeDocument/2006/relationships/hyperlink" Target="https://zh.wikipedia.org/wiki/%E4%B9%8C%E5%85%B0%E5%B7%B4%E6%89%98" TargetMode="External"/><Relationship Id="rId204" Type="http://schemas.openxmlformats.org/officeDocument/2006/relationships/hyperlink" Target="https://zh.wikipedia.org/wiki/%E5%A4%9A%E5%93%88" TargetMode="External"/><Relationship Id="rId246" Type="http://schemas.openxmlformats.org/officeDocument/2006/relationships/hyperlink" Target="https://zh.wikipedia.org/wiki/%E4%BA%9A%E5%85%8B%E7%BD%97%E6%8F%90%E5%88%A9%E4%B8%8E%E5%BE%B7%E5%87%AF%E5%88%A9%E4%BA%9A" TargetMode="External"/><Relationship Id="rId288" Type="http://schemas.openxmlformats.org/officeDocument/2006/relationships/hyperlink" Target="https://zh.wikipedia.org/wiki/%E6%A0%B9%E8%A5%BF%E5%B2%9B" TargetMode="External"/><Relationship Id="rId411" Type="http://schemas.openxmlformats.org/officeDocument/2006/relationships/hyperlink" Target="https://zh.wikipedia.org/wiki/%E6%A0%BC%E9%99%B5%E5%85%B0" TargetMode="External"/><Relationship Id="rId453" Type="http://schemas.openxmlformats.org/officeDocument/2006/relationships/hyperlink" Target="https://zh.wikipedia.org/wiki/%E9%A9%AC%E9%87%8C%E6%88%88%E7%89%B9" TargetMode="External"/><Relationship Id="rId509" Type="http://schemas.openxmlformats.org/officeDocument/2006/relationships/hyperlink" Target="https://zh.wikipedia.org/wiki/%E8%92%99%E5%BE%97%E7%BB%B4%E7%9A%84%E4%BA%9A" TargetMode="External"/><Relationship Id="rId106" Type="http://schemas.openxmlformats.org/officeDocument/2006/relationships/hyperlink" Target="https://zh.wikipedia.org/wiki/%E5%8F%B2%E7%93%A6%E5%B8%9D%E5%B0%BC" TargetMode="External"/><Relationship Id="rId313" Type="http://schemas.openxmlformats.org/officeDocument/2006/relationships/hyperlink" Target="https://zh.wikipedia.org/wiki/%E5%8C%97%E9%A9%AC%E5%85%B6%E9%A1%BF" TargetMode="External"/><Relationship Id="rId495" Type="http://schemas.openxmlformats.org/officeDocument/2006/relationships/hyperlink" Target="https://zh.wikipedia.org/wiki/%E6%96%AF%E5%9D%A6%E5%88%A9%E6%B8%AF" TargetMode="External"/><Relationship Id="rId10" Type="http://schemas.openxmlformats.org/officeDocument/2006/relationships/hyperlink" Target="https://zh.wikipedia.org/wiki/%E8%BF%AA%E4%BA%9A%E5%93%A5%E5%8A%A0%E8%A5%BF%E4%BA%9A%E5%B2%9B" TargetMode="External"/><Relationship Id="rId52" Type="http://schemas.openxmlformats.org/officeDocument/2006/relationships/hyperlink" Target="https://zh.wikipedia.org/wiki/%E8%82%AF%E5%B0%BC%E4%BA%9A" TargetMode="External"/><Relationship Id="rId94" Type="http://schemas.openxmlformats.org/officeDocument/2006/relationships/hyperlink" Target="https://zh.wikipedia.org/wiki/%E5%A1%9E%E8%88%8C%E5%B0%94" TargetMode="External"/><Relationship Id="rId148" Type="http://schemas.openxmlformats.org/officeDocument/2006/relationships/hyperlink" Target="https://zh.wikipedia.org/wiki/%E9%A3%9E%E9%B1%BC%E6%B9%BE" TargetMode="External"/><Relationship Id="rId355" Type="http://schemas.openxmlformats.org/officeDocument/2006/relationships/hyperlink" Target="https://zh.wikipedia.org/wiki/%E4%BC%A6%E6%95%A6" TargetMode="External"/><Relationship Id="rId397" Type="http://schemas.openxmlformats.org/officeDocument/2006/relationships/hyperlink" Target="https://zh.wikipedia.org/wiki/%E6%B3%95%E5%9B%BD%E8%A1%8C%E6%94%BF%E5%8C%BA%E5%88%92" TargetMode="External"/><Relationship Id="rId520" Type="http://schemas.openxmlformats.org/officeDocument/2006/relationships/hyperlink" Target="https://zh.wikipedia.org/wiki/%E5%BA%93%E5%85%8B%E7%BE%A4%E5%B2%9B" TargetMode="External"/><Relationship Id="rId562" Type="http://schemas.openxmlformats.org/officeDocument/2006/relationships/hyperlink" Target="https://zh.wikipedia.org/wiki/%E5%B8%95%E5%8A%B3" TargetMode="External"/><Relationship Id="rId215" Type="http://schemas.openxmlformats.org/officeDocument/2006/relationships/hyperlink" Target="https://zh.wikipedia.org/wiki/%E6%B3%B0%E5%9B%BD" TargetMode="External"/><Relationship Id="rId257" Type="http://schemas.openxmlformats.org/officeDocument/2006/relationships/hyperlink" Target="https://zh.wikipedia.org/wiki/%E7%BB%B4%E4%B9%9F%E7%BA%B3" TargetMode="External"/><Relationship Id="rId422" Type="http://schemas.openxmlformats.org/officeDocument/2006/relationships/hyperlink" Target="https://zh.wikipedia.org/wiki/%E5%A4%AA%E5%AD%90%E6%B8%AF" TargetMode="External"/><Relationship Id="rId464" Type="http://schemas.openxmlformats.org/officeDocument/2006/relationships/hyperlink" Target="https://zh.wikipedia.org/wiki/%E8%8B%B1%E5%9B%BD%E6%B5%B7%E5%A4%96%E9%A2%86%E5%9C%B0" TargetMode="External"/><Relationship Id="rId299" Type="http://schemas.openxmlformats.org/officeDocument/2006/relationships/hyperlink" Target="https://zh.wikipedia.org/wiki/%E8%8B%B1%E5%9B%BD%E7%9A%87%E5%AE%B6%E5%B1%9E%E5%9C%B0" TargetMode="External"/><Relationship Id="rId63" Type="http://schemas.openxmlformats.org/officeDocument/2006/relationships/hyperlink" Target="https://zh.wikipedia.org/wiki/%E5%88%A9%E9%9A%86%E5%9C%AD" TargetMode="External"/><Relationship Id="rId159" Type="http://schemas.openxmlformats.org/officeDocument/2006/relationships/hyperlink" Target="https://zh.wikipedia.org/wiki/%E5%8D%B0%E5%B0%BC" TargetMode="External"/><Relationship Id="rId366" Type="http://schemas.openxmlformats.org/officeDocument/2006/relationships/hyperlink" Target="https://zh.wikipedia.org/wiki/%E6%9C%AA%E8%A2%AB%E5%9B%BD%E9%99%85%E6%99%AE%E9%81%8D%E6%89%BF%E8%AE%A4%E5%9B%BD%E5%AE%B6%E5%88%97%E8%A1%A8" TargetMode="External"/><Relationship Id="rId573" Type="http://schemas.openxmlformats.org/officeDocument/2006/relationships/hyperlink" Target="https://zh.wikipedia.org/wiki/%E6%89%80%E7%BD%97%E9%97%A8%E7%BE%A4%E5%B2%9B" TargetMode="External"/><Relationship Id="rId226" Type="http://schemas.openxmlformats.org/officeDocument/2006/relationships/hyperlink" Target="https://zh.wikipedia.org/wiki/%E5%A1%94%E4%BB%80%E5%B9%B2" TargetMode="External"/><Relationship Id="rId433" Type="http://schemas.openxmlformats.org/officeDocument/2006/relationships/hyperlink" Target="https://zh.wikipedia.org/wiki/%E6%99%AE%E5%88%A9%E8%8C%85%E6%96%AF_(%E8%92%99%E7%89%B9%E5%A1%9E%E6%8B%89%E7%89%B9)" TargetMode="External"/><Relationship Id="rId74" Type="http://schemas.openxmlformats.org/officeDocument/2006/relationships/hyperlink" Target="https://zh.wikipedia.org/wiki/%E6%8B%89%E5%B7%B4%E7%89%B9" TargetMode="External"/><Relationship Id="rId377" Type="http://schemas.openxmlformats.org/officeDocument/2006/relationships/hyperlink" Target="https://zh.wikipedia.org/wiki/%E8%8D%B7%E8%98%AD%E7%8E%8B%E5%9C%8B%E8%A1%8C%E6%94%BF%E5%8D%80%E5%8A%83" TargetMode="External"/><Relationship Id="rId500" Type="http://schemas.openxmlformats.org/officeDocument/2006/relationships/hyperlink" Target="https://zh.wikipedia.org/wiki/%E5%9C%AD%E4%BA%9A%E9%82%A3" TargetMode="External"/><Relationship Id="rId584" Type="http://schemas.openxmlformats.org/officeDocument/2006/relationships/hyperlink" Target="https://zh.wikipedia.org/wiki/%E5%A8%81%E5%85%8B%E5%B2%9B" TargetMode="External"/><Relationship Id="rId5" Type="http://schemas.openxmlformats.org/officeDocument/2006/relationships/hyperlink" Target="https://zh.wikipedia.org/wiki/%E8%B4%9D%E5%AE%81" TargetMode="External"/><Relationship Id="rId237" Type="http://schemas.openxmlformats.org/officeDocument/2006/relationships/hyperlink" Target="https://zh.wikipedia.org/wiki/%E9%98%BF%E7%88%BE%E5%AF%9F%E8%B5%AB" TargetMode="External"/><Relationship Id="rId444" Type="http://schemas.openxmlformats.org/officeDocument/2006/relationships/hyperlink" Target="https://zh.wikipedia.org/wiki/%E7%BE%8E%E5%9B%BD%E8%A1%8C%E6%94%BF%E5%8C%BA%E5%88%92" TargetMode="External"/><Relationship Id="rId290" Type="http://schemas.openxmlformats.org/officeDocument/2006/relationships/hyperlink" Target="https://zh.wikipedia.org/wiki/%E8%8B%B1%E5%9B%BD%E7%9A%87%E5%AE%B6%E5%B1%9E%E5%9C%B0" TargetMode="External"/><Relationship Id="rId304" Type="http://schemas.openxmlformats.org/officeDocument/2006/relationships/hyperlink" Target="https://zh.wikipedia.org/wiki/%E8%8B%B1%E5%9B%BD%E7%9A%87%E5%AE%B6%E5%B1%9E%E5%9C%B0" TargetMode="External"/><Relationship Id="rId388" Type="http://schemas.openxmlformats.org/officeDocument/2006/relationships/hyperlink" Target="https://zh.wikipedia.org/wiki/%E7%BD%97%E5%BE%B7%E5%9F%8E" TargetMode="External"/><Relationship Id="rId511" Type="http://schemas.openxmlformats.org/officeDocument/2006/relationships/hyperlink" Target="https://zh.wikipedia.org/wiki/%E5%8A%A0%E6%8B%89%E5%8A%A0%E6%96%AF" TargetMode="External"/><Relationship Id="rId85" Type="http://schemas.openxmlformats.org/officeDocument/2006/relationships/hyperlink" Target="https://zh.wikipedia.org/wiki/%E6%B3%95%E5%9B%BD%E8%A1%8C%E6%94%BF%E5%8C%BA%E5%88%92" TargetMode="External"/><Relationship Id="rId150" Type="http://schemas.openxmlformats.org/officeDocument/2006/relationships/hyperlink" Target="https://zh.wikipedia.org/wiki/%E7%A7%91%E7%A7%91%E6%96%AF%EF%BC%88%E5%9F%BA%E6%9E%97%EF%BC%89%E7%BE%A4%E5%B2%9B" TargetMode="External"/><Relationship Id="rId595" Type="http://schemas.openxmlformats.org/officeDocument/2006/relationships/hyperlink" Target="https://zh.wikipedia.org/wiki/%E6%B3%95%E5%9B%BD%E6%B5%B7%E5%A4%96%E9%A2%86%E5%9C%B0" TargetMode="External"/><Relationship Id="rId248" Type="http://schemas.openxmlformats.org/officeDocument/2006/relationships/hyperlink" Target="https://zh.wikipedia.org/wiki/%E5%A5%A5%E5%85%B0%E7%BE%A4%E5%B2%9B" TargetMode="External"/><Relationship Id="rId455" Type="http://schemas.openxmlformats.org/officeDocument/2006/relationships/hyperlink" Target="https://zh.wikipedia.org/wiki/%E5%9C%A3%E7%9A%AE%E5%9F%83%E5%B0%94%E5%92%8C%E5%AF%86%E5%85%8B%E9%9A%86%E7%BE%A4%E5%B2%9B" TargetMode="External"/><Relationship Id="rId12" Type="http://schemas.openxmlformats.org/officeDocument/2006/relationships/hyperlink" Target="https://zh.wikipedia.org/wiki/%E5%B8%83%E5%9F%BA%E7%BA%B3%E6%B3%95%E7%B4%A2" TargetMode="External"/><Relationship Id="rId108" Type="http://schemas.openxmlformats.org/officeDocument/2006/relationships/hyperlink" Target="https://zh.wikipedia.org/wiki/%E5%9D%A6%E6%A1%91%E5%B0%BC%E4%BA%9A" TargetMode="External"/><Relationship Id="rId315" Type="http://schemas.openxmlformats.org/officeDocument/2006/relationships/hyperlink" Target="https://zh.wikipedia.org/wiki/%E9%A9%AC%E8%80%B3%E4%BB%96" TargetMode="External"/><Relationship Id="rId522" Type="http://schemas.openxmlformats.org/officeDocument/2006/relationships/hyperlink" Target="https://zh.wikipedia.org/wiki/%E6%96%90%E6%B5%8E" TargetMode="External"/><Relationship Id="rId96" Type="http://schemas.openxmlformats.org/officeDocument/2006/relationships/hyperlink" Target="https://zh.wikipedia.org/wiki/%E5%A1%9E%E6%8B%89%E5%88%A9%E6%98%82" TargetMode="External"/><Relationship Id="rId161" Type="http://schemas.openxmlformats.org/officeDocument/2006/relationships/hyperlink" Target="https://zh.wikipedia.org/wiki/%E4%BC%8A%E6%9C%97" TargetMode="External"/><Relationship Id="rId399" Type="http://schemas.openxmlformats.org/officeDocument/2006/relationships/hyperlink" Target="https://zh.wikipedia.org/wiki/%E5%9C%A3%E4%BD%95%E5%A1%9E" TargetMode="External"/><Relationship Id="rId259" Type="http://schemas.openxmlformats.org/officeDocument/2006/relationships/hyperlink" Target="https://zh.wikipedia.org/wiki/%E6%98%8E%E6%96%AF%E5%85%8B" TargetMode="External"/><Relationship Id="rId466" Type="http://schemas.openxmlformats.org/officeDocument/2006/relationships/hyperlink" Target="https://zh.wikipedia.org/wiki/%E5%8D%8E%E7%9B%9B%E9%A1%BF%E5%93%A5%E4%BC%A6%E6%AF%94%E4%BA%9A%E7%89%B9%E5%8C%BA" TargetMode="External"/><Relationship Id="rId23" Type="http://schemas.openxmlformats.org/officeDocument/2006/relationships/hyperlink" Target="https://zh.wikipedia.org/wiki/%E6%81%A9%E8%B4%BE%E6%A2%85%E7%BA%B3" TargetMode="External"/><Relationship Id="rId119" Type="http://schemas.openxmlformats.org/officeDocument/2006/relationships/hyperlink" Target="https://zh.wikipedia.org/wiki/%E8%B5%9E%E6%AF%94%E4%BA%9A" TargetMode="External"/><Relationship Id="rId326" Type="http://schemas.openxmlformats.org/officeDocument/2006/relationships/hyperlink" Target="https://zh.wikipedia.org/wiki/%E5%A5%A5%E6%96%AF%E9%99%86" TargetMode="External"/><Relationship Id="rId533" Type="http://schemas.openxmlformats.org/officeDocument/2006/relationships/hyperlink" Target="https://zh.wikipedia.org/wiki/%E7%BE%8E%E5%9B%BD%E8%A1%8C%E6%94%BF%E5%8C%BA%E5%88%92" TargetMode="External"/><Relationship Id="rId172" Type="http://schemas.openxmlformats.org/officeDocument/2006/relationships/hyperlink" Target="https://zh.wikipedia.org/wiki/%E5%8A%AA%E5%B0%94%E8%8B%8F%E4%B8%B9" TargetMode="External"/><Relationship Id="rId477" Type="http://schemas.openxmlformats.org/officeDocument/2006/relationships/hyperlink" Target="https://zh.wikipedia.org/wiki/%E5%A5%A5%E6%8B%89%E6%B6%85%E6%96%AF%E5%A1%94%E5%BE%B7_(%E5%9C%A3%E5%B0%A4%E6%96%AF%E7%89%B9%E6%AD%87%E6%96%AF)" TargetMode="External"/><Relationship Id="rId600" Type="http://schemas.openxmlformats.org/officeDocument/2006/relationships/hyperlink" Target="https://zh.wikipedia.org/wiki/%E8%8B%B1%E5%9B%BD%E6%B5%B7%E5%A4%96%E9%A2%86%E5%9C%B0" TargetMode="External"/><Relationship Id="rId337" Type="http://schemas.openxmlformats.org/officeDocument/2006/relationships/hyperlink" Target="https://zh.wikipedia.org/wiki/%E5%A1%9E%E5%B0%94%E7%BB%B4%E4%BA%9A" TargetMode="External"/><Relationship Id="rId34" Type="http://schemas.openxmlformats.org/officeDocument/2006/relationships/hyperlink" Target="https://zh.wikipedia.org/wiki/%E5%9F%83%E5%8F%8A" TargetMode="External"/><Relationship Id="rId544" Type="http://schemas.openxmlformats.org/officeDocument/2006/relationships/hyperlink" Target="https://zh.wikipedia.org/wiki/%E4%B8%AD%E9%80%94%E5%B2%9B" TargetMode="External"/><Relationship Id="rId183" Type="http://schemas.openxmlformats.org/officeDocument/2006/relationships/hyperlink" Target="https://zh.wikipedia.org/wiki/%E9%BB%8E%E5%B7%B4%E5%AB%A9" TargetMode="External"/><Relationship Id="rId390" Type="http://schemas.openxmlformats.org/officeDocument/2006/relationships/hyperlink" Target="https://zh.wikipedia.org/wiki/%E5%8A%A0%E6%8B%BF%E5%A4%A7" TargetMode="External"/><Relationship Id="rId404" Type="http://schemas.openxmlformats.org/officeDocument/2006/relationships/hyperlink" Target="https://zh.wikipedia.org/wiki/%E8%8D%B7%E5%85%B0%E8%A1%8C%E6%94%BF%E5%8C%BA%E5%88%92" TargetMode="External"/><Relationship Id="rId250" Type="http://schemas.openxmlformats.org/officeDocument/2006/relationships/hyperlink" Target="https://zh.wikipedia.org/wiki/%E8%8A%AC%E5%85%B0%E8%A1%8C%E6%94%BF%E5%8C%BA%E5%88%92" TargetMode="External"/><Relationship Id="rId488" Type="http://schemas.openxmlformats.org/officeDocument/2006/relationships/hyperlink" Target="https://zh.wikipedia.org/wiki/%E6%99%BA%E5%88%A9" TargetMode="External"/><Relationship Id="rId45" Type="http://schemas.openxmlformats.org/officeDocument/2006/relationships/hyperlink" Target="https://zh.wikipedia.org/wiki/%E7%8F%AD%E7%8F%A0%E5%B0%94" TargetMode="External"/><Relationship Id="rId110" Type="http://schemas.openxmlformats.org/officeDocument/2006/relationships/hyperlink" Target="https://zh.wikipedia.org/wiki/%E5%A4%9A%E5%93%A5" TargetMode="External"/><Relationship Id="rId348" Type="http://schemas.openxmlformats.org/officeDocument/2006/relationships/hyperlink" Target="https://zh.wikipedia.org/wiki/%E7%91%9E%E5%85%B8" TargetMode="External"/><Relationship Id="rId555" Type="http://schemas.openxmlformats.org/officeDocument/2006/relationships/hyperlink" Target="https://zh.wikipedia.org/wiki/%E6%96%B0%E8%A5%BF%E5%85%B0%E8%A1%8C%E6%94%BF%E5%8C%BA%E5%88%92" TargetMode="External"/><Relationship Id="rId194" Type="http://schemas.openxmlformats.org/officeDocument/2006/relationships/hyperlink" Target="https://zh.wikipedia.org/wiki/%E5%8A%A0%E5%BE%B7%E6%BB%A1%E9%83%BD" TargetMode="External"/><Relationship Id="rId208" Type="http://schemas.openxmlformats.org/officeDocument/2006/relationships/hyperlink" Target="https://zh.wikipedia.org/wiki/%E6%96%B0%E5%8A%A0%E5%9D%A1" TargetMode="External"/><Relationship Id="rId415" Type="http://schemas.openxmlformats.org/officeDocument/2006/relationships/hyperlink" Target="https://zh.wikipedia.org/wiki/%E5%9C%A3%E4%B9%94%E6%B2%BB_(%E6%A0%BC%E6%9E%97%E7%BA%B3%E8%BE%BE)" TargetMode="External"/><Relationship Id="rId261" Type="http://schemas.openxmlformats.org/officeDocument/2006/relationships/hyperlink" Target="https://zh.wikipedia.org/wiki/%E5%B8%83%E9%B2%81%E5%A1%9E%E5%B0%94" TargetMode="External"/><Relationship Id="rId499" Type="http://schemas.openxmlformats.org/officeDocument/2006/relationships/hyperlink" Target="https://zh.wikipedia.org/wiki/%E6%B3%95%E5%9B%BD%E8%A1%8C%E6%94%BF%E5%8C%BA%E5%88%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C6A3A-6671-4C60-89B8-A050D8C3D609}">
  <dimension ref="B2:J24"/>
  <sheetViews>
    <sheetView zoomScale="80" zoomScaleNormal="80" workbookViewId="0">
      <pane xSplit="4" ySplit="3" topLeftCell="E4" activePane="bottomRight" state="frozen"/>
      <selection pane="topRight" activeCell="E1" sqref="E1"/>
      <selection pane="bottomLeft" activeCell="A3" sqref="A3"/>
      <selection pane="bottomRight" activeCell="I16" sqref="I16"/>
    </sheetView>
  </sheetViews>
  <sheetFormatPr defaultRowHeight="15.75" x14ac:dyDescent="0.25"/>
  <cols>
    <col min="1" max="1" width="2.77734375" style="29" customWidth="1"/>
    <col min="2" max="6" width="8.88671875" style="29"/>
    <col min="7" max="7" width="11" style="29" customWidth="1"/>
    <col min="8" max="8" width="15.33203125" style="29" customWidth="1"/>
    <col min="9" max="9" width="37.88671875" style="29" customWidth="1"/>
    <col min="10" max="10" width="78.44140625" style="29" customWidth="1"/>
    <col min="11" max="16384" width="8.88671875" style="29"/>
  </cols>
  <sheetData>
    <row r="2" spans="2:10" x14ac:dyDescent="0.25">
      <c r="E2" s="29" t="s">
        <v>4664</v>
      </c>
      <c r="F2" s="29" t="s">
        <v>4665</v>
      </c>
      <c r="G2" s="29" t="s">
        <v>4662</v>
      </c>
      <c r="H2" s="29" t="s">
        <v>4666</v>
      </c>
      <c r="I2" s="29" t="s">
        <v>4671</v>
      </c>
    </row>
    <row r="3" spans="2:10" x14ac:dyDescent="0.25">
      <c r="B3" s="30" t="s">
        <v>0</v>
      </c>
      <c r="C3" s="30" t="s">
        <v>1</v>
      </c>
      <c r="D3" s="30" t="s">
        <v>4673</v>
      </c>
      <c r="E3" s="30" t="s">
        <v>4670</v>
      </c>
      <c r="F3" s="30" t="s">
        <v>4669</v>
      </c>
      <c r="G3" s="30" t="s">
        <v>4668</v>
      </c>
      <c r="H3" s="30" t="s">
        <v>4667</v>
      </c>
      <c r="I3" s="30" t="s">
        <v>4672</v>
      </c>
      <c r="J3" s="30" t="s">
        <v>4663</v>
      </c>
    </row>
    <row r="4" spans="2:10" x14ac:dyDescent="0.25">
      <c r="B4" s="27">
        <v>466990</v>
      </c>
      <c r="C4" s="27" t="s">
        <v>2</v>
      </c>
      <c r="D4" s="1" t="s">
        <v>3</v>
      </c>
      <c r="E4" s="27">
        <v>121.61320000000001</v>
      </c>
      <c r="F4" s="27">
        <v>23.975100000000001</v>
      </c>
      <c r="G4" s="27">
        <v>16.100000000000001</v>
      </c>
      <c r="H4" s="27" t="s">
        <v>4</v>
      </c>
      <c r="I4" s="27" t="s">
        <v>5</v>
      </c>
      <c r="J4" s="28"/>
    </row>
    <row r="5" spans="2:10" x14ac:dyDescent="0.25">
      <c r="B5" s="111" t="s">
        <v>28</v>
      </c>
      <c r="C5" s="27" t="s">
        <v>29</v>
      </c>
      <c r="D5" s="27" t="s">
        <v>30</v>
      </c>
      <c r="E5" s="27">
        <v>121.42489999999999</v>
      </c>
      <c r="F5" s="27">
        <v>23.660599999999999</v>
      </c>
      <c r="G5" s="27">
        <v>120</v>
      </c>
      <c r="H5" s="27" t="s">
        <v>31</v>
      </c>
      <c r="I5" s="27" t="s">
        <v>32</v>
      </c>
      <c r="J5" s="28" t="s">
        <v>33</v>
      </c>
    </row>
    <row r="6" spans="2:10" x14ac:dyDescent="0.25">
      <c r="B6" s="111" t="s">
        <v>65</v>
      </c>
      <c r="C6" s="28" t="s">
        <v>66</v>
      </c>
      <c r="D6" s="28" t="s">
        <v>67</v>
      </c>
      <c r="E6" s="27">
        <v>121.51479999999999</v>
      </c>
      <c r="F6" s="27">
        <v>23.5838</v>
      </c>
      <c r="G6" s="27">
        <v>152</v>
      </c>
      <c r="H6" s="28" t="s">
        <v>68</v>
      </c>
      <c r="I6" s="28" t="s">
        <v>69</v>
      </c>
      <c r="J6" s="28" t="s">
        <v>70</v>
      </c>
    </row>
    <row r="7" spans="2:10" x14ac:dyDescent="0.25">
      <c r="B7" s="111" t="s">
        <v>60</v>
      </c>
      <c r="C7" s="28" t="s">
        <v>61</v>
      </c>
      <c r="D7" s="28" t="s">
        <v>62</v>
      </c>
      <c r="E7" s="27">
        <v>121.24930000000001</v>
      </c>
      <c r="F7" s="27">
        <v>23.171600000000002</v>
      </c>
      <c r="G7" s="27">
        <v>261</v>
      </c>
      <c r="H7" s="28" t="s">
        <v>63</v>
      </c>
      <c r="I7" s="28" t="s">
        <v>64</v>
      </c>
      <c r="J7" s="28"/>
    </row>
    <row r="8" spans="2:10" x14ac:dyDescent="0.25">
      <c r="B8" s="111" t="s">
        <v>54</v>
      </c>
      <c r="C8" s="28" t="s">
        <v>55</v>
      </c>
      <c r="D8" s="28" t="s">
        <v>56</v>
      </c>
      <c r="E8" s="27">
        <v>121.3396</v>
      </c>
      <c r="F8" s="27">
        <v>23.3215</v>
      </c>
      <c r="G8" s="27">
        <v>174</v>
      </c>
      <c r="H8" s="28" t="s">
        <v>57</v>
      </c>
      <c r="I8" s="28" t="s">
        <v>58</v>
      </c>
      <c r="J8" s="28" t="s">
        <v>59</v>
      </c>
    </row>
    <row r="9" spans="2:10" x14ac:dyDescent="0.25">
      <c r="B9" s="111" t="s">
        <v>6</v>
      </c>
      <c r="C9" s="27" t="s">
        <v>5998</v>
      </c>
      <c r="D9" s="1" t="s">
        <v>8</v>
      </c>
      <c r="E9" s="27">
        <v>121.5498</v>
      </c>
      <c r="F9" s="27">
        <v>23.895199999999999</v>
      </c>
      <c r="G9" s="27">
        <v>36</v>
      </c>
      <c r="H9" s="27" t="s">
        <v>9</v>
      </c>
      <c r="I9" s="27" t="s">
        <v>10</v>
      </c>
      <c r="J9" s="28" t="s">
        <v>11</v>
      </c>
    </row>
    <row r="10" spans="2:10" x14ac:dyDescent="0.25">
      <c r="B10" s="111" t="s">
        <v>34</v>
      </c>
      <c r="C10" s="27" t="s">
        <v>35</v>
      </c>
      <c r="D10" s="27" t="s">
        <v>36</v>
      </c>
      <c r="E10" s="27">
        <v>121.508</v>
      </c>
      <c r="F10" s="27" t="s">
        <v>37</v>
      </c>
      <c r="G10" s="27">
        <v>62</v>
      </c>
      <c r="H10" s="27" t="s">
        <v>20</v>
      </c>
      <c r="I10" s="27" t="s">
        <v>38</v>
      </c>
      <c r="J10" s="28" t="s">
        <v>39</v>
      </c>
    </row>
    <row r="11" spans="2:10" x14ac:dyDescent="0.25">
      <c r="B11" s="111" t="s">
        <v>12</v>
      </c>
      <c r="C11" s="27" t="s">
        <v>13</v>
      </c>
      <c r="D11" s="27" t="s">
        <v>14</v>
      </c>
      <c r="E11" s="27">
        <v>121.5951</v>
      </c>
      <c r="F11" s="27">
        <v>23.930900000000001</v>
      </c>
      <c r="G11" s="27">
        <v>27</v>
      </c>
      <c r="H11" s="27" t="s">
        <v>15</v>
      </c>
      <c r="I11" s="27" t="s">
        <v>16</v>
      </c>
      <c r="J11" s="28"/>
    </row>
    <row r="12" spans="2:10" x14ac:dyDescent="0.25">
      <c r="B12" s="111" t="s">
        <v>17</v>
      </c>
      <c r="C12" s="27" t="s">
        <v>18</v>
      </c>
      <c r="D12" s="27" t="s">
        <v>19</v>
      </c>
      <c r="E12" s="27">
        <v>121.4534</v>
      </c>
      <c r="F12" s="27">
        <v>23.746099999999998</v>
      </c>
      <c r="G12" s="27">
        <v>124</v>
      </c>
      <c r="H12" s="27" t="s">
        <v>20</v>
      </c>
      <c r="I12" s="27" t="s">
        <v>21</v>
      </c>
      <c r="J12" s="28" t="s">
        <v>22</v>
      </c>
    </row>
    <row r="13" spans="2:10" x14ac:dyDescent="0.25">
      <c r="B13" s="111" t="s">
        <v>49</v>
      </c>
      <c r="C13" s="28" t="s">
        <v>50</v>
      </c>
      <c r="D13" s="28" t="s">
        <v>51</v>
      </c>
      <c r="E13" s="27">
        <v>121.30329999999999</v>
      </c>
      <c r="F13" s="27">
        <v>23.344200000000001</v>
      </c>
      <c r="G13" s="27">
        <v>199</v>
      </c>
      <c r="H13" s="28" t="s">
        <v>26</v>
      </c>
      <c r="I13" s="28" t="s">
        <v>52</v>
      </c>
      <c r="J13" s="28" t="s">
        <v>53</v>
      </c>
    </row>
    <row r="14" spans="2:10" x14ac:dyDescent="0.25">
      <c r="B14" s="111" t="s">
        <v>44</v>
      </c>
      <c r="C14" s="28" t="s">
        <v>45</v>
      </c>
      <c r="D14" s="28" t="s">
        <v>46</v>
      </c>
      <c r="E14" s="27">
        <v>121.6045</v>
      </c>
      <c r="F14" s="27">
        <v>24.039400000000001</v>
      </c>
      <c r="G14" s="27">
        <v>34</v>
      </c>
      <c r="H14" s="28" t="s">
        <v>26</v>
      </c>
      <c r="I14" s="28" t="s">
        <v>47</v>
      </c>
      <c r="J14" s="28" t="s">
        <v>48</v>
      </c>
    </row>
    <row r="15" spans="2:10" x14ac:dyDescent="0.25">
      <c r="B15" s="111" t="s">
        <v>40</v>
      </c>
      <c r="C15" s="27" t="s">
        <v>41</v>
      </c>
      <c r="D15" s="27" t="s">
        <v>42</v>
      </c>
      <c r="E15" s="27">
        <v>121.42010000000001</v>
      </c>
      <c r="F15" s="27">
        <v>23.709199999999999</v>
      </c>
      <c r="G15" s="27">
        <v>153</v>
      </c>
      <c r="H15" s="27" t="s">
        <v>20</v>
      </c>
      <c r="I15" s="28" t="s">
        <v>43</v>
      </c>
      <c r="J15" s="28"/>
    </row>
    <row r="16" spans="2:10" x14ac:dyDescent="0.25">
      <c r="B16" s="111" t="s">
        <v>23</v>
      </c>
      <c r="C16" s="27" t="s">
        <v>24</v>
      </c>
      <c r="D16" s="27" t="s">
        <v>25</v>
      </c>
      <c r="E16" s="27">
        <v>121.39019999999999</v>
      </c>
      <c r="F16" s="27">
        <v>23.523900000000001</v>
      </c>
      <c r="G16" s="27">
        <v>126</v>
      </c>
      <c r="H16" s="27" t="s">
        <v>26</v>
      </c>
      <c r="I16" s="27" t="s">
        <v>27</v>
      </c>
      <c r="J16" s="28"/>
    </row>
    <row r="17" spans="2:10" x14ac:dyDescent="0.25">
      <c r="B17" s="32">
        <v>467610</v>
      </c>
      <c r="C17" s="31" t="s">
        <v>8936</v>
      </c>
      <c r="D17" s="31" t="s">
        <v>8935</v>
      </c>
      <c r="E17" s="32">
        <v>121.3734</v>
      </c>
      <c r="F17" s="32">
        <v>23.0974</v>
      </c>
      <c r="G17" s="32">
        <v>33.5</v>
      </c>
      <c r="H17" s="31" t="s">
        <v>8924</v>
      </c>
      <c r="I17" s="31" t="s">
        <v>8934</v>
      </c>
      <c r="J17" s="31"/>
    </row>
    <row r="18" spans="2:10" x14ac:dyDescent="0.25">
      <c r="B18" s="32">
        <v>467660</v>
      </c>
      <c r="C18" s="31" t="s">
        <v>8932</v>
      </c>
      <c r="D18" s="31" t="s">
        <v>8933</v>
      </c>
      <c r="E18" s="32">
        <v>121.1545</v>
      </c>
      <c r="F18" s="32">
        <v>22.752199999999998</v>
      </c>
      <c r="G18" s="32">
        <v>9</v>
      </c>
      <c r="H18" s="31" t="s">
        <v>8931</v>
      </c>
      <c r="I18" s="31" t="s">
        <v>8930</v>
      </c>
      <c r="J18" s="31"/>
    </row>
    <row r="19" spans="2:10" x14ac:dyDescent="0.25">
      <c r="B19" s="32">
        <v>467540</v>
      </c>
      <c r="C19" s="31" t="s">
        <v>8926</v>
      </c>
      <c r="D19" s="31" t="s">
        <v>8927</v>
      </c>
      <c r="E19" s="32">
        <v>120.9037</v>
      </c>
      <c r="F19" s="32">
        <v>22.355599999999999</v>
      </c>
      <c r="G19" s="32">
        <v>8.1</v>
      </c>
      <c r="H19" s="31" t="s">
        <v>8928</v>
      </c>
      <c r="I19" s="31" t="s">
        <v>8929</v>
      </c>
      <c r="J19" s="31"/>
    </row>
    <row r="20" spans="2:10" x14ac:dyDescent="0.25">
      <c r="B20" s="32">
        <v>467620</v>
      </c>
      <c r="C20" s="31" t="s">
        <v>8922</v>
      </c>
      <c r="D20" s="31" t="s">
        <v>8923</v>
      </c>
      <c r="E20" s="32">
        <v>121.5583</v>
      </c>
      <c r="F20" s="32">
        <v>22.036899999999999</v>
      </c>
      <c r="G20" s="32">
        <v>324</v>
      </c>
      <c r="H20" s="31" t="s">
        <v>8924</v>
      </c>
      <c r="I20" s="31" t="s">
        <v>8925</v>
      </c>
      <c r="J20" s="31"/>
    </row>
    <row r="21" spans="2:10" x14ac:dyDescent="0.25">
      <c r="B21" s="28"/>
      <c r="C21" s="28"/>
      <c r="D21" s="28"/>
      <c r="E21" s="27"/>
      <c r="F21" s="27"/>
      <c r="G21" s="28"/>
      <c r="H21" s="28"/>
      <c r="I21" s="28"/>
      <c r="J21" s="28"/>
    </row>
    <row r="22" spans="2:10" x14ac:dyDescent="0.25">
      <c r="B22" s="28"/>
      <c r="C22" s="28"/>
      <c r="D22" s="28"/>
      <c r="E22" s="27"/>
      <c r="F22" s="27"/>
      <c r="G22" s="28"/>
      <c r="H22" s="109"/>
      <c r="I22" s="28"/>
      <c r="J22" s="28"/>
    </row>
    <row r="23" spans="2:10" x14ac:dyDescent="0.25">
      <c r="B23" s="28"/>
      <c r="C23" s="28"/>
      <c r="D23" s="28"/>
      <c r="E23" s="27"/>
      <c r="F23" s="27"/>
      <c r="G23" s="28"/>
      <c r="H23" s="28"/>
      <c r="I23" s="28"/>
      <c r="J23" s="28"/>
    </row>
    <row r="24" spans="2:10" x14ac:dyDescent="0.25">
      <c r="B24" s="28"/>
      <c r="C24" s="28"/>
      <c r="D24" s="28"/>
      <c r="E24" s="27"/>
      <c r="F24" s="27"/>
      <c r="G24" s="28"/>
      <c r="H24" s="28"/>
      <c r="I24" s="28"/>
      <c r="J24" s="28"/>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D0672-DBCE-424C-9493-CE38DA31BC31}">
  <dimension ref="B1:AO1253"/>
  <sheetViews>
    <sheetView zoomScale="80" zoomScaleNormal="80" workbookViewId="0">
      <pane xSplit="6" ySplit="5" topLeftCell="G6" activePane="bottomRight" state="frozen"/>
      <selection pane="topRight" activeCell="C1" sqref="C1"/>
      <selection pane="bottomLeft" activeCell="A6" sqref="A6"/>
      <selection pane="bottomRight" activeCell="C4" sqref="C4"/>
    </sheetView>
  </sheetViews>
  <sheetFormatPr defaultRowHeight="15.75" x14ac:dyDescent="0.25"/>
  <cols>
    <col min="1" max="1" width="2.77734375" style="3" customWidth="1"/>
    <col min="2" max="2" width="8.88671875" style="3"/>
    <col min="3" max="4" width="8.77734375" style="13" customWidth="1"/>
    <col min="5" max="5" width="5.77734375" style="13" customWidth="1"/>
    <col min="6" max="6" width="10.77734375" style="13" customWidth="1"/>
    <col min="7" max="9" width="8.77734375" style="3" customWidth="1"/>
    <col min="10" max="10" width="15.77734375" style="3" hidden="1" customWidth="1"/>
    <col min="11" max="11" width="8.77734375" style="3" customWidth="1"/>
    <col min="12" max="12" width="15.77734375" style="3" hidden="1" customWidth="1"/>
    <col min="13" max="14" width="8.77734375" style="3" customWidth="1"/>
    <col min="15" max="15" width="15.77734375" style="3" hidden="1" customWidth="1"/>
    <col min="16" max="16" width="8.77734375" style="3" customWidth="1"/>
    <col min="17" max="17" width="15.77734375" style="3" hidden="1" customWidth="1"/>
    <col min="18" max="20" width="8.77734375" style="3" customWidth="1"/>
    <col min="21" max="21" width="15.77734375" style="3" hidden="1" customWidth="1"/>
    <col min="22" max="25" width="8.77734375" style="3" customWidth="1"/>
    <col min="26" max="26" width="15.77734375" style="3" hidden="1" customWidth="1"/>
    <col min="27" max="29" width="8.77734375" style="3" customWidth="1"/>
    <col min="30" max="30" width="15.77734375" style="3" hidden="1" customWidth="1"/>
    <col min="31" max="31" width="8.77734375" style="3" customWidth="1"/>
    <col min="32" max="32" width="15.77734375" style="3" hidden="1" customWidth="1"/>
    <col min="33" max="38" width="8.77734375" style="3" customWidth="1"/>
    <col min="39" max="39" width="15.77734375" style="3" hidden="1" customWidth="1"/>
    <col min="40" max="40" width="8.77734375" style="3" customWidth="1"/>
    <col min="42" max="16384" width="8.88671875" style="3"/>
  </cols>
  <sheetData>
    <row r="1" spans="2:41" x14ac:dyDescent="0.25">
      <c r="AO1" s="3"/>
    </row>
    <row r="2" spans="2:41" x14ac:dyDescent="0.25">
      <c r="B2" s="154" t="s">
        <v>5050</v>
      </c>
      <c r="C2" s="166" t="s">
        <v>4629</v>
      </c>
      <c r="D2" s="167"/>
      <c r="E2" s="166" t="s">
        <v>4628</v>
      </c>
      <c r="F2" s="167"/>
      <c r="G2" s="167" t="s">
        <v>4624</v>
      </c>
      <c r="H2" s="168"/>
      <c r="I2" s="168"/>
      <c r="J2" s="168"/>
      <c r="K2" s="168"/>
      <c r="L2" s="168"/>
      <c r="M2" s="168" t="s">
        <v>4625</v>
      </c>
      <c r="N2" s="168"/>
      <c r="O2" s="168"/>
      <c r="P2" s="168"/>
      <c r="Q2" s="168"/>
      <c r="R2" s="6" t="s">
        <v>71</v>
      </c>
      <c r="S2" s="168" t="s">
        <v>72</v>
      </c>
      <c r="T2" s="168"/>
      <c r="U2" s="168"/>
      <c r="V2" s="168" t="s">
        <v>73</v>
      </c>
      <c r="W2" s="168"/>
      <c r="X2" s="168"/>
      <c r="Y2" s="168"/>
      <c r="Z2" s="7"/>
      <c r="AA2" s="168" t="s">
        <v>74</v>
      </c>
      <c r="AB2" s="168"/>
      <c r="AC2" s="168"/>
      <c r="AD2" s="168"/>
      <c r="AE2" s="168"/>
      <c r="AF2" s="168"/>
      <c r="AG2" s="168" t="s">
        <v>75</v>
      </c>
      <c r="AH2" s="168"/>
      <c r="AI2" s="168"/>
      <c r="AJ2" s="6" t="s">
        <v>4626</v>
      </c>
      <c r="AK2" s="6" t="s">
        <v>76</v>
      </c>
      <c r="AL2" s="168" t="s">
        <v>77</v>
      </c>
      <c r="AM2" s="168"/>
      <c r="AN2" s="8" t="s">
        <v>78</v>
      </c>
      <c r="AO2" s="3"/>
    </row>
    <row r="3" spans="2:41" s="5" customFormat="1" ht="30" x14ac:dyDescent="0.25">
      <c r="C3" s="17"/>
      <c r="D3" s="17"/>
      <c r="E3" s="17"/>
      <c r="F3" s="11" t="s">
        <v>79</v>
      </c>
      <c r="G3" s="9" t="s">
        <v>80</v>
      </c>
      <c r="H3" s="9" t="s">
        <v>81</v>
      </c>
      <c r="I3" s="9" t="s">
        <v>82</v>
      </c>
      <c r="J3" s="9" t="s">
        <v>83</v>
      </c>
      <c r="K3" s="9" t="s">
        <v>84</v>
      </c>
      <c r="L3" s="9" t="s">
        <v>85</v>
      </c>
      <c r="M3" s="9" t="s">
        <v>86</v>
      </c>
      <c r="N3" s="9" t="s">
        <v>87</v>
      </c>
      <c r="O3" s="9" t="s">
        <v>88</v>
      </c>
      <c r="P3" s="9" t="s">
        <v>89</v>
      </c>
      <c r="Q3" s="9" t="s">
        <v>90</v>
      </c>
      <c r="R3" s="9" t="s">
        <v>91</v>
      </c>
      <c r="S3" s="9" t="s">
        <v>92</v>
      </c>
      <c r="T3" s="9" t="s">
        <v>93</v>
      </c>
      <c r="U3" s="9" t="s">
        <v>94</v>
      </c>
      <c r="V3" s="9" t="s">
        <v>95</v>
      </c>
      <c r="W3" s="9" t="s">
        <v>96</v>
      </c>
      <c r="X3" s="9" t="s">
        <v>97</v>
      </c>
      <c r="Y3" s="9" t="s">
        <v>98</v>
      </c>
      <c r="Z3" s="9" t="s">
        <v>99</v>
      </c>
      <c r="AA3" s="9" t="s">
        <v>100</v>
      </c>
      <c r="AB3" s="9" t="s">
        <v>101</v>
      </c>
      <c r="AC3" s="9" t="s">
        <v>102</v>
      </c>
      <c r="AD3" s="9" t="s">
        <v>103</v>
      </c>
      <c r="AE3" s="10" t="s">
        <v>104</v>
      </c>
      <c r="AF3" s="9" t="s">
        <v>105</v>
      </c>
      <c r="AG3" s="9" t="s">
        <v>106</v>
      </c>
      <c r="AH3" s="9" t="s">
        <v>107</v>
      </c>
      <c r="AI3" s="9" t="s">
        <v>108</v>
      </c>
      <c r="AJ3" s="9" t="s">
        <v>109</v>
      </c>
      <c r="AK3" s="9" t="s">
        <v>110</v>
      </c>
      <c r="AL3" s="9" t="s">
        <v>111</v>
      </c>
      <c r="AM3" s="9" t="s">
        <v>112</v>
      </c>
      <c r="AN3" s="9" t="s">
        <v>113</v>
      </c>
    </row>
    <row r="4" spans="2:41" s="2" customFormat="1" ht="13.5" x14ac:dyDescent="0.25">
      <c r="C4" s="18"/>
      <c r="D4" s="18"/>
      <c r="E4" s="18"/>
      <c r="F4" s="14" t="s">
        <v>114</v>
      </c>
      <c r="G4" s="15" t="s">
        <v>115</v>
      </c>
      <c r="H4" s="15" t="s">
        <v>115</v>
      </c>
      <c r="I4" s="15" t="s">
        <v>115</v>
      </c>
      <c r="J4" s="15" t="s">
        <v>116</v>
      </c>
      <c r="K4" s="15" t="s">
        <v>115</v>
      </c>
      <c r="L4" s="15" t="s">
        <v>116</v>
      </c>
      <c r="M4" s="15" t="s">
        <v>117</v>
      </c>
      <c r="N4" s="15" t="s">
        <v>117</v>
      </c>
      <c r="O4" s="15" t="s">
        <v>116</v>
      </c>
      <c r="P4" s="15" t="s">
        <v>117</v>
      </c>
      <c r="Q4" s="15" t="s">
        <v>116</v>
      </c>
      <c r="R4" s="15" t="s">
        <v>117</v>
      </c>
      <c r="S4" s="15" t="s">
        <v>118</v>
      </c>
      <c r="T4" s="15" t="s">
        <v>118</v>
      </c>
      <c r="U4" s="15" t="s">
        <v>116</v>
      </c>
      <c r="V4" s="15" t="s">
        <v>119</v>
      </c>
      <c r="W4" s="15" t="s">
        <v>120</v>
      </c>
      <c r="X4" s="15" t="s">
        <v>119</v>
      </c>
      <c r="Y4" s="15" t="s">
        <v>120</v>
      </c>
      <c r="Z4" s="15" t="s">
        <v>116</v>
      </c>
      <c r="AA4" s="15" t="s">
        <v>121</v>
      </c>
      <c r="AB4" s="15" t="s">
        <v>122</v>
      </c>
      <c r="AC4" s="15" t="s">
        <v>121</v>
      </c>
      <c r="AD4" s="15" t="s">
        <v>116</v>
      </c>
      <c r="AE4" s="15" t="s">
        <v>121</v>
      </c>
      <c r="AF4" s="15" t="s">
        <v>116</v>
      </c>
      <c r="AG4" s="15" t="s">
        <v>122</v>
      </c>
      <c r="AH4" s="15" t="s">
        <v>118</v>
      </c>
      <c r="AI4" s="15" t="s">
        <v>123</v>
      </c>
      <c r="AJ4" s="15" t="s">
        <v>124</v>
      </c>
      <c r="AK4" s="15" t="s">
        <v>121</v>
      </c>
      <c r="AL4" s="15"/>
      <c r="AM4" s="15" t="s">
        <v>116</v>
      </c>
      <c r="AN4" s="15" t="s">
        <v>125</v>
      </c>
    </row>
    <row r="5" spans="2:41" ht="30" customHeight="1" x14ac:dyDescent="0.25">
      <c r="B5" s="153" t="s">
        <v>5050</v>
      </c>
      <c r="C5" s="19" t="s">
        <v>4630</v>
      </c>
      <c r="D5" s="19" t="s">
        <v>4629</v>
      </c>
      <c r="E5" s="19" t="s">
        <v>4724</v>
      </c>
      <c r="F5" s="11" t="s">
        <v>126</v>
      </c>
      <c r="G5" s="9" t="s">
        <v>127</v>
      </c>
      <c r="H5" s="9" t="s">
        <v>128</v>
      </c>
      <c r="I5" s="9" t="s">
        <v>129</v>
      </c>
      <c r="J5" s="9" t="s">
        <v>130</v>
      </c>
      <c r="K5" s="9" t="s">
        <v>131</v>
      </c>
      <c r="L5" s="9" t="s">
        <v>132</v>
      </c>
      <c r="M5" s="9" t="s">
        <v>133</v>
      </c>
      <c r="N5" s="9" t="s">
        <v>134</v>
      </c>
      <c r="O5" s="9" t="s">
        <v>135</v>
      </c>
      <c r="P5" s="9" t="s">
        <v>136</v>
      </c>
      <c r="Q5" s="9" t="s">
        <v>137</v>
      </c>
      <c r="R5" s="9" t="s">
        <v>138</v>
      </c>
      <c r="S5" s="9" t="s">
        <v>72</v>
      </c>
      <c r="T5" s="9" t="s">
        <v>139</v>
      </c>
      <c r="U5" s="9" t="s">
        <v>140</v>
      </c>
      <c r="V5" s="9" t="s">
        <v>141</v>
      </c>
      <c r="W5" s="9" t="s">
        <v>142</v>
      </c>
      <c r="X5" s="9" t="s">
        <v>143</v>
      </c>
      <c r="Y5" s="9" t="s">
        <v>144</v>
      </c>
      <c r="Z5" s="9" t="s">
        <v>145</v>
      </c>
      <c r="AA5" s="9" t="s">
        <v>74</v>
      </c>
      <c r="AB5" s="9" t="s">
        <v>146</v>
      </c>
      <c r="AC5" s="9" t="s">
        <v>147</v>
      </c>
      <c r="AD5" s="9" t="s">
        <v>148</v>
      </c>
      <c r="AE5" s="9" t="s">
        <v>149</v>
      </c>
      <c r="AF5" s="9" t="s">
        <v>150</v>
      </c>
      <c r="AG5" s="9" t="s">
        <v>75</v>
      </c>
      <c r="AH5" s="9" t="s">
        <v>151</v>
      </c>
      <c r="AI5" s="9" t="s">
        <v>152</v>
      </c>
      <c r="AJ5" s="9" t="s">
        <v>153</v>
      </c>
      <c r="AK5" s="9" t="s">
        <v>154</v>
      </c>
      <c r="AL5" s="9" t="s">
        <v>155</v>
      </c>
      <c r="AM5" s="9" t="s">
        <v>156</v>
      </c>
      <c r="AN5" s="9" t="s">
        <v>157</v>
      </c>
      <c r="AO5" s="3"/>
    </row>
    <row r="6" spans="2:41" x14ac:dyDescent="0.25">
      <c r="B6" s="106" t="s">
        <v>5299</v>
      </c>
      <c r="C6" s="16">
        <v>466990</v>
      </c>
      <c r="D6" s="16" t="s">
        <v>4631</v>
      </c>
      <c r="E6" s="16">
        <v>2020</v>
      </c>
      <c r="F6" s="12">
        <v>43831</v>
      </c>
      <c r="G6" s="4">
        <v>1025</v>
      </c>
      <c r="H6" s="4">
        <v>1027.3</v>
      </c>
      <c r="I6" s="4">
        <v>1027.0999999999999</v>
      </c>
      <c r="J6" s="4" t="s">
        <v>158</v>
      </c>
      <c r="K6" s="4">
        <v>1023.4</v>
      </c>
      <c r="L6" s="4" t="s">
        <v>159</v>
      </c>
      <c r="M6" s="4">
        <v>18.5</v>
      </c>
      <c r="N6" s="4">
        <v>21.4</v>
      </c>
      <c r="O6" s="4" t="s">
        <v>160</v>
      </c>
      <c r="P6" s="4">
        <v>16.600000000000001</v>
      </c>
      <c r="Q6" s="4" t="s">
        <v>161</v>
      </c>
      <c r="R6" s="4">
        <v>14.8</v>
      </c>
      <c r="S6" s="4">
        <v>79</v>
      </c>
      <c r="T6" s="4">
        <v>67</v>
      </c>
      <c r="U6" s="4" t="s">
        <v>162</v>
      </c>
      <c r="V6" s="4">
        <v>2.7</v>
      </c>
      <c r="W6" s="4">
        <v>40</v>
      </c>
      <c r="X6" s="4">
        <v>8.9</v>
      </c>
      <c r="Y6" s="4">
        <v>40</v>
      </c>
      <c r="Z6" s="4" t="s">
        <v>163</v>
      </c>
      <c r="AA6" s="4">
        <v>1.5</v>
      </c>
      <c r="AB6" s="4">
        <v>2.7</v>
      </c>
      <c r="AC6" s="4">
        <v>0.5</v>
      </c>
      <c r="AD6" s="4" t="s">
        <v>164</v>
      </c>
      <c r="AE6" s="4">
        <v>1</v>
      </c>
      <c r="AF6" s="4" t="s">
        <v>165</v>
      </c>
      <c r="AG6" s="4">
        <v>0.1</v>
      </c>
      <c r="AH6" s="4">
        <v>0.9</v>
      </c>
      <c r="AI6" s="4">
        <v>2.3199999999999998</v>
      </c>
      <c r="AJ6" s="4">
        <v>13.8</v>
      </c>
      <c r="AK6" s="4">
        <v>-0.4</v>
      </c>
      <c r="AL6" s="4">
        <v>4</v>
      </c>
      <c r="AM6" s="4" t="s">
        <v>166</v>
      </c>
      <c r="AN6" s="4">
        <v>9.8000000000000007</v>
      </c>
      <c r="AO6" s="3"/>
    </row>
    <row r="7" spans="2:41" x14ac:dyDescent="0.25">
      <c r="B7" s="106" t="s">
        <v>4829</v>
      </c>
      <c r="C7" s="16">
        <v>466990</v>
      </c>
      <c r="D7" s="16" t="s">
        <v>4631</v>
      </c>
      <c r="E7" s="16">
        <v>2020</v>
      </c>
      <c r="F7" s="12">
        <v>43832</v>
      </c>
      <c r="G7" s="4">
        <v>1023.3</v>
      </c>
      <c r="H7" s="4">
        <v>1025.5999999999999</v>
      </c>
      <c r="I7" s="4">
        <v>1027.8</v>
      </c>
      <c r="J7" s="4" t="s">
        <v>167</v>
      </c>
      <c r="K7" s="4">
        <v>1021.6</v>
      </c>
      <c r="L7" s="4" t="s">
        <v>168</v>
      </c>
      <c r="M7" s="4">
        <v>19.3</v>
      </c>
      <c r="N7" s="4">
        <v>22.6</v>
      </c>
      <c r="O7" s="4" t="s">
        <v>169</v>
      </c>
      <c r="P7" s="4">
        <v>17.100000000000001</v>
      </c>
      <c r="Q7" s="4" t="s">
        <v>170</v>
      </c>
      <c r="R7" s="4">
        <v>15.6</v>
      </c>
      <c r="S7" s="4">
        <v>80</v>
      </c>
      <c r="T7" s="4">
        <v>65</v>
      </c>
      <c r="U7" s="4" t="s">
        <v>171</v>
      </c>
      <c r="V7" s="4">
        <v>1.7</v>
      </c>
      <c r="W7" s="4">
        <v>270</v>
      </c>
      <c r="X7" s="4">
        <v>4.7</v>
      </c>
      <c r="Y7" s="4">
        <v>60</v>
      </c>
      <c r="Z7" s="4" t="s">
        <v>172</v>
      </c>
      <c r="AA7" s="4">
        <v>3</v>
      </c>
      <c r="AB7" s="4">
        <v>2.7</v>
      </c>
      <c r="AC7" s="4">
        <v>0.5</v>
      </c>
      <c r="AD7" s="4" t="s">
        <v>173</v>
      </c>
      <c r="AE7" s="4">
        <v>2.5</v>
      </c>
      <c r="AF7" s="4" t="s">
        <v>173</v>
      </c>
      <c r="AG7" s="4">
        <v>2.1</v>
      </c>
      <c r="AH7" s="4">
        <v>19.7</v>
      </c>
      <c r="AI7" s="4">
        <v>4.34</v>
      </c>
      <c r="AJ7" s="4">
        <v>13.4</v>
      </c>
      <c r="AK7" s="4">
        <v>1.2</v>
      </c>
      <c r="AL7" s="4">
        <v>5</v>
      </c>
      <c r="AM7" s="4" t="s">
        <v>174</v>
      </c>
      <c r="AN7" s="4">
        <v>7.9</v>
      </c>
      <c r="AO7" s="3"/>
    </row>
    <row r="8" spans="2:41" x14ac:dyDescent="0.25">
      <c r="B8" s="106" t="s">
        <v>4829</v>
      </c>
      <c r="C8" s="16">
        <v>466990</v>
      </c>
      <c r="D8" s="16" t="s">
        <v>4631</v>
      </c>
      <c r="E8" s="16">
        <v>2020</v>
      </c>
      <c r="F8" s="12">
        <v>43833</v>
      </c>
      <c r="G8" s="4">
        <v>1021</v>
      </c>
      <c r="H8" s="4">
        <v>1023.3</v>
      </c>
      <c r="I8" s="4">
        <v>1023.1</v>
      </c>
      <c r="J8" s="4" t="s">
        <v>175</v>
      </c>
      <c r="K8" s="4">
        <v>1019.2</v>
      </c>
      <c r="L8" s="4" t="s">
        <v>176</v>
      </c>
      <c r="M8" s="4">
        <v>20.2</v>
      </c>
      <c r="N8" s="4">
        <v>24.3</v>
      </c>
      <c r="O8" s="4" t="s">
        <v>177</v>
      </c>
      <c r="P8" s="4">
        <v>16.3</v>
      </c>
      <c r="Q8" s="4" t="s">
        <v>178</v>
      </c>
      <c r="R8" s="4">
        <v>15</v>
      </c>
      <c r="S8" s="4">
        <v>73</v>
      </c>
      <c r="T8" s="4">
        <v>59</v>
      </c>
      <c r="U8" s="4" t="s">
        <v>179</v>
      </c>
      <c r="V8" s="4">
        <v>2.2000000000000002</v>
      </c>
      <c r="W8" s="4">
        <v>240</v>
      </c>
      <c r="X8" s="4">
        <v>5.6</v>
      </c>
      <c r="Y8" s="4">
        <v>240</v>
      </c>
      <c r="Z8" s="4" t="s">
        <v>180</v>
      </c>
      <c r="AA8" s="4">
        <v>0</v>
      </c>
      <c r="AB8" s="4">
        <v>0</v>
      </c>
      <c r="AC8" s="4">
        <v>0</v>
      </c>
      <c r="AD8" s="4" t="s">
        <v>181</v>
      </c>
      <c r="AE8" s="4">
        <v>0</v>
      </c>
      <c r="AF8" s="4" t="s">
        <v>181</v>
      </c>
      <c r="AG8" s="4">
        <v>6.6</v>
      </c>
      <c r="AH8" s="4">
        <v>62</v>
      </c>
      <c r="AI8" s="4">
        <v>10.49</v>
      </c>
      <c r="AJ8" s="4">
        <v>15.5</v>
      </c>
      <c r="AK8" s="4">
        <v>1.5</v>
      </c>
      <c r="AL8" s="4">
        <v>7</v>
      </c>
      <c r="AM8" s="4" t="s">
        <v>182</v>
      </c>
      <c r="AN8" s="4">
        <v>5.8</v>
      </c>
      <c r="AO8" s="3"/>
    </row>
    <row r="9" spans="2:41" x14ac:dyDescent="0.25">
      <c r="B9" s="106" t="s">
        <v>4829</v>
      </c>
      <c r="C9" s="16">
        <v>466990</v>
      </c>
      <c r="D9" s="16" t="s">
        <v>4631</v>
      </c>
      <c r="E9" s="16">
        <v>2020</v>
      </c>
      <c r="F9" s="12">
        <v>43834</v>
      </c>
      <c r="G9" s="4">
        <v>1017.8</v>
      </c>
      <c r="H9" s="4">
        <v>1020.1</v>
      </c>
      <c r="I9" s="4">
        <v>1020.2</v>
      </c>
      <c r="J9" s="4" t="s">
        <v>183</v>
      </c>
      <c r="K9" s="4">
        <v>1015.3</v>
      </c>
      <c r="L9" s="4" t="s">
        <v>184</v>
      </c>
      <c r="M9" s="4">
        <v>20.6</v>
      </c>
      <c r="N9" s="4">
        <v>24.6</v>
      </c>
      <c r="O9" s="4" t="s">
        <v>185</v>
      </c>
      <c r="P9" s="4">
        <v>17</v>
      </c>
      <c r="Q9" s="4" t="s">
        <v>186</v>
      </c>
      <c r="R9" s="4">
        <v>16</v>
      </c>
      <c r="S9" s="4">
        <v>75</v>
      </c>
      <c r="T9" s="4">
        <v>60</v>
      </c>
      <c r="U9" s="4" t="s">
        <v>187</v>
      </c>
      <c r="V9" s="4">
        <v>2.5</v>
      </c>
      <c r="W9" s="4">
        <v>260</v>
      </c>
      <c r="X9" s="4">
        <v>5.9</v>
      </c>
      <c r="Y9" s="4">
        <v>240</v>
      </c>
      <c r="Z9" s="4" t="s">
        <v>188</v>
      </c>
      <c r="AA9" s="4">
        <v>0</v>
      </c>
      <c r="AB9" s="4">
        <v>0</v>
      </c>
      <c r="AC9" s="4">
        <v>0</v>
      </c>
      <c r="AD9" s="4" t="s">
        <v>181</v>
      </c>
      <c r="AE9" s="4">
        <v>0</v>
      </c>
      <c r="AF9" s="4" t="s">
        <v>181</v>
      </c>
      <c r="AG9" s="4">
        <v>7.4</v>
      </c>
      <c r="AH9" s="4">
        <v>69.400000000000006</v>
      </c>
      <c r="AI9" s="4">
        <v>10.75</v>
      </c>
      <c r="AJ9" s="4">
        <v>14.9</v>
      </c>
      <c r="AK9" s="4">
        <v>2.7</v>
      </c>
      <c r="AL9" s="4">
        <v>6</v>
      </c>
      <c r="AM9" s="4" t="s">
        <v>189</v>
      </c>
      <c r="AN9" s="4">
        <v>7</v>
      </c>
      <c r="AO9" s="3"/>
    </row>
    <row r="10" spans="2:41" x14ac:dyDescent="0.25">
      <c r="B10" s="106" t="s">
        <v>4829</v>
      </c>
      <c r="C10" s="16">
        <v>466990</v>
      </c>
      <c r="D10" s="16" t="s">
        <v>4631</v>
      </c>
      <c r="E10" s="16">
        <v>2020</v>
      </c>
      <c r="F10" s="12">
        <v>43835</v>
      </c>
      <c r="G10" s="4">
        <v>1019.7</v>
      </c>
      <c r="H10" s="4">
        <v>1021.9</v>
      </c>
      <c r="I10" s="4">
        <v>1022.4</v>
      </c>
      <c r="J10" s="4" t="s">
        <v>190</v>
      </c>
      <c r="K10" s="4">
        <v>1017.5</v>
      </c>
      <c r="L10" s="4" t="s">
        <v>191</v>
      </c>
      <c r="M10" s="4">
        <v>20.9</v>
      </c>
      <c r="N10" s="4">
        <v>25.7</v>
      </c>
      <c r="O10" s="4" t="s">
        <v>192</v>
      </c>
      <c r="P10" s="4">
        <v>18.8</v>
      </c>
      <c r="Q10" s="4" t="s">
        <v>193</v>
      </c>
      <c r="R10" s="4">
        <v>17</v>
      </c>
      <c r="S10" s="4">
        <v>79</v>
      </c>
      <c r="T10" s="4">
        <v>59</v>
      </c>
      <c r="U10" s="4" t="s">
        <v>192</v>
      </c>
      <c r="V10" s="4">
        <v>2.6</v>
      </c>
      <c r="W10" s="4">
        <v>240</v>
      </c>
      <c r="X10" s="4">
        <v>6.8</v>
      </c>
      <c r="Y10" s="4">
        <v>250</v>
      </c>
      <c r="Z10" s="4" t="s">
        <v>194</v>
      </c>
      <c r="AA10" s="4">
        <v>0</v>
      </c>
      <c r="AB10" s="4">
        <v>0</v>
      </c>
      <c r="AC10" s="4">
        <v>0</v>
      </c>
      <c r="AD10" s="4" t="s">
        <v>181</v>
      </c>
      <c r="AE10" s="4">
        <v>0</v>
      </c>
      <c r="AF10" s="4" t="s">
        <v>181</v>
      </c>
      <c r="AG10" s="4">
        <v>1.6</v>
      </c>
      <c r="AH10" s="4">
        <v>15</v>
      </c>
      <c r="AI10" s="4">
        <v>3.62</v>
      </c>
      <c r="AJ10" s="4">
        <v>13.1</v>
      </c>
      <c r="AK10" s="4">
        <v>2.2999999999999998</v>
      </c>
      <c r="AL10" s="4">
        <v>6</v>
      </c>
      <c r="AM10" s="4" t="s">
        <v>195</v>
      </c>
      <c r="AN10" s="4">
        <v>8.8000000000000007</v>
      </c>
      <c r="AO10" s="3"/>
    </row>
    <row r="11" spans="2:41" x14ac:dyDescent="0.25">
      <c r="B11" s="106" t="s">
        <v>4829</v>
      </c>
      <c r="C11" s="16">
        <v>466990</v>
      </c>
      <c r="D11" s="16" t="s">
        <v>4631</v>
      </c>
      <c r="E11" s="16">
        <v>2020</v>
      </c>
      <c r="F11" s="12">
        <v>43836</v>
      </c>
      <c r="G11" s="4">
        <v>1018.4</v>
      </c>
      <c r="H11" s="4">
        <v>1020.7</v>
      </c>
      <c r="I11" s="4">
        <v>1020.6</v>
      </c>
      <c r="J11" s="4" t="s">
        <v>196</v>
      </c>
      <c r="K11" s="4">
        <v>1016.4</v>
      </c>
      <c r="L11" s="4" t="s">
        <v>197</v>
      </c>
      <c r="M11" s="4">
        <v>21.4</v>
      </c>
      <c r="N11" s="4">
        <v>26</v>
      </c>
      <c r="O11" s="4" t="s">
        <v>198</v>
      </c>
      <c r="P11" s="4">
        <v>17.8</v>
      </c>
      <c r="Q11" s="4" t="s">
        <v>199</v>
      </c>
      <c r="R11" s="4">
        <v>17.7</v>
      </c>
      <c r="S11" s="4">
        <v>80</v>
      </c>
      <c r="T11" s="4">
        <v>61</v>
      </c>
      <c r="U11" s="4" t="s">
        <v>200</v>
      </c>
      <c r="V11" s="4">
        <v>3.5</v>
      </c>
      <c r="W11" s="4">
        <v>230</v>
      </c>
      <c r="X11" s="4">
        <v>9.3000000000000007</v>
      </c>
      <c r="Y11" s="4">
        <v>140</v>
      </c>
      <c r="Z11" s="4" t="s">
        <v>201</v>
      </c>
      <c r="AA11" s="4">
        <v>1.2</v>
      </c>
      <c r="AB11" s="4">
        <v>1.7</v>
      </c>
      <c r="AC11" s="4">
        <v>1</v>
      </c>
      <c r="AD11" s="4" t="s">
        <v>202</v>
      </c>
      <c r="AE11" s="4">
        <v>1</v>
      </c>
      <c r="AF11" s="4" t="s">
        <v>203</v>
      </c>
      <c r="AG11" s="4">
        <v>5.6</v>
      </c>
      <c r="AH11" s="4">
        <v>52.5</v>
      </c>
      <c r="AI11" s="4">
        <v>10.91</v>
      </c>
      <c r="AJ11" s="4">
        <v>14.6</v>
      </c>
      <c r="AK11" s="4">
        <v>-2.4</v>
      </c>
      <c r="AL11" s="4">
        <v>7</v>
      </c>
      <c r="AM11" s="4" t="s">
        <v>204</v>
      </c>
      <c r="AN11" s="4">
        <v>7</v>
      </c>
      <c r="AO11" s="3"/>
    </row>
    <row r="12" spans="2:41" x14ac:dyDescent="0.25">
      <c r="B12" s="106" t="s">
        <v>4829</v>
      </c>
      <c r="C12" s="16">
        <v>466990</v>
      </c>
      <c r="D12" s="16" t="s">
        <v>4631</v>
      </c>
      <c r="E12" s="16">
        <v>2020</v>
      </c>
      <c r="F12" s="12">
        <v>43837</v>
      </c>
      <c r="G12" s="4">
        <v>1015.3</v>
      </c>
      <c r="H12" s="4">
        <v>1017.6</v>
      </c>
      <c r="I12" s="4">
        <v>1017.2</v>
      </c>
      <c r="J12" s="4" t="s">
        <v>205</v>
      </c>
      <c r="K12" s="4">
        <v>1012.9</v>
      </c>
      <c r="L12" s="4" t="s">
        <v>206</v>
      </c>
      <c r="M12" s="4">
        <v>22.5</v>
      </c>
      <c r="N12" s="4">
        <v>27.1</v>
      </c>
      <c r="O12" s="4" t="s">
        <v>207</v>
      </c>
      <c r="P12" s="4">
        <v>19.2</v>
      </c>
      <c r="Q12" s="4" t="s">
        <v>208</v>
      </c>
      <c r="R12" s="4">
        <v>17.5</v>
      </c>
      <c r="S12" s="4">
        <v>74</v>
      </c>
      <c r="T12" s="4">
        <v>58</v>
      </c>
      <c r="U12" s="4" t="s">
        <v>209</v>
      </c>
      <c r="V12" s="4">
        <v>3.2</v>
      </c>
      <c r="W12" s="4">
        <v>230</v>
      </c>
      <c r="X12" s="4">
        <v>8.8000000000000007</v>
      </c>
      <c r="Y12" s="4">
        <v>220</v>
      </c>
      <c r="Z12" s="4" t="s">
        <v>210</v>
      </c>
      <c r="AA12" s="4">
        <v>0</v>
      </c>
      <c r="AB12" s="4">
        <v>0</v>
      </c>
      <c r="AC12" s="4">
        <v>0</v>
      </c>
      <c r="AD12" s="4" t="s">
        <v>181</v>
      </c>
      <c r="AE12" s="4">
        <v>0</v>
      </c>
      <c r="AF12" s="4" t="s">
        <v>181</v>
      </c>
      <c r="AG12" s="4">
        <v>8.8000000000000007</v>
      </c>
      <c r="AH12" s="4">
        <v>82.4</v>
      </c>
      <c r="AI12" s="4">
        <v>14.11</v>
      </c>
      <c r="AJ12" s="4">
        <v>17.5</v>
      </c>
      <c r="AK12" s="4">
        <v>2.2000000000000002</v>
      </c>
      <c r="AL12" s="4">
        <v>6</v>
      </c>
      <c r="AM12" s="4" t="s">
        <v>211</v>
      </c>
      <c r="AN12" s="4">
        <v>4.4000000000000004</v>
      </c>
      <c r="AO12" s="3"/>
    </row>
    <row r="13" spans="2:41" x14ac:dyDescent="0.25">
      <c r="B13" s="106" t="s">
        <v>4829</v>
      </c>
      <c r="C13" s="16">
        <v>466990</v>
      </c>
      <c r="D13" s="16" t="s">
        <v>4631</v>
      </c>
      <c r="E13" s="16">
        <v>2020</v>
      </c>
      <c r="F13" s="12">
        <v>43838</v>
      </c>
      <c r="G13" s="4">
        <v>1018.8</v>
      </c>
      <c r="H13" s="4">
        <v>1021</v>
      </c>
      <c r="I13" s="4">
        <v>1020.6</v>
      </c>
      <c r="J13" s="4" t="s">
        <v>212</v>
      </c>
      <c r="K13" s="4">
        <v>1015.7</v>
      </c>
      <c r="L13" s="4" t="s">
        <v>213</v>
      </c>
      <c r="M13" s="4">
        <v>20</v>
      </c>
      <c r="N13" s="4">
        <v>23.7</v>
      </c>
      <c r="O13" s="4" t="s">
        <v>214</v>
      </c>
      <c r="P13" s="4">
        <v>17.899999999999999</v>
      </c>
      <c r="Q13" s="4" t="s">
        <v>215</v>
      </c>
      <c r="R13" s="4">
        <v>14.8</v>
      </c>
      <c r="S13" s="4">
        <v>72</v>
      </c>
      <c r="T13" s="4">
        <v>65</v>
      </c>
      <c r="U13" s="4" t="s">
        <v>216</v>
      </c>
      <c r="V13" s="4">
        <v>3.4</v>
      </c>
      <c r="W13" s="4">
        <v>240</v>
      </c>
      <c r="X13" s="4">
        <v>13.2</v>
      </c>
      <c r="Y13" s="4">
        <v>20</v>
      </c>
      <c r="Z13" s="4" t="s">
        <v>217</v>
      </c>
      <c r="AA13" s="4">
        <v>0</v>
      </c>
      <c r="AB13" s="4">
        <v>0</v>
      </c>
      <c r="AC13" s="4">
        <v>0</v>
      </c>
      <c r="AD13" s="4" t="s">
        <v>181</v>
      </c>
      <c r="AE13" s="4">
        <v>0</v>
      </c>
      <c r="AF13" s="4" t="s">
        <v>181</v>
      </c>
      <c r="AG13" s="4">
        <v>3.3</v>
      </c>
      <c r="AH13" s="4">
        <v>30.9</v>
      </c>
      <c r="AI13" s="4">
        <v>3.98</v>
      </c>
      <c r="AJ13" s="4">
        <v>13.3</v>
      </c>
      <c r="AK13" s="4">
        <v>-2.7</v>
      </c>
      <c r="AL13" s="4">
        <v>4</v>
      </c>
      <c r="AM13" s="4" t="s">
        <v>218</v>
      </c>
      <c r="AN13" s="4">
        <v>6.1</v>
      </c>
      <c r="AO13" s="3"/>
    </row>
    <row r="14" spans="2:41" x14ac:dyDescent="0.25">
      <c r="B14" s="106" t="s">
        <v>4829</v>
      </c>
      <c r="C14" s="16">
        <v>466990</v>
      </c>
      <c r="D14" s="16" t="s">
        <v>4631</v>
      </c>
      <c r="E14" s="16">
        <v>2020</v>
      </c>
      <c r="F14" s="12">
        <v>43839</v>
      </c>
      <c r="G14" s="4">
        <v>1018</v>
      </c>
      <c r="H14" s="4">
        <v>1020.3</v>
      </c>
      <c r="I14" s="4">
        <v>1020.7</v>
      </c>
      <c r="J14" s="4" t="s">
        <v>219</v>
      </c>
      <c r="K14" s="4">
        <v>1015.9</v>
      </c>
      <c r="L14" s="4" t="s">
        <v>220</v>
      </c>
      <c r="M14" s="4">
        <v>18.899999999999999</v>
      </c>
      <c r="N14" s="4">
        <v>21.6</v>
      </c>
      <c r="O14" s="4" t="s">
        <v>221</v>
      </c>
      <c r="P14" s="4">
        <v>17.100000000000001</v>
      </c>
      <c r="Q14" s="4" t="s">
        <v>222</v>
      </c>
      <c r="R14" s="4">
        <v>15.5</v>
      </c>
      <c r="S14" s="4">
        <v>81</v>
      </c>
      <c r="T14" s="4">
        <v>71</v>
      </c>
      <c r="U14" s="4" t="s">
        <v>223</v>
      </c>
      <c r="V14" s="4">
        <v>1.8</v>
      </c>
      <c r="W14" s="4">
        <v>250</v>
      </c>
      <c r="X14" s="4">
        <v>5.3</v>
      </c>
      <c r="Y14" s="4">
        <v>350</v>
      </c>
      <c r="Z14" s="4" t="s">
        <v>224</v>
      </c>
      <c r="AA14" s="4">
        <v>1.5</v>
      </c>
      <c r="AB14" s="4">
        <v>3.5</v>
      </c>
      <c r="AC14" s="4">
        <v>0.5</v>
      </c>
      <c r="AD14" s="4" t="s">
        <v>225</v>
      </c>
      <c r="AE14" s="4">
        <v>1</v>
      </c>
      <c r="AF14" s="4" t="s">
        <v>226</v>
      </c>
      <c r="AG14" s="4">
        <v>0.4</v>
      </c>
      <c r="AH14" s="4">
        <v>3.7</v>
      </c>
      <c r="AI14" s="4">
        <v>1.95</v>
      </c>
      <c r="AJ14" s="4">
        <v>10.3</v>
      </c>
      <c r="AK14" s="4">
        <v>-1.6</v>
      </c>
      <c r="AL14" s="4">
        <v>3</v>
      </c>
      <c r="AM14" s="4" t="s">
        <v>227</v>
      </c>
      <c r="AN14" s="4">
        <v>9.9</v>
      </c>
      <c r="AO14" s="3"/>
    </row>
    <row r="15" spans="2:41" x14ac:dyDescent="0.25">
      <c r="B15" s="106" t="s">
        <v>4829</v>
      </c>
      <c r="C15" s="16">
        <v>466990</v>
      </c>
      <c r="D15" s="16" t="s">
        <v>4631</v>
      </c>
      <c r="E15" s="16">
        <v>2020</v>
      </c>
      <c r="F15" s="12">
        <v>43840</v>
      </c>
      <c r="G15" s="4">
        <v>1015.1</v>
      </c>
      <c r="H15" s="4">
        <v>1017.4</v>
      </c>
      <c r="I15" s="4">
        <v>1017.7</v>
      </c>
      <c r="J15" s="4" t="s">
        <v>228</v>
      </c>
      <c r="K15" s="4">
        <v>1012.9</v>
      </c>
      <c r="L15" s="4" t="s">
        <v>229</v>
      </c>
      <c r="M15" s="4">
        <v>20.100000000000001</v>
      </c>
      <c r="N15" s="4">
        <v>24.5</v>
      </c>
      <c r="O15" s="4" t="s">
        <v>230</v>
      </c>
      <c r="P15" s="4">
        <v>17.3</v>
      </c>
      <c r="Q15" s="4" t="s">
        <v>231</v>
      </c>
      <c r="R15" s="4">
        <v>16.7</v>
      </c>
      <c r="S15" s="4">
        <v>81</v>
      </c>
      <c r="T15" s="4">
        <v>67</v>
      </c>
      <c r="U15" s="4" t="s">
        <v>232</v>
      </c>
      <c r="V15" s="4">
        <v>2</v>
      </c>
      <c r="W15" s="4">
        <v>240</v>
      </c>
      <c r="X15" s="4">
        <v>5.5</v>
      </c>
      <c r="Y15" s="4">
        <v>250</v>
      </c>
      <c r="Z15" s="4" t="s">
        <v>233</v>
      </c>
      <c r="AA15" s="4">
        <v>0.5</v>
      </c>
      <c r="AB15" s="4">
        <v>1.7</v>
      </c>
      <c r="AC15" s="4">
        <v>0.5</v>
      </c>
      <c r="AD15" s="4" t="s">
        <v>234</v>
      </c>
      <c r="AE15" s="4">
        <v>0.5</v>
      </c>
      <c r="AF15" s="4" t="s">
        <v>234</v>
      </c>
      <c r="AG15" s="4">
        <v>3</v>
      </c>
      <c r="AH15" s="4">
        <v>28</v>
      </c>
      <c r="AI15" s="4">
        <v>7.38</v>
      </c>
      <c r="AJ15" s="4">
        <v>10</v>
      </c>
      <c r="AK15" s="4">
        <v>-1</v>
      </c>
      <c r="AL15" s="4">
        <v>6</v>
      </c>
      <c r="AM15" s="4" t="s">
        <v>235</v>
      </c>
      <c r="AN15" s="4">
        <v>8.5</v>
      </c>
      <c r="AO15" s="3"/>
    </row>
    <row r="16" spans="2:41" x14ac:dyDescent="0.25">
      <c r="B16" s="106" t="s">
        <v>4829</v>
      </c>
      <c r="C16" s="16">
        <v>466990</v>
      </c>
      <c r="D16" s="16" t="s">
        <v>4631</v>
      </c>
      <c r="E16" s="16">
        <v>2020</v>
      </c>
      <c r="F16" s="12">
        <v>43841</v>
      </c>
      <c r="G16" s="4">
        <v>1012.7</v>
      </c>
      <c r="H16" s="4">
        <v>1014.9</v>
      </c>
      <c r="I16" s="4">
        <v>1014.2</v>
      </c>
      <c r="J16" s="4" t="s">
        <v>236</v>
      </c>
      <c r="K16" s="4">
        <v>1010.5</v>
      </c>
      <c r="L16" s="4" t="s">
        <v>237</v>
      </c>
      <c r="M16" s="4">
        <v>21.1</v>
      </c>
      <c r="N16" s="4">
        <v>26.1</v>
      </c>
      <c r="O16" s="4" t="s">
        <v>238</v>
      </c>
      <c r="P16" s="4">
        <v>17.100000000000001</v>
      </c>
      <c r="Q16" s="4" t="s">
        <v>239</v>
      </c>
      <c r="R16" s="4">
        <v>17.3</v>
      </c>
      <c r="S16" s="4">
        <v>79</v>
      </c>
      <c r="T16" s="4">
        <v>63</v>
      </c>
      <c r="U16" s="4" t="s">
        <v>240</v>
      </c>
      <c r="V16" s="4">
        <v>2.9</v>
      </c>
      <c r="W16" s="4">
        <v>260</v>
      </c>
      <c r="X16" s="4">
        <v>7.6</v>
      </c>
      <c r="Y16" s="4">
        <v>40</v>
      </c>
      <c r="Z16" s="4" t="s">
        <v>241</v>
      </c>
      <c r="AA16" s="4">
        <v>4</v>
      </c>
      <c r="AB16" s="4">
        <v>3.3</v>
      </c>
      <c r="AC16" s="4">
        <v>1</v>
      </c>
      <c r="AD16" s="4" t="s">
        <v>241</v>
      </c>
      <c r="AE16" s="4">
        <v>3</v>
      </c>
      <c r="AF16" s="4" t="s">
        <v>242</v>
      </c>
      <c r="AG16" s="4">
        <v>5.6</v>
      </c>
      <c r="AH16" s="4">
        <v>52.3</v>
      </c>
      <c r="AI16" s="4">
        <v>10.47</v>
      </c>
      <c r="AJ16" s="4">
        <v>16.3</v>
      </c>
      <c r="AK16" s="4">
        <v>-1.7</v>
      </c>
      <c r="AL16" s="4">
        <v>6</v>
      </c>
      <c r="AM16" s="4" t="s">
        <v>243</v>
      </c>
      <c r="AN16" s="4">
        <v>6</v>
      </c>
      <c r="AO16" s="3"/>
    </row>
    <row r="17" spans="2:41" x14ac:dyDescent="0.25">
      <c r="B17" s="106" t="s">
        <v>4829</v>
      </c>
      <c r="C17" s="16">
        <v>466990</v>
      </c>
      <c r="D17" s="16" t="s">
        <v>4631</v>
      </c>
      <c r="E17" s="16">
        <v>2020</v>
      </c>
      <c r="F17" s="12">
        <v>43842</v>
      </c>
      <c r="G17" s="4">
        <v>1014.5</v>
      </c>
      <c r="H17" s="4">
        <v>1016.8</v>
      </c>
      <c r="I17" s="4">
        <v>1017.4</v>
      </c>
      <c r="J17" s="4" t="s">
        <v>244</v>
      </c>
      <c r="K17" s="4">
        <v>1011.8</v>
      </c>
      <c r="L17" s="4" t="s">
        <v>245</v>
      </c>
      <c r="M17" s="4">
        <v>18</v>
      </c>
      <c r="N17" s="4">
        <v>20.6</v>
      </c>
      <c r="O17" s="4" t="s">
        <v>246</v>
      </c>
      <c r="P17" s="4">
        <v>16.2</v>
      </c>
      <c r="Q17" s="4" t="s">
        <v>247</v>
      </c>
      <c r="R17" s="4">
        <v>14.6</v>
      </c>
      <c r="S17" s="4">
        <v>81</v>
      </c>
      <c r="T17" s="4">
        <v>70</v>
      </c>
      <c r="U17" s="4" t="s">
        <v>248</v>
      </c>
      <c r="V17" s="4">
        <v>4.2</v>
      </c>
      <c r="W17" s="4">
        <v>40</v>
      </c>
      <c r="X17" s="4">
        <v>14.4</v>
      </c>
      <c r="Y17" s="4">
        <v>50</v>
      </c>
      <c r="Z17" s="4" t="s">
        <v>249</v>
      </c>
      <c r="AA17" s="4">
        <v>1</v>
      </c>
      <c r="AB17" s="4">
        <v>8.6999999999999993</v>
      </c>
      <c r="AC17" s="4">
        <v>0.2</v>
      </c>
      <c r="AD17" s="4" t="s">
        <v>250</v>
      </c>
      <c r="AE17" s="4">
        <v>0.5</v>
      </c>
      <c r="AF17" s="4" t="s">
        <v>250</v>
      </c>
      <c r="AG17" s="4">
        <v>0</v>
      </c>
      <c r="AH17" s="4">
        <v>0</v>
      </c>
      <c r="AI17" s="4">
        <v>0.05</v>
      </c>
      <c r="AJ17" s="4">
        <v>10.4</v>
      </c>
      <c r="AK17" s="4">
        <v>-1</v>
      </c>
      <c r="AL17" s="4">
        <v>2</v>
      </c>
      <c r="AM17" s="4" t="s">
        <v>251</v>
      </c>
      <c r="AN17" s="4">
        <v>10</v>
      </c>
      <c r="AO17" s="3"/>
    </row>
    <row r="18" spans="2:41" x14ac:dyDescent="0.25">
      <c r="B18" s="106" t="s">
        <v>4829</v>
      </c>
      <c r="C18" s="16">
        <v>466990</v>
      </c>
      <c r="D18" s="16" t="s">
        <v>4631</v>
      </c>
      <c r="E18" s="16">
        <v>2020</v>
      </c>
      <c r="F18" s="12">
        <v>43843</v>
      </c>
      <c r="G18" s="4">
        <v>1016.1</v>
      </c>
      <c r="H18" s="4">
        <v>1018.4</v>
      </c>
      <c r="I18" s="4">
        <v>1018</v>
      </c>
      <c r="J18" s="4" t="s">
        <v>252</v>
      </c>
      <c r="K18" s="4">
        <v>1014.7</v>
      </c>
      <c r="L18" s="4" t="s">
        <v>253</v>
      </c>
      <c r="M18" s="4">
        <v>18.100000000000001</v>
      </c>
      <c r="N18" s="4">
        <v>21.9</v>
      </c>
      <c r="O18" s="4" t="s">
        <v>254</v>
      </c>
      <c r="P18" s="4">
        <v>15.9</v>
      </c>
      <c r="Q18" s="4" t="s">
        <v>255</v>
      </c>
      <c r="R18" s="4">
        <v>14.4</v>
      </c>
      <c r="S18" s="4">
        <v>79</v>
      </c>
      <c r="T18" s="4">
        <v>65</v>
      </c>
      <c r="U18" s="4" t="s">
        <v>256</v>
      </c>
      <c r="V18" s="4">
        <v>1.7</v>
      </c>
      <c r="W18" s="4">
        <v>320</v>
      </c>
      <c r="X18" s="4">
        <v>5.8</v>
      </c>
      <c r="Y18" s="4">
        <v>20</v>
      </c>
      <c r="Z18" s="4" t="s">
        <v>257</v>
      </c>
      <c r="AA18" s="4">
        <v>0.5</v>
      </c>
      <c r="AB18" s="4">
        <v>4.2</v>
      </c>
      <c r="AC18" s="4">
        <v>0.5</v>
      </c>
      <c r="AD18" s="4" t="s">
        <v>258</v>
      </c>
      <c r="AE18" s="4">
        <v>0.5</v>
      </c>
      <c r="AF18" s="4" t="s">
        <v>258</v>
      </c>
      <c r="AG18" s="4">
        <v>1.5</v>
      </c>
      <c r="AH18" s="4">
        <v>14</v>
      </c>
      <c r="AI18" s="4">
        <v>4.22</v>
      </c>
      <c r="AJ18" s="4">
        <v>14.4</v>
      </c>
      <c r="AK18" s="4">
        <v>0.9</v>
      </c>
      <c r="AL18" s="4">
        <v>4</v>
      </c>
      <c r="AM18" s="4" t="s">
        <v>259</v>
      </c>
      <c r="AN18" s="4">
        <v>8.9</v>
      </c>
      <c r="AO18" s="3"/>
    </row>
    <row r="19" spans="2:41" x14ac:dyDescent="0.25">
      <c r="B19" s="106" t="s">
        <v>4829</v>
      </c>
      <c r="C19" s="16">
        <v>466990</v>
      </c>
      <c r="D19" s="16" t="s">
        <v>4631</v>
      </c>
      <c r="E19" s="16">
        <v>2020</v>
      </c>
      <c r="F19" s="12">
        <v>43844</v>
      </c>
      <c r="G19" s="4">
        <v>1017.4</v>
      </c>
      <c r="H19" s="4">
        <v>1019.7</v>
      </c>
      <c r="I19" s="4">
        <v>1020.1</v>
      </c>
      <c r="J19" s="4" t="s">
        <v>260</v>
      </c>
      <c r="K19" s="4">
        <v>1015.3</v>
      </c>
      <c r="L19" s="4" t="s">
        <v>261</v>
      </c>
      <c r="M19" s="4">
        <v>19.5</v>
      </c>
      <c r="N19" s="4">
        <v>23.7</v>
      </c>
      <c r="O19" s="4" t="s">
        <v>262</v>
      </c>
      <c r="P19" s="4">
        <v>15.5</v>
      </c>
      <c r="Q19" s="4" t="s">
        <v>263</v>
      </c>
      <c r="R19" s="4">
        <v>14.4</v>
      </c>
      <c r="S19" s="4">
        <v>72</v>
      </c>
      <c r="T19" s="4">
        <v>62</v>
      </c>
      <c r="U19" s="4" t="s">
        <v>264</v>
      </c>
      <c r="V19" s="4">
        <v>3.8</v>
      </c>
      <c r="W19" s="4">
        <v>30</v>
      </c>
      <c r="X19" s="4">
        <v>11.2</v>
      </c>
      <c r="Y19" s="4">
        <v>30</v>
      </c>
      <c r="Z19" s="4" t="s">
        <v>265</v>
      </c>
      <c r="AA19" s="4">
        <v>0</v>
      </c>
      <c r="AB19" s="4">
        <v>0</v>
      </c>
      <c r="AC19" s="4">
        <v>0</v>
      </c>
      <c r="AD19" s="4" t="s">
        <v>181</v>
      </c>
      <c r="AE19" s="4">
        <v>0</v>
      </c>
      <c r="AF19" s="4" t="s">
        <v>181</v>
      </c>
      <c r="AG19" s="4">
        <v>5.9</v>
      </c>
      <c r="AH19" s="4">
        <v>54.9</v>
      </c>
      <c r="AI19" s="4">
        <v>10.98</v>
      </c>
      <c r="AJ19" s="4">
        <v>15.6</v>
      </c>
      <c r="AK19" s="4">
        <v>3.8</v>
      </c>
      <c r="AL19" s="4">
        <v>7</v>
      </c>
      <c r="AM19" s="4" t="s">
        <v>266</v>
      </c>
      <c r="AN19" s="4">
        <v>4.5999999999999996</v>
      </c>
      <c r="AO19" s="3"/>
    </row>
    <row r="20" spans="2:41" x14ac:dyDescent="0.25">
      <c r="B20" s="106" t="s">
        <v>4829</v>
      </c>
      <c r="C20" s="16">
        <v>466990</v>
      </c>
      <c r="D20" s="16" t="s">
        <v>4631</v>
      </c>
      <c r="E20" s="16">
        <v>2020</v>
      </c>
      <c r="F20" s="12">
        <v>43845</v>
      </c>
      <c r="G20" s="4">
        <v>1017.9</v>
      </c>
      <c r="H20" s="4">
        <v>1020.2</v>
      </c>
      <c r="I20" s="4">
        <v>1020.2</v>
      </c>
      <c r="J20" s="4" t="s">
        <v>267</v>
      </c>
      <c r="K20" s="4">
        <v>1015.4</v>
      </c>
      <c r="L20" s="4" t="s">
        <v>268</v>
      </c>
      <c r="M20" s="4">
        <v>20.100000000000001</v>
      </c>
      <c r="N20" s="4">
        <v>23.4</v>
      </c>
      <c r="O20" s="4" t="s">
        <v>269</v>
      </c>
      <c r="P20" s="4">
        <v>17.2</v>
      </c>
      <c r="Q20" s="4" t="s">
        <v>270</v>
      </c>
      <c r="R20" s="4">
        <v>15.6</v>
      </c>
      <c r="S20" s="4">
        <v>76</v>
      </c>
      <c r="T20" s="4">
        <v>65</v>
      </c>
      <c r="U20" s="4" t="s">
        <v>271</v>
      </c>
      <c r="V20" s="4">
        <v>2.1</v>
      </c>
      <c r="W20" s="4">
        <v>40</v>
      </c>
      <c r="X20" s="4">
        <v>9</v>
      </c>
      <c r="Y20" s="4">
        <v>60</v>
      </c>
      <c r="Z20" s="4" t="s">
        <v>272</v>
      </c>
      <c r="AA20" s="4">
        <v>0</v>
      </c>
      <c r="AB20" s="4">
        <v>0</v>
      </c>
      <c r="AC20" s="4">
        <v>0</v>
      </c>
      <c r="AD20" s="4" t="s">
        <v>181</v>
      </c>
      <c r="AE20" s="4">
        <v>0</v>
      </c>
      <c r="AF20" s="4" t="s">
        <v>181</v>
      </c>
      <c r="AG20" s="4">
        <v>6.9</v>
      </c>
      <c r="AH20" s="4">
        <v>64.099999999999994</v>
      </c>
      <c r="AI20" s="4">
        <v>10.68</v>
      </c>
      <c r="AJ20" s="4">
        <v>13.3</v>
      </c>
      <c r="AK20" s="4">
        <v>1.9</v>
      </c>
      <c r="AL20" s="4">
        <v>6</v>
      </c>
      <c r="AM20" s="4" t="s">
        <v>273</v>
      </c>
      <c r="AN20" s="4">
        <v>5.4</v>
      </c>
      <c r="AO20" s="3"/>
    </row>
    <row r="21" spans="2:41" x14ac:dyDescent="0.25">
      <c r="B21" s="106" t="s">
        <v>4829</v>
      </c>
      <c r="C21" s="16">
        <v>466990</v>
      </c>
      <c r="D21" s="16" t="s">
        <v>4631</v>
      </c>
      <c r="E21" s="16">
        <v>2020</v>
      </c>
      <c r="F21" s="12">
        <v>43846</v>
      </c>
      <c r="G21" s="4">
        <v>1014.3</v>
      </c>
      <c r="H21" s="4">
        <v>1016.5</v>
      </c>
      <c r="I21" s="4">
        <v>1016.8</v>
      </c>
      <c r="J21" s="4" t="s">
        <v>274</v>
      </c>
      <c r="K21" s="4">
        <v>1012.4</v>
      </c>
      <c r="L21" s="4" t="s">
        <v>275</v>
      </c>
      <c r="M21" s="4">
        <v>20.7</v>
      </c>
      <c r="N21" s="4">
        <v>24.8</v>
      </c>
      <c r="O21" s="4" t="s">
        <v>276</v>
      </c>
      <c r="P21" s="4">
        <v>16.600000000000001</v>
      </c>
      <c r="Q21" s="4" t="s">
        <v>277</v>
      </c>
      <c r="R21" s="4">
        <v>16.3</v>
      </c>
      <c r="S21" s="4">
        <v>77</v>
      </c>
      <c r="T21" s="4">
        <v>64</v>
      </c>
      <c r="U21" s="4" t="s">
        <v>278</v>
      </c>
      <c r="V21" s="4">
        <v>2.9</v>
      </c>
      <c r="W21" s="4">
        <v>250</v>
      </c>
      <c r="X21" s="4">
        <v>8.1</v>
      </c>
      <c r="Y21" s="4">
        <v>40</v>
      </c>
      <c r="Z21" s="4" t="s">
        <v>279</v>
      </c>
      <c r="AA21" s="4">
        <v>10.5</v>
      </c>
      <c r="AB21" s="4">
        <v>2</v>
      </c>
      <c r="AC21" s="4">
        <v>4</v>
      </c>
      <c r="AD21" s="4" t="s">
        <v>280</v>
      </c>
      <c r="AE21" s="4">
        <v>10</v>
      </c>
      <c r="AF21" s="4" t="s">
        <v>281</v>
      </c>
      <c r="AG21" s="4">
        <v>8.5</v>
      </c>
      <c r="AH21" s="4">
        <v>78.900000000000006</v>
      </c>
      <c r="AI21" s="4">
        <v>13.94</v>
      </c>
      <c r="AJ21" s="4">
        <v>14.4</v>
      </c>
      <c r="AK21" s="4">
        <v>-1</v>
      </c>
      <c r="AL21" s="4">
        <v>7</v>
      </c>
      <c r="AM21" s="4" t="s">
        <v>282</v>
      </c>
      <c r="AN21" s="4">
        <v>5.6</v>
      </c>
      <c r="AO21" s="3"/>
    </row>
    <row r="22" spans="2:41" x14ac:dyDescent="0.25">
      <c r="B22" s="106" t="s">
        <v>4829</v>
      </c>
      <c r="C22" s="16">
        <v>466990</v>
      </c>
      <c r="D22" s="16" t="s">
        <v>4631</v>
      </c>
      <c r="E22" s="16">
        <v>2020</v>
      </c>
      <c r="F22" s="12">
        <v>43847</v>
      </c>
      <c r="G22" s="4">
        <v>1015.6</v>
      </c>
      <c r="H22" s="4">
        <v>1017.9</v>
      </c>
      <c r="I22" s="4">
        <v>1017.9</v>
      </c>
      <c r="J22" s="4" t="s">
        <v>283</v>
      </c>
      <c r="K22" s="4">
        <v>1013.9</v>
      </c>
      <c r="L22" s="4" t="s">
        <v>284</v>
      </c>
      <c r="M22" s="4">
        <v>18.7</v>
      </c>
      <c r="N22" s="4">
        <v>20</v>
      </c>
      <c r="O22" s="4" t="s">
        <v>285</v>
      </c>
      <c r="P22" s="4">
        <v>16.600000000000001</v>
      </c>
      <c r="Q22" s="4" t="s">
        <v>286</v>
      </c>
      <c r="R22" s="4">
        <v>15</v>
      </c>
      <c r="S22" s="4">
        <v>80</v>
      </c>
      <c r="T22" s="4">
        <v>70</v>
      </c>
      <c r="U22" s="4" t="s">
        <v>287</v>
      </c>
      <c r="V22" s="4">
        <v>3.6</v>
      </c>
      <c r="W22" s="4">
        <v>40</v>
      </c>
      <c r="X22" s="4">
        <v>13.2</v>
      </c>
      <c r="Y22" s="4">
        <v>40</v>
      </c>
      <c r="Z22" s="4" t="s">
        <v>288</v>
      </c>
      <c r="AA22" s="4">
        <v>16</v>
      </c>
      <c r="AB22" s="4">
        <v>4.4000000000000004</v>
      </c>
      <c r="AC22" s="4">
        <v>6</v>
      </c>
      <c r="AD22" s="4" t="s">
        <v>289</v>
      </c>
      <c r="AE22" s="4">
        <v>11</v>
      </c>
      <c r="AF22" s="4" t="s">
        <v>290</v>
      </c>
      <c r="AG22" s="4">
        <v>0.2</v>
      </c>
      <c r="AH22" s="4">
        <v>1.9</v>
      </c>
      <c r="AI22" s="4">
        <v>0.09</v>
      </c>
      <c r="AJ22" s="4">
        <v>11.6</v>
      </c>
      <c r="AK22" s="4">
        <v>-2.1</v>
      </c>
      <c r="AL22" s="4">
        <v>1</v>
      </c>
      <c r="AM22" s="4" t="s">
        <v>291</v>
      </c>
      <c r="AN22" s="4">
        <v>9.6</v>
      </c>
      <c r="AO22" s="3"/>
    </row>
    <row r="23" spans="2:41" x14ac:dyDescent="0.25">
      <c r="B23" s="106" t="s">
        <v>4829</v>
      </c>
      <c r="C23" s="16">
        <v>466990</v>
      </c>
      <c r="D23" s="16" t="s">
        <v>4631</v>
      </c>
      <c r="E23" s="16">
        <v>2020</v>
      </c>
      <c r="F23" s="12">
        <v>43848</v>
      </c>
      <c r="G23" s="4">
        <v>1018</v>
      </c>
      <c r="H23" s="4">
        <v>1020.3</v>
      </c>
      <c r="I23" s="4">
        <v>1020.1</v>
      </c>
      <c r="J23" s="4" t="s">
        <v>292</v>
      </c>
      <c r="K23" s="4">
        <v>1016.6</v>
      </c>
      <c r="L23" s="4" t="s">
        <v>293</v>
      </c>
      <c r="M23" s="4">
        <v>16.3</v>
      </c>
      <c r="N23" s="4">
        <v>17.7</v>
      </c>
      <c r="O23" s="4" t="s">
        <v>294</v>
      </c>
      <c r="P23" s="4">
        <v>15.5</v>
      </c>
      <c r="Q23" s="4" t="s">
        <v>295</v>
      </c>
      <c r="R23" s="4">
        <v>13.3</v>
      </c>
      <c r="S23" s="4">
        <v>82</v>
      </c>
      <c r="T23" s="4">
        <v>71</v>
      </c>
      <c r="U23" s="4" t="s">
        <v>296</v>
      </c>
      <c r="V23" s="4">
        <v>2.2000000000000002</v>
      </c>
      <c r="W23" s="4">
        <v>300</v>
      </c>
      <c r="X23" s="4">
        <v>9.6</v>
      </c>
      <c r="Y23" s="4">
        <v>40</v>
      </c>
      <c r="Z23" s="4" t="s">
        <v>297</v>
      </c>
      <c r="AA23" s="4">
        <v>0.5</v>
      </c>
      <c r="AB23" s="4">
        <v>5.7</v>
      </c>
      <c r="AC23" s="4">
        <v>0.5</v>
      </c>
      <c r="AD23" s="4" t="s">
        <v>298</v>
      </c>
      <c r="AE23" s="4">
        <v>0.5</v>
      </c>
      <c r="AF23" s="4" t="s">
        <v>298</v>
      </c>
      <c r="AG23" s="4">
        <v>0</v>
      </c>
      <c r="AH23" s="4">
        <v>0</v>
      </c>
      <c r="AI23" s="4">
        <v>0</v>
      </c>
      <c r="AJ23" s="4">
        <v>9.3000000000000007</v>
      </c>
      <c r="AK23" s="4">
        <v>-0.2</v>
      </c>
      <c r="AL23" s="4">
        <v>2</v>
      </c>
      <c r="AM23" s="4" t="s">
        <v>299</v>
      </c>
      <c r="AN23" s="4">
        <v>9.8000000000000007</v>
      </c>
      <c r="AO23" s="3"/>
    </row>
    <row r="24" spans="2:41" x14ac:dyDescent="0.25">
      <c r="B24" s="106" t="s">
        <v>4829</v>
      </c>
      <c r="C24" s="16">
        <v>466990</v>
      </c>
      <c r="D24" s="16" t="s">
        <v>4631</v>
      </c>
      <c r="E24" s="16">
        <v>2020</v>
      </c>
      <c r="F24" s="12">
        <v>43849</v>
      </c>
      <c r="G24" s="4">
        <v>1018</v>
      </c>
      <c r="H24" s="4">
        <v>1020.3</v>
      </c>
      <c r="I24" s="4">
        <v>1019.7</v>
      </c>
      <c r="J24" s="4" t="s">
        <v>300</v>
      </c>
      <c r="K24" s="4">
        <v>1016.3</v>
      </c>
      <c r="L24" s="4" t="s">
        <v>301</v>
      </c>
      <c r="M24" s="4">
        <v>17.8</v>
      </c>
      <c r="N24" s="4">
        <v>21.3</v>
      </c>
      <c r="O24" s="4" t="s">
        <v>302</v>
      </c>
      <c r="P24" s="4">
        <v>15.8</v>
      </c>
      <c r="Q24" s="4" t="s">
        <v>303</v>
      </c>
      <c r="R24" s="4">
        <v>14.7</v>
      </c>
      <c r="S24" s="4">
        <v>82</v>
      </c>
      <c r="T24" s="4">
        <v>69</v>
      </c>
      <c r="U24" s="4" t="s">
        <v>304</v>
      </c>
      <c r="V24" s="4">
        <v>2.5</v>
      </c>
      <c r="W24" s="4">
        <v>20</v>
      </c>
      <c r="X24" s="4">
        <v>8.3000000000000007</v>
      </c>
      <c r="Y24" s="4">
        <v>40</v>
      </c>
      <c r="Z24" s="4" t="s">
        <v>305</v>
      </c>
      <c r="AA24" s="4">
        <v>0.5</v>
      </c>
      <c r="AB24" s="4">
        <v>2.9</v>
      </c>
      <c r="AC24" s="4">
        <v>0.5</v>
      </c>
      <c r="AD24" s="4" t="s">
        <v>306</v>
      </c>
      <c r="AE24" s="4">
        <v>0.5</v>
      </c>
      <c r="AF24" s="4" t="s">
        <v>307</v>
      </c>
      <c r="AG24" s="4">
        <v>1</v>
      </c>
      <c r="AH24" s="4">
        <v>9.3000000000000007</v>
      </c>
      <c r="AI24" s="4">
        <v>3.58</v>
      </c>
      <c r="AJ24" s="4">
        <v>13.1</v>
      </c>
      <c r="AK24" s="4">
        <v>-1.1000000000000001</v>
      </c>
      <c r="AL24" s="4">
        <v>5</v>
      </c>
      <c r="AM24" s="4" t="s">
        <v>308</v>
      </c>
      <c r="AN24" s="4">
        <v>9.6</v>
      </c>
      <c r="AO24" s="3"/>
    </row>
    <row r="25" spans="2:41" x14ac:dyDescent="0.25">
      <c r="B25" s="106" t="s">
        <v>4829</v>
      </c>
      <c r="C25" s="16">
        <v>466990</v>
      </c>
      <c r="D25" s="16" t="s">
        <v>4631</v>
      </c>
      <c r="E25" s="16">
        <v>2020</v>
      </c>
      <c r="F25" s="12">
        <v>43850</v>
      </c>
      <c r="G25" s="4">
        <v>1020.3</v>
      </c>
      <c r="H25" s="4">
        <v>1022.6</v>
      </c>
      <c r="I25" s="4">
        <v>1022.8</v>
      </c>
      <c r="J25" s="4" t="s">
        <v>309</v>
      </c>
      <c r="K25" s="4">
        <v>1017.7</v>
      </c>
      <c r="L25" s="4" t="s">
        <v>310</v>
      </c>
      <c r="M25" s="4">
        <v>18.399999999999999</v>
      </c>
      <c r="N25" s="4">
        <v>19.5</v>
      </c>
      <c r="O25" s="4" t="s">
        <v>311</v>
      </c>
      <c r="P25" s="4">
        <v>17.600000000000001</v>
      </c>
      <c r="Q25" s="4" t="s">
        <v>312</v>
      </c>
      <c r="R25" s="4">
        <v>14.3</v>
      </c>
      <c r="S25" s="4">
        <v>77</v>
      </c>
      <c r="T25" s="4">
        <v>71</v>
      </c>
      <c r="U25" s="4" t="s">
        <v>313</v>
      </c>
      <c r="V25" s="4">
        <v>2.6</v>
      </c>
      <c r="W25" s="4">
        <v>350</v>
      </c>
      <c r="X25" s="4">
        <v>6.7</v>
      </c>
      <c r="Y25" s="4">
        <v>20</v>
      </c>
      <c r="Z25" s="4" t="s">
        <v>314</v>
      </c>
      <c r="AA25" s="4" t="s">
        <v>315</v>
      </c>
      <c r="AB25" s="4">
        <v>4.3</v>
      </c>
      <c r="AC25" s="4" t="s">
        <v>315</v>
      </c>
      <c r="AD25" s="4" t="s">
        <v>316</v>
      </c>
      <c r="AE25" s="4" t="s">
        <v>315</v>
      </c>
      <c r="AF25" s="4" t="s">
        <v>316</v>
      </c>
      <c r="AG25" s="4">
        <v>0</v>
      </c>
      <c r="AH25" s="4">
        <v>0</v>
      </c>
      <c r="AI25" s="4">
        <v>0</v>
      </c>
      <c r="AJ25" s="4">
        <v>11.5</v>
      </c>
      <c r="AK25" s="4">
        <v>-1.9</v>
      </c>
      <c r="AL25" s="4">
        <v>2</v>
      </c>
      <c r="AM25" s="4" t="s">
        <v>317</v>
      </c>
      <c r="AN25" s="4">
        <v>9.3000000000000007</v>
      </c>
      <c r="AO25" s="3"/>
    </row>
    <row r="26" spans="2:41" x14ac:dyDescent="0.25">
      <c r="B26" s="106" t="s">
        <v>4829</v>
      </c>
      <c r="C26" s="16">
        <v>466990</v>
      </c>
      <c r="D26" s="16" t="s">
        <v>4631</v>
      </c>
      <c r="E26" s="16">
        <v>2020</v>
      </c>
      <c r="F26" s="12">
        <v>43851</v>
      </c>
      <c r="G26" s="4">
        <v>1022.3</v>
      </c>
      <c r="H26" s="4">
        <v>1024.5999999999999</v>
      </c>
      <c r="I26" s="4">
        <v>1024.5999999999999</v>
      </c>
      <c r="J26" s="4" t="s">
        <v>318</v>
      </c>
      <c r="K26" s="4">
        <v>1020.9</v>
      </c>
      <c r="L26" s="4" t="s">
        <v>319</v>
      </c>
      <c r="M26" s="4">
        <v>19</v>
      </c>
      <c r="N26" s="4">
        <v>21.8</v>
      </c>
      <c r="O26" s="4" t="s">
        <v>320</v>
      </c>
      <c r="P26" s="4">
        <v>17.399999999999999</v>
      </c>
      <c r="Q26" s="4" t="s">
        <v>321</v>
      </c>
      <c r="R26" s="4">
        <v>14.4</v>
      </c>
      <c r="S26" s="4">
        <v>75</v>
      </c>
      <c r="T26" s="4">
        <v>66</v>
      </c>
      <c r="U26" s="4" t="s">
        <v>322</v>
      </c>
      <c r="V26" s="4">
        <v>1.9</v>
      </c>
      <c r="W26" s="4">
        <v>290</v>
      </c>
      <c r="X26" s="4">
        <v>5.8</v>
      </c>
      <c r="Y26" s="4">
        <v>250</v>
      </c>
      <c r="Z26" s="4" t="s">
        <v>323</v>
      </c>
      <c r="AA26" s="4">
        <v>0</v>
      </c>
      <c r="AB26" s="4">
        <v>0</v>
      </c>
      <c r="AC26" s="4">
        <v>0</v>
      </c>
      <c r="AD26" s="4" t="s">
        <v>181</v>
      </c>
      <c r="AE26" s="4">
        <v>0</v>
      </c>
      <c r="AF26" s="4" t="s">
        <v>181</v>
      </c>
      <c r="AG26" s="4">
        <v>1.1000000000000001</v>
      </c>
      <c r="AH26" s="4">
        <v>10.1</v>
      </c>
      <c r="AI26" s="4">
        <v>4.09</v>
      </c>
      <c r="AJ26" s="4">
        <v>10.8</v>
      </c>
      <c r="AK26" s="4">
        <v>1.1000000000000001</v>
      </c>
      <c r="AL26" s="4">
        <v>5</v>
      </c>
      <c r="AM26" s="4" t="s">
        <v>324</v>
      </c>
      <c r="AN26" s="4">
        <v>9.9</v>
      </c>
      <c r="AO26" s="3"/>
    </row>
    <row r="27" spans="2:41" x14ac:dyDescent="0.25">
      <c r="B27" s="106" t="s">
        <v>4829</v>
      </c>
      <c r="C27" s="16">
        <v>466990</v>
      </c>
      <c r="D27" s="16" t="s">
        <v>4631</v>
      </c>
      <c r="E27" s="16">
        <v>2020</v>
      </c>
      <c r="F27" s="12">
        <v>43852</v>
      </c>
      <c r="G27" s="4">
        <v>1018.7</v>
      </c>
      <c r="H27" s="4">
        <v>1021</v>
      </c>
      <c r="I27" s="4">
        <v>1021.8</v>
      </c>
      <c r="J27" s="4" t="s">
        <v>325</v>
      </c>
      <c r="K27" s="4">
        <v>1016.7</v>
      </c>
      <c r="L27" s="4" t="s">
        <v>326</v>
      </c>
      <c r="M27" s="4">
        <v>21</v>
      </c>
      <c r="N27" s="4">
        <v>25.4</v>
      </c>
      <c r="O27" s="4" t="s">
        <v>327</v>
      </c>
      <c r="P27" s="4">
        <v>16.7</v>
      </c>
      <c r="Q27" s="4" t="s">
        <v>328</v>
      </c>
      <c r="R27" s="4">
        <v>17</v>
      </c>
      <c r="S27" s="4">
        <v>78</v>
      </c>
      <c r="T27" s="4">
        <v>63</v>
      </c>
      <c r="U27" s="4" t="s">
        <v>329</v>
      </c>
      <c r="V27" s="4">
        <v>2.9</v>
      </c>
      <c r="W27" s="4">
        <v>220</v>
      </c>
      <c r="X27" s="4">
        <v>12.8</v>
      </c>
      <c r="Y27" s="4">
        <v>180</v>
      </c>
      <c r="Z27" s="4" t="s">
        <v>330</v>
      </c>
      <c r="AA27" s="4">
        <v>0</v>
      </c>
      <c r="AB27" s="4">
        <v>0</v>
      </c>
      <c r="AC27" s="4">
        <v>0</v>
      </c>
      <c r="AD27" s="4" t="s">
        <v>181</v>
      </c>
      <c r="AE27" s="4">
        <v>0</v>
      </c>
      <c r="AF27" s="4" t="s">
        <v>181</v>
      </c>
      <c r="AG27" s="4">
        <v>5.3</v>
      </c>
      <c r="AH27" s="4">
        <v>48.8</v>
      </c>
      <c r="AI27" s="4">
        <v>9.93</v>
      </c>
      <c r="AJ27" s="4">
        <v>13</v>
      </c>
      <c r="AK27" s="4">
        <v>2.1</v>
      </c>
      <c r="AL27" s="4">
        <v>6</v>
      </c>
      <c r="AM27" s="4" t="s">
        <v>331</v>
      </c>
      <c r="AN27" s="4">
        <v>8.3000000000000007</v>
      </c>
      <c r="AO27" s="3"/>
    </row>
    <row r="28" spans="2:41" x14ac:dyDescent="0.25">
      <c r="B28" s="106" t="s">
        <v>4829</v>
      </c>
      <c r="C28" s="16">
        <v>466990</v>
      </c>
      <c r="D28" s="16" t="s">
        <v>4631</v>
      </c>
      <c r="E28" s="16">
        <v>2020</v>
      </c>
      <c r="F28" s="12">
        <v>43853</v>
      </c>
      <c r="G28" s="4">
        <v>1016.6</v>
      </c>
      <c r="H28" s="4">
        <v>1018.9</v>
      </c>
      <c r="I28" s="4">
        <v>1018.3</v>
      </c>
      <c r="J28" s="4" t="s">
        <v>332</v>
      </c>
      <c r="K28" s="4">
        <v>1014.8</v>
      </c>
      <c r="L28" s="4" t="s">
        <v>333</v>
      </c>
      <c r="M28" s="4">
        <v>23</v>
      </c>
      <c r="N28" s="4">
        <v>26.9</v>
      </c>
      <c r="O28" s="4" t="s">
        <v>334</v>
      </c>
      <c r="P28" s="4">
        <v>19.7</v>
      </c>
      <c r="Q28" s="4" t="s">
        <v>335</v>
      </c>
      <c r="R28" s="4">
        <v>18.7</v>
      </c>
      <c r="S28" s="4">
        <v>77</v>
      </c>
      <c r="T28" s="4">
        <v>66</v>
      </c>
      <c r="U28" s="4" t="s">
        <v>336</v>
      </c>
      <c r="V28" s="4">
        <v>3</v>
      </c>
      <c r="W28" s="4">
        <v>230</v>
      </c>
      <c r="X28" s="4">
        <v>9</v>
      </c>
      <c r="Y28" s="4">
        <v>170</v>
      </c>
      <c r="Z28" s="4" t="s">
        <v>337</v>
      </c>
      <c r="AA28" s="4">
        <v>0</v>
      </c>
      <c r="AB28" s="4">
        <v>0</v>
      </c>
      <c r="AC28" s="4">
        <v>0</v>
      </c>
      <c r="AD28" s="4" t="s">
        <v>181</v>
      </c>
      <c r="AE28" s="4">
        <v>0</v>
      </c>
      <c r="AF28" s="4" t="s">
        <v>181</v>
      </c>
      <c r="AG28" s="4">
        <v>1.3</v>
      </c>
      <c r="AH28" s="4">
        <v>12</v>
      </c>
      <c r="AI28" s="4">
        <v>6.15</v>
      </c>
      <c r="AJ28" s="4">
        <v>15</v>
      </c>
      <c r="AK28" s="4">
        <v>2.6</v>
      </c>
      <c r="AL28" s="4">
        <v>5</v>
      </c>
      <c r="AM28" s="4" t="s">
        <v>338</v>
      </c>
      <c r="AN28" s="4">
        <v>8.8000000000000007</v>
      </c>
      <c r="AO28" s="3"/>
    </row>
    <row r="29" spans="2:41" x14ac:dyDescent="0.25">
      <c r="B29" s="106" t="s">
        <v>4829</v>
      </c>
      <c r="C29" s="16">
        <v>466990</v>
      </c>
      <c r="D29" s="16" t="s">
        <v>4631</v>
      </c>
      <c r="E29" s="16">
        <v>2020</v>
      </c>
      <c r="F29" s="12">
        <v>43854</v>
      </c>
      <c r="G29" s="4">
        <v>1017.6</v>
      </c>
      <c r="H29" s="4">
        <v>1019.8</v>
      </c>
      <c r="I29" s="4">
        <v>1019.4</v>
      </c>
      <c r="J29" s="4" t="s">
        <v>339</v>
      </c>
      <c r="K29" s="4">
        <v>1016</v>
      </c>
      <c r="L29" s="4" t="s">
        <v>340</v>
      </c>
      <c r="M29" s="4">
        <v>23.1</v>
      </c>
      <c r="N29" s="4">
        <v>27.2</v>
      </c>
      <c r="O29" s="4" t="s">
        <v>341</v>
      </c>
      <c r="P29" s="4">
        <v>20.2</v>
      </c>
      <c r="Q29" s="4" t="s">
        <v>342</v>
      </c>
      <c r="R29" s="4">
        <v>18.3</v>
      </c>
      <c r="S29" s="4">
        <v>75</v>
      </c>
      <c r="T29" s="4">
        <v>64</v>
      </c>
      <c r="U29" s="4" t="s">
        <v>343</v>
      </c>
      <c r="V29" s="4">
        <v>2.1</v>
      </c>
      <c r="W29" s="4">
        <v>240</v>
      </c>
      <c r="X29" s="4">
        <v>5.9</v>
      </c>
      <c r="Y29" s="4">
        <v>240</v>
      </c>
      <c r="Z29" s="4" t="s">
        <v>344</v>
      </c>
      <c r="AA29" s="4">
        <v>0</v>
      </c>
      <c r="AB29" s="4">
        <v>0</v>
      </c>
      <c r="AC29" s="4">
        <v>0</v>
      </c>
      <c r="AD29" s="4" t="s">
        <v>181</v>
      </c>
      <c r="AE29" s="4">
        <v>0</v>
      </c>
      <c r="AF29" s="4" t="s">
        <v>181</v>
      </c>
      <c r="AG29" s="4">
        <v>4.8</v>
      </c>
      <c r="AH29" s="4">
        <v>44.1</v>
      </c>
      <c r="AI29" s="4">
        <v>10.39</v>
      </c>
      <c r="AJ29" s="4">
        <v>14.6</v>
      </c>
      <c r="AK29" s="4">
        <v>2.5</v>
      </c>
      <c r="AL29" s="4">
        <v>7</v>
      </c>
      <c r="AM29" s="4" t="s">
        <v>345</v>
      </c>
      <c r="AN29" s="4">
        <v>7.9</v>
      </c>
      <c r="AO29" s="3"/>
    </row>
    <row r="30" spans="2:41" x14ac:dyDescent="0.25">
      <c r="B30" s="106" t="s">
        <v>4829</v>
      </c>
      <c r="C30" s="16">
        <v>466990</v>
      </c>
      <c r="D30" s="16" t="s">
        <v>4631</v>
      </c>
      <c r="E30" s="16">
        <v>2020</v>
      </c>
      <c r="F30" s="12">
        <v>43855</v>
      </c>
      <c r="G30" s="4">
        <v>1015.4</v>
      </c>
      <c r="H30" s="4">
        <v>1017.6</v>
      </c>
      <c r="I30" s="4">
        <v>1018.1</v>
      </c>
      <c r="J30" s="4" t="s">
        <v>346</v>
      </c>
      <c r="K30" s="4">
        <v>1013.2</v>
      </c>
      <c r="L30" s="4" t="s">
        <v>347</v>
      </c>
      <c r="M30" s="4">
        <v>23.3</v>
      </c>
      <c r="N30" s="4">
        <v>27</v>
      </c>
      <c r="O30" s="4" t="s">
        <v>348</v>
      </c>
      <c r="P30" s="4">
        <v>20</v>
      </c>
      <c r="Q30" s="4" t="s">
        <v>349</v>
      </c>
      <c r="R30" s="4">
        <v>17.8</v>
      </c>
      <c r="S30" s="4">
        <v>72</v>
      </c>
      <c r="T30" s="4">
        <v>56</v>
      </c>
      <c r="U30" s="4" t="s">
        <v>350</v>
      </c>
      <c r="V30" s="4">
        <v>2.1</v>
      </c>
      <c r="W30" s="4">
        <v>240</v>
      </c>
      <c r="X30" s="4">
        <v>7.4</v>
      </c>
      <c r="Y30" s="4">
        <v>240</v>
      </c>
      <c r="Z30" s="4" t="s">
        <v>351</v>
      </c>
      <c r="AA30" s="4">
        <v>0</v>
      </c>
      <c r="AB30" s="4">
        <v>0</v>
      </c>
      <c r="AC30" s="4">
        <v>0</v>
      </c>
      <c r="AD30" s="4" t="s">
        <v>181</v>
      </c>
      <c r="AE30" s="4">
        <v>0</v>
      </c>
      <c r="AF30" s="4" t="s">
        <v>181</v>
      </c>
      <c r="AG30" s="4">
        <v>2.9</v>
      </c>
      <c r="AH30" s="4">
        <v>26.6</v>
      </c>
      <c r="AI30" s="4">
        <v>6.47</v>
      </c>
      <c r="AJ30" s="4">
        <v>12.8</v>
      </c>
      <c r="AK30" s="4">
        <v>-2.4</v>
      </c>
      <c r="AL30" s="4">
        <v>5</v>
      </c>
      <c r="AM30" s="4" t="s">
        <v>352</v>
      </c>
      <c r="AN30" s="4">
        <v>8.4</v>
      </c>
      <c r="AO30" s="3"/>
    </row>
    <row r="31" spans="2:41" x14ac:dyDescent="0.25">
      <c r="B31" s="106" t="s">
        <v>4829</v>
      </c>
      <c r="C31" s="16">
        <v>466990</v>
      </c>
      <c r="D31" s="16" t="s">
        <v>4631</v>
      </c>
      <c r="E31" s="16">
        <v>2020</v>
      </c>
      <c r="F31" s="12">
        <v>43856</v>
      </c>
      <c r="G31" s="4">
        <v>1008.5</v>
      </c>
      <c r="H31" s="4">
        <v>1010.7</v>
      </c>
      <c r="I31" s="4">
        <v>1014.4</v>
      </c>
      <c r="J31" s="4" t="s">
        <v>353</v>
      </c>
      <c r="K31" s="4">
        <v>1005.4</v>
      </c>
      <c r="L31" s="4" t="s">
        <v>354</v>
      </c>
      <c r="M31" s="4">
        <v>21.2</v>
      </c>
      <c r="N31" s="4">
        <v>22.8</v>
      </c>
      <c r="O31" s="4" t="s">
        <v>355</v>
      </c>
      <c r="P31" s="4">
        <v>20.100000000000001</v>
      </c>
      <c r="Q31" s="4" t="s">
        <v>356</v>
      </c>
      <c r="R31" s="4">
        <v>18.8</v>
      </c>
      <c r="S31" s="4">
        <v>87</v>
      </c>
      <c r="T31" s="4">
        <v>79</v>
      </c>
      <c r="U31" s="4" t="s">
        <v>357</v>
      </c>
      <c r="V31" s="4">
        <v>2</v>
      </c>
      <c r="W31" s="4">
        <v>240</v>
      </c>
      <c r="X31" s="4">
        <v>7.2</v>
      </c>
      <c r="Y31" s="4">
        <v>230</v>
      </c>
      <c r="Z31" s="4" t="s">
        <v>358</v>
      </c>
      <c r="AA31" s="4">
        <v>6</v>
      </c>
      <c r="AB31" s="4">
        <v>10.1</v>
      </c>
      <c r="AC31" s="4">
        <v>1</v>
      </c>
      <c r="AD31" s="4" t="s">
        <v>359</v>
      </c>
      <c r="AE31" s="4">
        <v>2.5</v>
      </c>
      <c r="AF31" s="4" t="s">
        <v>360</v>
      </c>
      <c r="AG31" s="4">
        <v>0.4</v>
      </c>
      <c r="AH31" s="4">
        <v>3.7</v>
      </c>
      <c r="AI31" s="4">
        <v>1.92</v>
      </c>
      <c r="AJ31" s="4">
        <v>9.5</v>
      </c>
      <c r="AK31" s="4">
        <v>-0.8</v>
      </c>
      <c r="AL31" s="4">
        <v>3</v>
      </c>
      <c r="AM31" s="4" t="s">
        <v>361</v>
      </c>
      <c r="AN31" s="4">
        <v>9.8000000000000007</v>
      </c>
      <c r="AO31" s="3"/>
    </row>
    <row r="32" spans="2:41" x14ac:dyDescent="0.25">
      <c r="B32" s="106" t="s">
        <v>4829</v>
      </c>
      <c r="C32" s="16">
        <v>466990</v>
      </c>
      <c r="D32" s="16" t="s">
        <v>4631</v>
      </c>
      <c r="E32" s="16">
        <v>2020</v>
      </c>
      <c r="F32" s="12">
        <v>43857</v>
      </c>
      <c r="G32" s="4">
        <v>1010.6</v>
      </c>
      <c r="H32" s="4">
        <v>1012.9</v>
      </c>
      <c r="I32" s="4">
        <v>1014.7</v>
      </c>
      <c r="J32" s="4" t="s">
        <v>362</v>
      </c>
      <c r="K32" s="4">
        <v>1006.3</v>
      </c>
      <c r="L32" s="4" t="s">
        <v>363</v>
      </c>
      <c r="M32" s="4">
        <v>18.7</v>
      </c>
      <c r="N32" s="4">
        <v>20.9</v>
      </c>
      <c r="O32" s="4" t="s">
        <v>364</v>
      </c>
      <c r="P32" s="4">
        <v>16.2</v>
      </c>
      <c r="Q32" s="4" t="s">
        <v>365</v>
      </c>
      <c r="R32" s="4">
        <v>16.100000000000001</v>
      </c>
      <c r="S32" s="4">
        <v>85</v>
      </c>
      <c r="T32" s="4">
        <v>73</v>
      </c>
      <c r="U32" s="4" t="s">
        <v>366</v>
      </c>
      <c r="V32" s="4">
        <v>2.2999999999999998</v>
      </c>
      <c r="W32" s="4">
        <v>250</v>
      </c>
      <c r="X32" s="4">
        <v>7.5</v>
      </c>
      <c r="Y32" s="4">
        <v>60</v>
      </c>
      <c r="Z32" s="4" t="s">
        <v>367</v>
      </c>
      <c r="AA32" s="4">
        <v>3.5</v>
      </c>
      <c r="AB32" s="4">
        <v>7.1</v>
      </c>
      <c r="AC32" s="4">
        <v>0.5</v>
      </c>
      <c r="AD32" s="4" t="s">
        <v>368</v>
      </c>
      <c r="AE32" s="4">
        <v>1.5</v>
      </c>
      <c r="AF32" s="4" t="s">
        <v>369</v>
      </c>
      <c r="AG32" s="4">
        <v>0</v>
      </c>
      <c r="AH32" s="4">
        <v>0</v>
      </c>
      <c r="AI32" s="4">
        <v>0</v>
      </c>
      <c r="AJ32" s="4">
        <v>9.8000000000000007</v>
      </c>
      <c r="AK32" s="4">
        <v>-0.7</v>
      </c>
      <c r="AL32" s="4">
        <v>1</v>
      </c>
      <c r="AM32" s="4" t="s">
        <v>370</v>
      </c>
      <c r="AN32" s="4">
        <v>9.8000000000000007</v>
      </c>
      <c r="AO32" s="3"/>
    </row>
    <row r="33" spans="2:41" x14ac:dyDescent="0.25">
      <c r="B33" s="106" t="s">
        <v>4829</v>
      </c>
      <c r="C33" s="16">
        <v>466990</v>
      </c>
      <c r="D33" s="16" t="s">
        <v>4631</v>
      </c>
      <c r="E33" s="16">
        <v>2020</v>
      </c>
      <c r="F33" s="12">
        <v>43858</v>
      </c>
      <c r="G33" s="4">
        <v>1013.6</v>
      </c>
      <c r="H33" s="4">
        <v>1015.9</v>
      </c>
      <c r="I33" s="4">
        <v>1015.4</v>
      </c>
      <c r="J33" s="4" t="s">
        <v>371</v>
      </c>
      <c r="K33" s="4">
        <v>1011.9</v>
      </c>
      <c r="L33" s="4" t="s">
        <v>372</v>
      </c>
      <c r="M33" s="4">
        <v>17.100000000000001</v>
      </c>
      <c r="N33" s="4">
        <v>18.3</v>
      </c>
      <c r="O33" s="4" t="s">
        <v>373</v>
      </c>
      <c r="P33" s="4">
        <v>15.6</v>
      </c>
      <c r="Q33" s="4" t="s">
        <v>374</v>
      </c>
      <c r="R33" s="4">
        <v>13.5</v>
      </c>
      <c r="S33" s="4">
        <v>80</v>
      </c>
      <c r="T33" s="4">
        <v>68</v>
      </c>
      <c r="U33" s="4" t="s">
        <v>375</v>
      </c>
      <c r="V33" s="4">
        <v>2.8</v>
      </c>
      <c r="W33" s="4">
        <v>40</v>
      </c>
      <c r="X33" s="4">
        <v>9.6999999999999993</v>
      </c>
      <c r="Y33" s="4">
        <v>20</v>
      </c>
      <c r="Z33" s="4" t="s">
        <v>376</v>
      </c>
      <c r="AA33" s="4">
        <v>0.5</v>
      </c>
      <c r="AB33" s="4">
        <v>1.6</v>
      </c>
      <c r="AC33" s="4">
        <v>0.5</v>
      </c>
      <c r="AD33" s="4" t="s">
        <v>377</v>
      </c>
      <c r="AE33" s="4">
        <v>0.5</v>
      </c>
      <c r="AF33" s="4" t="s">
        <v>377</v>
      </c>
      <c r="AG33" s="4">
        <v>0</v>
      </c>
      <c r="AH33" s="4">
        <v>0</v>
      </c>
      <c r="AI33" s="4">
        <v>0</v>
      </c>
      <c r="AJ33" s="4">
        <v>9.8000000000000007</v>
      </c>
      <c r="AK33" s="4">
        <v>-0.7</v>
      </c>
      <c r="AL33" s="4">
        <v>1</v>
      </c>
      <c r="AM33" s="4" t="s">
        <v>378</v>
      </c>
      <c r="AN33" s="4">
        <v>9.9</v>
      </c>
      <c r="AO33" s="3"/>
    </row>
    <row r="34" spans="2:41" x14ac:dyDescent="0.25">
      <c r="B34" s="106" t="s">
        <v>4829</v>
      </c>
      <c r="C34" s="16">
        <v>466990</v>
      </c>
      <c r="D34" s="16" t="s">
        <v>4631</v>
      </c>
      <c r="E34" s="16">
        <v>2020</v>
      </c>
      <c r="F34" s="12">
        <v>43859</v>
      </c>
      <c r="G34" s="4">
        <v>1015.6</v>
      </c>
      <c r="H34" s="4">
        <v>1017.9</v>
      </c>
      <c r="I34" s="4">
        <v>1017.4</v>
      </c>
      <c r="J34" s="4" t="s">
        <v>379</v>
      </c>
      <c r="K34" s="4">
        <v>1014.2</v>
      </c>
      <c r="L34" s="4" t="s">
        <v>380</v>
      </c>
      <c r="M34" s="4">
        <v>15.6</v>
      </c>
      <c r="N34" s="4">
        <v>16.600000000000001</v>
      </c>
      <c r="O34" s="4" t="s">
        <v>381</v>
      </c>
      <c r="P34" s="4">
        <v>13.9</v>
      </c>
      <c r="Q34" s="4" t="s">
        <v>382</v>
      </c>
      <c r="R34" s="4">
        <v>11.2</v>
      </c>
      <c r="S34" s="4">
        <v>75</v>
      </c>
      <c r="T34" s="4">
        <v>68</v>
      </c>
      <c r="U34" s="4" t="s">
        <v>383</v>
      </c>
      <c r="V34" s="4">
        <v>2.8</v>
      </c>
      <c r="W34" s="4">
        <v>40</v>
      </c>
      <c r="X34" s="4">
        <v>9.6</v>
      </c>
      <c r="Y34" s="4">
        <v>30</v>
      </c>
      <c r="Z34" s="4" t="s">
        <v>384</v>
      </c>
      <c r="AA34" s="4" t="s">
        <v>315</v>
      </c>
      <c r="AB34" s="4">
        <v>0.6</v>
      </c>
      <c r="AC34" s="4" t="s">
        <v>315</v>
      </c>
      <c r="AD34" s="4" t="s">
        <v>385</v>
      </c>
      <c r="AE34" s="4" t="s">
        <v>315</v>
      </c>
      <c r="AF34" s="4" t="s">
        <v>385</v>
      </c>
      <c r="AG34" s="4">
        <v>0</v>
      </c>
      <c r="AH34" s="4">
        <v>0</v>
      </c>
      <c r="AI34" s="4">
        <v>0</v>
      </c>
      <c r="AJ34" s="4">
        <v>12.1</v>
      </c>
      <c r="AK34" s="4">
        <v>2.4</v>
      </c>
      <c r="AL34" s="4">
        <v>2</v>
      </c>
      <c r="AM34" s="4" t="s">
        <v>386</v>
      </c>
      <c r="AN34" s="4">
        <v>10</v>
      </c>
      <c r="AO34" s="3"/>
    </row>
    <row r="35" spans="2:41" x14ac:dyDescent="0.25">
      <c r="B35" s="106" t="s">
        <v>4829</v>
      </c>
      <c r="C35" s="16">
        <v>466990</v>
      </c>
      <c r="D35" s="16" t="s">
        <v>4631</v>
      </c>
      <c r="E35" s="16">
        <v>2020</v>
      </c>
      <c r="F35" s="12">
        <v>43860</v>
      </c>
      <c r="G35" s="4">
        <v>1016.8</v>
      </c>
      <c r="H35" s="4">
        <v>1019.1</v>
      </c>
      <c r="I35" s="4">
        <v>1018.9</v>
      </c>
      <c r="J35" s="4" t="s">
        <v>387</v>
      </c>
      <c r="K35" s="4">
        <v>1015.1</v>
      </c>
      <c r="L35" s="4" t="s">
        <v>388</v>
      </c>
      <c r="M35" s="4">
        <v>14.6</v>
      </c>
      <c r="N35" s="4">
        <v>15.5</v>
      </c>
      <c r="O35" s="4" t="s">
        <v>389</v>
      </c>
      <c r="P35" s="4">
        <v>13.4</v>
      </c>
      <c r="Q35" s="4" t="s">
        <v>390</v>
      </c>
      <c r="R35" s="4">
        <v>8.5</v>
      </c>
      <c r="S35" s="4">
        <v>67</v>
      </c>
      <c r="T35" s="4">
        <v>55</v>
      </c>
      <c r="U35" s="4" t="s">
        <v>391</v>
      </c>
      <c r="V35" s="4">
        <v>2.8</v>
      </c>
      <c r="W35" s="4">
        <v>30</v>
      </c>
      <c r="X35" s="4">
        <v>12.1</v>
      </c>
      <c r="Y35" s="4">
        <v>30</v>
      </c>
      <c r="Z35" s="4" t="s">
        <v>392</v>
      </c>
      <c r="AA35" s="4">
        <v>0</v>
      </c>
      <c r="AB35" s="4">
        <v>0</v>
      </c>
      <c r="AC35" s="4">
        <v>0</v>
      </c>
      <c r="AD35" s="4" t="s">
        <v>181</v>
      </c>
      <c r="AE35" s="4">
        <v>0</v>
      </c>
      <c r="AF35" s="4" t="s">
        <v>181</v>
      </c>
      <c r="AG35" s="4">
        <v>0</v>
      </c>
      <c r="AH35" s="4">
        <v>0</v>
      </c>
      <c r="AI35" s="4">
        <v>0</v>
      </c>
      <c r="AJ35" s="4">
        <v>12.1</v>
      </c>
      <c r="AK35" s="4">
        <v>0.5</v>
      </c>
      <c r="AL35" s="4">
        <v>1</v>
      </c>
      <c r="AM35" s="4" t="s">
        <v>393</v>
      </c>
      <c r="AN35" s="4">
        <v>9.9</v>
      </c>
      <c r="AO35" s="3"/>
    </row>
    <row r="36" spans="2:41" x14ac:dyDescent="0.25">
      <c r="B36" s="106" t="s">
        <v>4829</v>
      </c>
      <c r="C36" s="16">
        <v>466990</v>
      </c>
      <c r="D36" s="16" t="s">
        <v>4631</v>
      </c>
      <c r="E36" s="16">
        <v>2020</v>
      </c>
      <c r="F36" s="12">
        <v>43861</v>
      </c>
      <c r="G36" s="4">
        <v>1020.1</v>
      </c>
      <c r="H36" s="4">
        <v>1022.4</v>
      </c>
      <c r="I36" s="4">
        <v>1021.9</v>
      </c>
      <c r="J36" s="4" t="s">
        <v>394</v>
      </c>
      <c r="K36" s="4">
        <v>1017.9</v>
      </c>
      <c r="L36" s="4" t="s">
        <v>395</v>
      </c>
      <c r="M36" s="4">
        <v>15.3</v>
      </c>
      <c r="N36" s="4">
        <v>18.8</v>
      </c>
      <c r="O36" s="4" t="s">
        <v>396</v>
      </c>
      <c r="P36" s="4">
        <v>11.6</v>
      </c>
      <c r="Q36" s="4" t="s">
        <v>397</v>
      </c>
      <c r="R36" s="4">
        <v>7.3</v>
      </c>
      <c r="S36" s="4">
        <v>60</v>
      </c>
      <c r="T36" s="4">
        <v>46</v>
      </c>
      <c r="U36" s="4" t="s">
        <v>398</v>
      </c>
      <c r="V36" s="4">
        <v>2.4</v>
      </c>
      <c r="W36" s="4">
        <v>20</v>
      </c>
      <c r="X36" s="4">
        <v>7.5</v>
      </c>
      <c r="Y36" s="4">
        <v>30</v>
      </c>
      <c r="Z36" s="4" t="s">
        <v>399</v>
      </c>
      <c r="AA36" s="4">
        <v>0</v>
      </c>
      <c r="AB36" s="4">
        <v>0</v>
      </c>
      <c r="AC36" s="4">
        <v>0</v>
      </c>
      <c r="AD36" s="4" t="s">
        <v>181</v>
      </c>
      <c r="AE36" s="4">
        <v>0</v>
      </c>
      <c r="AF36" s="4" t="s">
        <v>181</v>
      </c>
      <c r="AG36" s="4">
        <v>6.2</v>
      </c>
      <c r="AH36" s="4">
        <v>56.4</v>
      </c>
      <c r="AI36" s="4">
        <v>16.89</v>
      </c>
      <c r="AJ36" s="4">
        <v>10.5</v>
      </c>
      <c r="AK36" s="4">
        <v>3.5</v>
      </c>
      <c r="AL36" s="4">
        <v>7</v>
      </c>
      <c r="AM36" s="4" t="s">
        <v>400</v>
      </c>
      <c r="AN36" s="4">
        <v>7.4</v>
      </c>
      <c r="AO36" s="3"/>
    </row>
    <row r="37" spans="2:41" x14ac:dyDescent="0.25">
      <c r="B37" s="106" t="s">
        <v>4829</v>
      </c>
      <c r="C37" s="16">
        <v>466990</v>
      </c>
      <c r="D37" s="16" t="s">
        <v>4631</v>
      </c>
      <c r="E37" s="16">
        <v>2020</v>
      </c>
      <c r="F37" s="12">
        <v>43862</v>
      </c>
      <c r="G37" s="4">
        <v>1021.6</v>
      </c>
      <c r="H37" s="4">
        <v>1023.9</v>
      </c>
      <c r="I37" s="4">
        <v>1023.1</v>
      </c>
      <c r="J37" s="4" t="s">
        <v>401</v>
      </c>
      <c r="K37" s="4">
        <v>1020.1</v>
      </c>
      <c r="L37" s="4" t="s">
        <v>402</v>
      </c>
      <c r="M37" s="4">
        <v>15.3</v>
      </c>
      <c r="N37" s="4">
        <v>18.5</v>
      </c>
      <c r="O37" s="4" t="s">
        <v>403</v>
      </c>
      <c r="P37" s="4">
        <v>12.1</v>
      </c>
      <c r="Q37" s="4" t="s">
        <v>404</v>
      </c>
      <c r="R37" s="4">
        <v>9.5</v>
      </c>
      <c r="S37" s="4">
        <v>69</v>
      </c>
      <c r="T37" s="4">
        <v>55</v>
      </c>
      <c r="U37" s="4" t="s">
        <v>405</v>
      </c>
      <c r="V37" s="4">
        <v>2.2999999999999998</v>
      </c>
      <c r="W37" s="4">
        <v>240</v>
      </c>
      <c r="X37" s="4">
        <v>5.3</v>
      </c>
      <c r="Y37" s="4">
        <v>240</v>
      </c>
      <c r="Z37" s="4" t="s">
        <v>406</v>
      </c>
      <c r="AA37" s="4" t="s">
        <v>315</v>
      </c>
      <c r="AB37" s="4">
        <v>3.4</v>
      </c>
      <c r="AC37" s="4" t="s">
        <v>315</v>
      </c>
      <c r="AD37" s="4" t="s">
        <v>407</v>
      </c>
      <c r="AE37" s="4" t="s">
        <v>315</v>
      </c>
      <c r="AF37" s="4" t="s">
        <v>407</v>
      </c>
      <c r="AG37" s="4">
        <v>1.3</v>
      </c>
      <c r="AH37" s="4">
        <v>11.8</v>
      </c>
      <c r="AI37" s="4">
        <v>4.93</v>
      </c>
      <c r="AJ37" s="4">
        <v>12.6</v>
      </c>
      <c r="AK37" s="4">
        <v>-2</v>
      </c>
      <c r="AL37" s="4">
        <v>4</v>
      </c>
      <c r="AM37" s="4" t="s">
        <v>408</v>
      </c>
      <c r="AN37" s="4">
        <v>9.3000000000000007</v>
      </c>
      <c r="AO37" s="3"/>
    </row>
    <row r="38" spans="2:41" x14ac:dyDescent="0.25">
      <c r="B38" s="106" t="s">
        <v>4829</v>
      </c>
      <c r="C38" s="16">
        <v>466990</v>
      </c>
      <c r="D38" s="16" t="s">
        <v>4631</v>
      </c>
      <c r="E38" s="16">
        <v>2020</v>
      </c>
      <c r="F38" s="12">
        <v>43863</v>
      </c>
      <c r="G38" s="4">
        <v>1020.9</v>
      </c>
      <c r="H38" s="4">
        <v>1023.2</v>
      </c>
      <c r="I38" s="4">
        <v>1023.1</v>
      </c>
      <c r="J38" s="4" t="s">
        <v>409</v>
      </c>
      <c r="K38" s="4">
        <v>1019.1</v>
      </c>
      <c r="L38" s="4" t="s">
        <v>410</v>
      </c>
      <c r="M38" s="4">
        <v>17.2</v>
      </c>
      <c r="N38" s="4">
        <v>21.4</v>
      </c>
      <c r="O38" s="4" t="s">
        <v>411</v>
      </c>
      <c r="P38" s="4">
        <v>12.8</v>
      </c>
      <c r="Q38" s="4" t="s">
        <v>412</v>
      </c>
      <c r="R38" s="4">
        <v>11.5</v>
      </c>
      <c r="S38" s="4">
        <v>70</v>
      </c>
      <c r="T38" s="4">
        <v>58</v>
      </c>
      <c r="U38" s="4" t="s">
        <v>413</v>
      </c>
      <c r="V38" s="4">
        <v>2.1</v>
      </c>
      <c r="W38" s="4">
        <v>240</v>
      </c>
      <c r="X38" s="4">
        <v>7.8</v>
      </c>
      <c r="Y38" s="4">
        <v>220</v>
      </c>
      <c r="Z38" s="4" t="s">
        <v>414</v>
      </c>
      <c r="AA38" s="4">
        <v>0</v>
      </c>
      <c r="AB38" s="4">
        <v>0</v>
      </c>
      <c r="AC38" s="4">
        <v>0</v>
      </c>
      <c r="AD38" s="4" t="s">
        <v>181</v>
      </c>
      <c r="AE38" s="4">
        <v>0</v>
      </c>
      <c r="AF38" s="4" t="s">
        <v>181</v>
      </c>
      <c r="AG38" s="4">
        <v>3.9</v>
      </c>
      <c r="AH38" s="4">
        <v>35.4</v>
      </c>
      <c r="AI38" s="4">
        <v>11.77</v>
      </c>
      <c r="AJ38" s="4">
        <v>13.9</v>
      </c>
      <c r="AK38" s="4">
        <v>2.2999999999999998</v>
      </c>
      <c r="AL38" s="4">
        <v>8</v>
      </c>
      <c r="AM38" s="4" t="s">
        <v>415</v>
      </c>
      <c r="AN38" s="4">
        <v>7.8</v>
      </c>
      <c r="AO38" s="3"/>
    </row>
    <row r="39" spans="2:41" x14ac:dyDescent="0.25">
      <c r="B39" s="106" t="s">
        <v>4829</v>
      </c>
      <c r="C39" s="16">
        <v>466990</v>
      </c>
      <c r="D39" s="16" t="s">
        <v>4631</v>
      </c>
      <c r="E39" s="16">
        <v>2020</v>
      </c>
      <c r="F39" s="12">
        <v>43864</v>
      </c>
      <c r="G39" s="4">
        <v>1019</v>
      </c>
      <c r="H39" s="4">
        <v>1021.3</v>
      </c>
      <c r="I39" s="4">
        <v>1021.1</v>
      </c>
      <c r="J39" s="4" t="s">
        <v>416</v>
      </c>
      <c r="K39" s="4">
        <v>1017.2</v>
      </c>
      <c r="L39" s="4" t="s">
        <v>417</v>
      </c>
      <c r="M39" s="4">
        <v>18.8</v>
      </c>
      <c r="N39" s="4">
        <v>23.9</v>
      </c>
      <c r="O39" s="4" t="s">
        <v>418</v>
      </c>
      <c r="P39" s="4">
        <v>15</v>
      </c>
      <c r="Q39" s="4" t="s">
        <v>419</v>
      </c>
      <c r="R39" s="4">
        <v>14.4</v>
      </c>
      <c r="S39" s="4">
        <v>76</v>
      </c>
      <c r="T39" s="4">
        <v>62</v>
      </c>
      <c r="U39" s="4" t="s">
        <v>420</v>
      </c>
      <c r="V39" s="4">
        <v>2.5</v>
      </c>
      <c r="W39" s="4">
        <v>250</v>
      </c>
      <c r="X39" s="4">
        <v>7</v>
      </c>
      <c r="Y39" s="4">
        <v>170</v>
      </c>
      <c r="Z39" s="4" t="s">
        <v>421</v>
      </c>
      <c r="AA39" s="4" t="s">
        <v>315</v>
      </c>
      <c r="AB39" s="4">
        <v>1.1000000000000001</v>
      </c>
      <c r="AC39" s="4" t="s">
        <v>315</v>
      </c>
      <c r="AD39" s="4" t="s">
        <v>422</v>
      </c>
      <c r="AE39" s="4" t="s">
        <v>315</v>
      </c>
      <c r="AF39" s="4" t="s">
        <v>422</v>
      </c>
      <c r="AG39" s="4">
        <v>5.2</v>
      </c>
      <c r="AH39" s="4">
        <v>47.1</v>
      </c>
      <c r="AI39" s="4">
        <v>11.76</v>
      </c>
      <c r="AJ39" s="4">
        <v>12.1</v>
      </c>
      <c r="AK39" s="4">
        <v>-0.9</v>
      </c>
      <c r="AL39" s="4">
        <v>7</v>
      </c>
      <c r="AM39" s="4" t="s">
        <v>423</v>
      </c>
      <c r="AN39" s="4">
        <v>7.8</v>
      </c>
      <c r="AO39" s="3"/>
    </row>
    <row r="40" spans="2:41" x14ac:dyDescent="0.25">
      <c r="B40" s="106" t="s">
        <v>4829</v>
      </c>
      <c r="C40" s="16">
        <v>466990</v>
      </c>
      <c r="D40" s="16" t="s">
        <v>4631</v>
      </c>
      <c r="E40" s="16">
        <v>2020</v>
      </c>
      <c r="F40" s="12">
        <v>43865</v>
      </c>
      <c r="G40" s="4">
        <v>1017.4</v>
      </c>
      <c r="H40" s="4">
        <v>1019.7</v>
      </c>
      <c r="I40" s="4">
        <v>1019.1</v>
      </c>
      <c r="J40" s="4" t="s">
        <v>424</v>
      </c>
      <c r="K40" s="4">
        <v>1015.6</v>
      </c>
      <c r="L40" s="4" t="s">
        <v>425</v>
      </c>
      <c r="M40" s="4">
        <v>19.399999999999999</v>
      </c>
      <c r="N40" s="4">
        <v>24.4</v>
      </c>
      <c r="O40" s="4" t="s">
        <v>426</v>
      </c>
      <c r="P40" s="4">
        <v>17.100000000000001</v>
      </c>
      <c r="Q40" s="4" t="s">
        <v>427</v>
      </c>
      <c r="R40" s="4">
        <v>15.8</v>
      </c>
      <c r="S40" s="4">
        <v>80</v>
      </c>
      <c r="T40" s="4">
        <v>61</v>
      </c>
      <c r="U40" s="4" t="s">
        <v>428</v>
      </c>
      <c r="V40" s="4">
        <v>2.2999999999999998</v>
      </c>
      <c r="W40" s="4">
        <v>270</v>
      </c>
      <c r="X40" s="4">
        <v>7.8</v>
      </c>
      <c r="Y40" s="4">
        <v>90</v>
      </c>
      <c r="Z40" s="4" t="s">
        <v>429</v>
      </c>
      <c r="AA40" s="4">
        <v>0.5</v>
      </c>
      <c r="AB40" s="4">
        <v>4.5999999999999996</v>
      </c>
      <c r="AC40" s="4">
        <v>0.5</v>
      </c>
      <c r="AD40" s="4" t="s">
        <v>430</v>
      </c>
      <c r="AE40" s="4">
        <v>0.5</v>
      </c>
      <c r="AF40" s="4" t="s">
        <v>430</v>
      </c>
      <c r="AG40" s="4">
        <v>2.6</v>
      </c>
      <c r="AH40" s="4">
        <v>23.5</v>
      </c>
      <c r="AI40" s="4">
        <v>7.28</v>
      </c>
      <c r="AJ40" s="4">
        <v>13.3</v>
      </c>
      <c r="AK40" s="4">
        <v>-2.6</v>
      </c>
      <c r="AL40" s="4">
        <v>7</v>
      </c>
      <c r="AM40" s="4" t="s">
        <v>431</v>
      </c>
      <c r="AN40" s="4">
        <v>8.9</v>
      </c>
      <c r="AO40" s="3"/>
    </row>
    <row r="41" spans="2:41" x14ac:dyDescent="0.25">
      <c r="B41" s="106" t="s">
        <v>4829</v>
      </c>
      <c r="C41" s="16">
        <v>466990</v>
      </c>
      <c r="D41" s="16" t="s">
        <v>4631</v>
      </c>
      <c r="E41" s="16">
        <v>2020</v>
      </c>
      <c r="F41" s="12">
        <v>43866</v>
      </c>
      <c r="G41" s="4">
        <v>1019.6</v>
      </c>
      <c r="H41" s="4">
        <v>1021.9</v>
      </c>
      <c r="I41" s="4">
        <v>1022.5</v>
      </c>
      <c r="J41" s="4" t="s">
        <v>432</v>
      </c>
      <c r="K41" s="4">
        <v>1016.8</v>
      </c>
      <c r="L41" s="4" t="s">
        <v>433</v>
      </c>
      <c r="M41" s="4">
        <v>18.7</v>
      </c>
      <c r="N41" s="4">
        <v>20.399999999999999</v>
      </c>
      <c r="O41" s="4" t="s">
        <v>434</v>
      </c>
      <c r="P41" s="4">
        <v>17.600000000000001</v>
      </c>
      <c r="Q41" s="4" t="s">
        <v>435</v>
      </c>
      <c r="R41" s="4">
        <v>14.3</v>
      </c>
      <c r="S41" s="4">
        <v>76</v>
      </c>
      <c r="T41" s="4">
        <v>65</v>
      </c>
      <c r="U41" s="4" t="s">
        <v>436</v>
      </c>
      <c r="V41" s="4">
        <v>4</v>
      </c>
      <c r="W41" s="4">
        <v>40</v>
      </c>
      <c r="X41" s="4">
        <v>14.2</v>
      </c>
      <c r="Y41" s="4">
        <v>30</v>
      </c>
      <c r="Z41" s="4" t="s">
        <v>437</v>
      </c>
      <c r="AA41" s="4">
        <v>3.5</v>
      </c>
      <c r="AB41" s="4">
        <v>4.9000000000000004</v>
      </c>
      <c r="AC41" s="4">
        <v>1</v>
      </c>
      <c r="AD41" s="4" t="s">
        <v>438</v>
      </c>
      <c r="AE41" s="4">
        <v>2</v>
      </c>
      <c r="AF41" s="4" t="s">
        <v>439</v>
      </c>
      <c r="AG41" s="4">
        <v>0.1</v>
      </c>
      <c r="AH41" s="4">
        <v>0.9</v>
      </c>
      <c r="AI41" s="4">
        <v>4.49</v>
      </c>
      <c r="AJ41" s="4">
        <v>12.3</v>
      </c>
      <c r="AK41" s="4">
        <v>3.4</v>
      </c>
      <c r="AL41" s="4">
        <v>4</v>
      </c>
      <c r="AM41" s="4" t="s">
        <v>440</v>
      </c>
      <c r="AN41" s="4">
        <v>10</v>
      </c>
      <c r="AO41" s="3"/>
    </row>
    <row r="42" spans="2:41" x14ac:dyDescent="0.25">
      <c r="B42" s="106" t="s">
        <v>4829</v>
      </c>
      <c r="C42" s="16">
        <v>466990</v>
      </c>
      <c r="D42" s="16" t="s">
        <v>4631</v>
      </c>
      <c r="E42" s="16">
        <v>2020</v>
      </c>
      <c r="F42" s="12">
        <v>43867</v>
      </c>
      <c r="G42" s="4">
        <v>1018.8</v>
      </c>
      <c r="H42" s="4">
        <v>1021.1</v>
      </c>
      <c r="I42" s="4">
        <v>1022.2</v>
      </c>
      <c r="J42" s="4" t="s">
        <v>441</v>
      </c>
      <c r="K42" s="4">
        <v>1015.9</v>
      </c>
      <c r="L42" s="4" t="s">
        <v>442</v>
      </c>
      <c r="M42" s="4">
        <v>20</v>
      </c>
      <c r="N42" s="4">
        <v>23.7</v>
      </c>
      <c r="O42" s="4" t="s">
        <v>443</v>
      </c>
      <c r="P42" s="4">
        <v>16.600000000000001</v>
      </c>
      <c r="Q42" s="4" t="s">
        <v>444</v>
      </c>
      <c r="R42" s="4">
        <v>15.2</v>
      </c>
      <c r="S42" s="4">
        <v>74</v>
      </c>
      <c r="T42" s="4">
        <v>63</v>
      </c>
      <c r="U42" s="4" t="s">
        <v>445</v>
      </c>
      <c r="V42" s="4">
        <v>2.1</v>
      </c>
      <c r="W42" s="4">
        <v>20</v>
      </c>
      <c r="X42" s="4">
        <v>7.2</v>
      </c>
      <c r="Y42" s="4">
        <v>30</v>
      </c>
      <c r="Z42" s="4" t="s">
        <v>446</v>
      </c>
      <c r="AA42" s="4">
        <v>0</v>
      </c>
      <c r="AB42" s="4">
        <v>0</v>
      </c>
      <c r="AC42" s="4">
        <v>0</v>
      </c>
      <c r="AD42" s="4" t="s">
        <v>181</v>
      </c>
      <c r="AE42" s="4">
        <v>0</v>
      </c>
      <c r="AF42" s="4" t="s">
        <v>181</v>
      </c>
      <c r="AG42" s="4">
        <v>5.4</v>
      </c>
      <c r="AH42" s="4">
        <v>48.6</v>
      </c>
      <c r="AI42" s="4">
        <v>11.41</v>
      </c>
      <c r="AJ42" s="4">
        <v>15.3</v>
      </c>
      <c r="AK42" s="4">
        <v>0.3</v>
      </c>
      <c r="AL42" s="4">
        <v>8</v>
      </c>
      <c r="AM42" s="4" t="s">
        <v>447</v>
      </c>
      <c r="AN42" s="4">
        <v>7.4</v>
      </c>
      <c r="AO42" s="3"/>
    </row>
    <row r="43" spans="2:41" x14ac:dyDescent="0.25">
      <c r="B43" s="106" t="s">
        <v>4829</v>
      </c>
      <c r="C43" s="16">
        <v>466990</v>
      </c>
      <c r="D43" s="16" t="s">
        <v>4631</v>
      </c>
      <c r="E43" s="16">
        <v>2020</v>
      </c>
      <c r="F43" s="12">
        <v>43868</v>
      </c>
      <c r="G43" s="4">
        <v>1017.6</v>
      </c>
      <c r="H43" s="4">
        <v>1019.9</v>
      </c>
      <c r="I43" s="4">
        <v>1020.2</v>
      </c>
      <c r="J43" s="4" t="s">
        <v>448</v>
      </c>
      <c r="K43" s="4">
        <v>1015.5</v>
      </c>
      <c r="L43" s="4" t="s">
        <v>449</v>
      </c>
      <c r="M43" s="4">
        <v>19.8</v>
      </c>
      <c r="N43" s="4">
        <v>24.6</v>
      </c>
      <c r="O43" s="4" t="s">
        <v>450</v>
      </c>
      <c r="P43" s="4">
        <v>16.7</v>
      </c>
      <c r="Q43" s="4" t="s">
        <v>451</v>
      </c>
      <c r="R43" s="4">
        <v>15.2</v>
      </c>
      <c r="S43" s="4">
        <v>75</v>
      </c>
      <c r="T43" s="4">
        <v>66</v>
      </c>
      <c r="U43" s="4" t="s">
        <v>452</v>
      </c>
      <c r="V43" s="4">
        <v>4</v>
      </c>
      <c r="W43" s="4">
        <v>40</v>
      </c>
      <c r="X43" s="4">
        <v>12.7</v>
      </c>
      <c r="Y43" s="4">
        <v>40</v>
      </c>
      <c r="Z43" s="4" t="s">
        <v>453</v>
      </c>
      <c r="AA43" s="4">
        <v>0</v>
      </c>
      <c r="AB43" s="4">
        <v>0</v>
      </c>
      <c r="AC43" s="4">
        <v>0</v>
      </c>
      <c r="AD43" s="4" t="s">
        <v>181</v>
      </c>
      <c r="AE43" s="4">
        <v>0</v>
      </c>
      <c r="AF43" s="4" t="s">
        <v>181</v>
      </c>
      <c r="AG43" s="4">
        <v>2.5</v>
      </c>
      <c r="AH43" s="4">
        <v>22.5</v>
      </c>
      <c r="AI43" s="4">
        <v>9</v>
      </c>
      <c r="AJ43" s="4">
        <v>15.9</v>
      </c>
      <c r="AK43" s="4">
        <v>3</v>
      </c>
      <c r="AL43" s="4">
        <v>8</v>
      </c>
      <c r="AM43" s="4" t="s">
        <v>454</v>
      </c>
      <c r="AN43" s="4">
        <v>6.1</v>
      </c>
      <c r="AO43" s="3"/>
    </row>
    <row r="44" spans="2:41" x14ac:dyDescent="0.25">
      <c r="B44" s="106" t="s">
        <v>4829</v>
      </c>
      <c r="C44" s="16">
        <v>466990</v>
      </c>
      <c r="D44" s="16" t="s">
        <v>4631</v>
      </c>
      <c r="E44" s="16">
        <v>2020</v>
      </c>
      <c r="F44" s="12">
        <v>43869</v>
      </c>
      <c r="G44" s="4">
        <v>1021.7</v>
      </c>
      <c r="H44" s="4">
        <v>1024</v>
      </c>
      <c r="I44" s="4">
        <v>1024.3</v>
      </c>
      <c r="J44" s="4" t="s">
        <v>455</v>
      </c>
      <c r="K44" s="4">
        <v>1019.7</v>
      </c>
      <c r="L44" s="4" t="s">
        <v>456</v>
      </c>
      <c r="M44" s="4">
        <v>18.7</v>
      </c>
      <c r="N44" s="4">
        <v>20</v>
      </c>
      <c r="O44" s="4" t="s">
        <v>457</v>
      </c>
      <c r="P44" s="4">
        <v>17.3</v>
      </c>
      <c r="Q44" s="4" t="s">
        <v>458</v>
      </c>
      <c r="R44" s="4">
        <v>12.6</v>
      </c>
      <c r="S44" s="4">
        <v>68</v>
      </c>
      <c r="T44" s="4">
        <v>62</v>
      </c>
      <c r="U44" s="4" t="s">
        <v>459</v>
      </c>
      <c r="V44" s="4">
        <v>4.3</v>
      </c>
      <c r="W44" s="4">
        <v>40</v>
      </c>
      <c r="X44" s="4">
        <v>12.8</v>
      </c>
      <c r="Y44" s="4">
        <v>60</v>
      </c>
      <c r="Z44" s="4" t="s">
        <v>460</v>
      </c>
      <c r="AA44" s="4">
        <v>0</v>
      </c>
      <c r="AB44" s="4">
        <v>0</v>
      </c>
      <c r="AC44" s="4">
        <v>0</v>
      </c>
      <c r="AD44" s="4" t="s">
        <v>181</v>
      </c>
      <c r="AE44" s="4">
        <v>0</v>
      </c>
      <c r="AF44" s="4" t="s">
        <v>181</v>
      </c>
      <c r="AG44" s="4">
        <v>0</v>
      </c>
      <c r="AH44" s="4">
        <v>0</v>
      </c>
      <c r="AI44" s="4">
        <v>1.64</v>
      </c>
      <c r="AJ44" s="4">
        <v>10.3</v>
      </c>
      <c r="AK44" s="4">
        <v>2.8</v>
      </c>
      <c r="AL44" s="4">
        <v>3</v>
      </c>
      <c r="AM44" s="4" t="s">
        <v>461</v>
      </c>
      <c r="AN44" s="4">
        <v>10</v>
      </c>
      <c r="AO44" s="3"/>
    </row>
    <row r="45" spans="2:41" x14ac:dyDescent="0.25">
      <c r="B45" s="106" t="s">
        <v>4829</v>
      </c>
      <c r="C45" s="16">
        <v>466990</v>
      </c>
      <c r="D45" s="16" t="s">
        <v>4631</v>
      </c>
      <c r="E45" s="16">
        <v>2020</v>
      </c>
      <c r="F45" s="12">
        <v>43870</v>
      </c>
      <c r="G45" s="4">
        <v>1023.4</v>
      </c>
      <c r="H45" s="4">
        <v>1025.7</v>
      </c>
      <c r="I45" s="4">
        <v>1025.2</v>
      </c>
      <c r="J45" s="4" t="s">
        <v>462</v>
      </c>
      <c r="K45" s="4">
        <v>1021.8</v>
      </c>
      <c r="L45" s="4" t="s">
        <v>463</v>
      </c>
      <c r="M45" s="4">
        <v>16.8</v>
      </c>
      <c r="N45" s="4">
        <v>18.2</v>
      </c>
      <c r="O45" s="4" t="s">
        <v>464</v>
      </c>
      <c r="P45" s="4">
        <v>15.5</v>
      </c>
      <c r="Q45" s="4" t="s">
        <v>465</v>
      </c>
      <c r="R45" s="4">
        <v>12.3</v>
      </c>
      <c r="S45" s="4">
        <v>75</v>
      </c>
      <c r="T45" s="4">
        <v>63</v>
      </c>
      <c r="U45" s="4" t="s">
        <v>466</v>
      </c>
      <c r="V45" s="4">
        <v>2.4</v>
      </c>
      <c r="W45" s="4">
        <v>280</v>
      </c>
      <c r="X45" s="4">
        <v>9.9</v>
      </c>
      <c r="Y45" s="4">
        <v>30</v>
      </c>
      <c r="Z45" s="4" t="s">
        <v>467</v>
      </c>
      <c r="AA45" s="4" t="s">
        <v>315</v>
      </c>
      <c r="AB45" s="4">
        <v>0.4</v>
      </c>
      <c r="AC45" s="4" t="s">
        <v>315</v>
      </c>
      <c r="AD45" s="4" t="s">
        <v>468</v>
      </c>
      <c r="AE45" s="4" t="s">
        <v>315</v>
      </c>
      <c r="AF45" s="4" t="s">
        <v>468</v>
      </c>
      <c r="AG45" s="4">
        <v>0</v>
      </c>
      <c r="AH45" s="4">
        <v>0</v>
      </c>
      <c r="AI45" s="4">
        <v>0</v>
      </c>
      <c r="AJ45" s="4">
        <v>9.8000000000000007</v>
      </c>
      <c r="AK45" s="4">
        <v>-0.8</v>
      </c>
      <c r="AL45" s="4">
        <v>1</v>
      </c>
      <c r="AM45" s="4" t="s">
        <v>469</v>
      </c>
      <c r="AN45" s="4">
        <v>10</v>
      </c>
      <c r="AO45" s="3"/>
    </row>
    <row r="46" spans="2:41" x14ac:dyDescent="0.25">
      <c r="B46" s="106" t="s">
        <v>4829</v>
      </c>
      <c r="C46" s="16">
        <v>466990</v>
      </c>
      <c r="D46" s="16" t="s">
        <v>4631</v>
      </c>
      <c r="E46" s="16">
        <v>2020</v>
      </c>
      <c r="F46" s="12">
        <v>43871</v>
      </c>
      <c r="G46" s="4">
        <v>1022.6</v>
      </c>
      <c r="H46" s="4">
        <v>1024.9000000000001</v>
      </c>
      <c r="I46" s="4">
        <v>1024.7</v>
      </c>
      <c r="J46" s="4" t="s">
        <v>470</v>
      </c>
      <c r="K46" s="4">
        <v>1020.9</v>
      </c>
      <c r="L46" s="4" t="s">
        <v>471</v>
      </c>
      <c r="M46" s="4">
        <v>17.2</v>
      </c>
      <c r="N46" s="4">
        <v>21.1</v>
      </c>
      <c r="O46" s="4" t="s">
        <v>472</v>
      </c>
      <c r="P46" s="4">
        <v>14.7</v>
      </c>
      <c r="Q46" s="4" t="s">
        <v>473</v>
      </c>
      <c r="R46" s="4">
        <v>12.8</v>
      </c>
      <c r="S46" s="4">
        <v>76</v>
      </c>
      <c r="T46" s="4">
        <v>61</v>
      </c>
      <c r="U46" s="4" t="s">
        <v>474</v>
      </c>
      <c r="V46" s="4">
        <v>2.2000000000000002</v>
      </c>
      <c r="W46" s="4">
        <v>260</v>
      </c>
      <c r="X46" s="4">
        <v>7.1</v>
      </c>
      <c r="Y46" s="4">
        <v>220</v>
      </c>
      <c r="Z46" s="4" t="s">
        <v>475</v>
      </c>
      <c r="AA46" s="4">
        <v>0</v>
      </c>
      <c r="AB46" s="4">
        <v>0</v>
      </c>
      <c r="AC46" s="4">
        <v>0</v>
      </c>
      <c r="AD46" s="4" t="s">
        <v>181</v>
      </c>
      <c r="AE46" s="4">
        <v>0</v>
      </c>
      <c r="AF46" s="4" t="s">
        <v>181</v>
      </c>
      <c r="AG46" s="4">
        <v>1.3</v>
      </c>
      <c r="AH46" s="4">
        <v>11.6</v>
      </c>
      <c r="AI46" s="4">
        <v>4.22</v>
      </c>
      <c r="AJ46" s="4">
        <v>11</v>
      </c>
      <c r="AK46" s="4">
        <v>1.4</v>
      </c>
      <c r="AL46" s="4">
        <v>6</v>
      </c>
      <c r="AM46" s="4" t="s">
        <v>476</v>
      </c>
      <c r="AN46" s="4">
        <v>9.9</v>
      </c>
      <c r="AO46" s="3"/>
    </row>
    <row r="47" spans="2:41" x14ac:dyDescent="0.25">
      <c r="B47" s="106" t="s">
        <v>4829</v>
      </c>
      <c r="C47" s="16">
        <v>466990</v>
      </c>
      <c r="D47" s="16" t="s">
        <v>4631</v>
      </c>
      <c r="E47" s="16">
        <v>2020</v>
      </c>
      <c r="F47" s="12">
        <v>43872</v>
      </c>
      <c r="G47" s="4">
        <v>1020.8</v>
      </c>
      <c r="H47" s="4">
        <v>1023.1</v>
      </c>
      <c r="I47" s="4">
        <v>1022.8</v>
      </c>
      <c r="J47" s="4" t="s">
        <v>477</v>
      </c>
      <c r="K47" s="4">
        <v>1019.4</v>
      </c>
      <c r="L47" s="4" t="s">
        <v>478</v>
      </c>
      <c r="M47" s="4">
        <v>18.8</v>
      </c>
      <c r="N47" s="4">
        <v>22.7</v>
      </c>
      <c r="O47" s="4" t="s">
        <v>479</v>
      </c>
      <c r="P47" s="4">
        <v>15.5</v>
      </c>
      <c r="Q47" s="4" t="s">
        <v>480</v>
      </c>
      <c r="R47" s="4">
        <v>13.6</v>
      </c>
      <c r="S47" s="4">
        <v>72</v>
      </c>
      <c r="T47" s="4">
        <v>61</v>
      </c>
      <c r="U47" s="4" t="s">
        <v>481</v>
      </c>
      <c r="V47" s="4">
        <v>3.7</v>
      </c>
      <c r="W47" s="4">
        <v>230</v>
      </c>
      <c r="X47" s="4">
        <v>7.9</v>
      </c>
      <c r="Y47" s="4">
        <v>230</v>
      </c>
      <c r="Z47" s="4" t="s">
        <v>482</v>
      </c>
      <c r="AA47" s="4">
        <v>0</v>
      </c>
      <c r="AB47" s="4">
        <v>0</v>
      </c>
      <c r="AC47" s="4">
        <v>0</v>
      </c>
      <c r="AD47" s="4" t="s">
        <v>181</v>
      </c>
      <c r="AE47" s="4">
        <v>0</v>
      </c>
      <c r="AF47" s="4" t="s">
        <v>181</v>
      </c>
      <c r="AG47" s="4">
        <v>0.1</v>
      </c>
      <c r="AH47" s="4">
        <v>0.9</v>
      </c>
      <c r="AI47" s="4">
        <v>3.43</v>
      </c>
      <c r="AJ47" s="4">
        <v>14.3</v>
      </c>
      <c r="AK47" s="4">
        <v>1.7</v>
      </c>
      <c r="AL47" s="4">
        <v>4</v>
      </c>
      <c r="AM47" s="4" t="s">
        <v>483</v>
      </c>
      <c r="AN47" s="4">
        <v>9.5</v>
      </c>
      <c r="AO47" s="3"/>
    </row>
    <row r="48" spans="2:41" x14ac:dyDescent="0.25">
      <c r="B48" s="106" t="s">
        <v>4829</v>
      </c>
      <c r="C48" s="16">
        <v>466990</v>
      </c>
      <c r="D48" s="16" t="s">
        <v>4631</v>
      </c>
      <c r="E48" s="16">
        <v>2020</v>
      </c>
      <c r="F48" s="12">
        <v>43873</v>
      </c>
      <c r="G48" s="4">
        <v>1016.9</v>
      </c>
      <c r="H48" s="4">
        <v>1019.1</v>
      </c>
      <c r="I48" s="4">
        <v>1020.2</v>
      </c>
      <c r="J48" s="4" t="s">
        <v>484</v>
      </c>
      <c r="K48" s="4">
        <v>1014.5</v>
      </c>
      <c r="L48" s="4" t="s">
        <v>485</v>
      </c>
      <c r="M48" s="4">
        <v>21.8</v>
      </c>
      <c r="N48" s="4">
        <v>26.2</v>
      </c>
      <c r="O48" s="4" t="s">
        <v>486</v>
      </c>
      <c r="P48" s="4">
        <v>17</v>
      </c>
      <c r="Q48" s="4" t="s">
        <v>487</v>
      </c>
      <c r="R48" s="4">
        <v>16.600000000000001</v>
      </c>
      <c r="S48" s="4">
        <v>73</v>
      </c>
      <c r="T48" s="4">
        <v>57</v>
      </c>
      <c r="U48" s="4" t="s">
        <v>488</v>
      </c>
      <c r="V48" s="4">
        <v>4.3</v>
      </c>
      <c r="W48" s="4">
        <v>230</v>
      </c>
      <c r="X48" s="4">
        <v>12.8</v>
      </c>
      <c r="Y48" s="4">
        <v>160</v>
      </c>
      <c r="Z48" s="4" t="s">
        <v>489</v>
      </c>
      <c r="AA48" s="4">
        <v>0</v>
      </c>
      <c r="AB48" s="4">
        <v>0</v>
      </c>
      <c r="AC48" s="4">
        <v>0</v>
      </c>
      <c r="AD48" s="4" t="s">
        <v>181</v>
      </c>
      <c r="AE48" s="4">
        <v>0</v>
      </c>
      <c r="AF48" s="4" t="s">
        <v>181</v>
      </c>
      <c r="AG48" s="4">
        <v>9.4</v>
      </c>
      <c r="AH48" s="4">
        <v>83.8</v>
      </c>
      <c r="AI48" s="4">
        <v>19.39</v>
      </c>
      <c r="AJ48" s="4">
        <v>19.399999999999999</v>
      </c>
      <c r="AK48" s="4">
        <v>3.3</v>
      </c>
      <c r="AL48" s="4">
        <v>8</v>
      </c>
      <c r="AM48" s="4" t="s">
        <v>490</v>
      </c>
      <c r="AN48" s="4">
        <v>4.8</v>
      </c>
      <c r="AO48" s="3"/>
    </row>
    <row r="49" spans="2:41" x14ac:dyDescent="0.25">
      <c r="B49" s="106" t="s">
        <v>4829</v>
      </c>
      <c r="C49" s="16">
        <v>466990</v>
      </c>
      <c r="D49" s="16" t="s">
        <v>4631</v>
      </c>
      <c r="E49" s="16">
        <v>2020</v>
      </c>
      <c r="F49" s="12">
        <v>43874</v>
      </c>
      <c r="G49" s="4">
        <v>1013.7</v>
      </c>
      <c r="H49" s="4">
        <v>1015.9</v>
      </c>
      <c r="I49" s="4">
        <v>1016</v>
      </c>
      <c r="J49" s="4" t="s">
        <v>491</v>
      </c>
      <c r="K49" s="4">
        <v>1010.9</v>
      </c>
      <c r="L49" s="4" t="s">
        <v>492</v>
      </c>
      <c r="M49" s="4">
        <v>22.8</v>
      </c>
      <c r="N49" s="4">
        <v>26.4</v>
      </c>
      <c r="O49" s="4" t="s">
        <v>493</v>
      </c>
      <c r="P49" s="4">
        <v>19.100000000000001</v>
      </c>
      <c r="Q49" s="4" t="s">
        <v>494</v>
      </c>
      <c r="R49" s="4">
        <v>18.3</v>
      </c>
      <c r="S49" s="4">
        <v>76</v>
      </c>
      <c r="T49" s="4">
        <v>67</v>
      </c>
      <c r="U49" s="4" t="s">
        <v>495</v>
      </c>
      <c r="V49" s="4">
        <v>2</v>
      </c>
      <c r="W49" s="4">
        <v>250</v>
      </c>
      <c r="X49" s="4">
        <v>6.5</v>
      </c>
      <c r="Y49" s="4">
        <v>360</v>
      </c>
      <c r="Z49" s="4" t="s">
        <v>496</v>
      </c>
      <c r="AA49" s="4" t="s">
        <v>315</v>
      </c>
      <c r="AB49" s="4">
        <v>0.7</v>
      </c>
      <c r="AC49" s="4" t="s">
        <v>315</v>
      </c>
      <c r="AD49" s="4" t="s">
        <v>497</v>
      </c>
      <c r="AE49" s="4" t="s">
        <v>315</v>
      </c>
      <c r="AF49" s="4" t="s">
        <v>497</v>
      </c>
      <c r="AG49" s="4">
        <v>5</v>
      </c>
      <c r="AH49" s="4">
        <v>44.5</v>
      </c>
      <c r="AI49" s="4">
        <v>9.66</v>
      </c>
      <c r="AJ49" s="4">
        <v>14.4</v>
      </c>
      <c r="AK49" s="4">
        <v>-1.5</v>
      </c>
      <c r="AL49" s="4">
        <v>7</v>
      </c>
      <c r="AM49" s="4" t="s">
        <v>498</v>
      </c>
      <c r="AN49" s="4">
        <v>6.9</v>
      </c>
      <c r="AO49" s="3"/>
    </row>
    <row r="50" spans="2:41" x14ac:dyDescent="0.25">
      <c r="B50" s="106" t="s">
        <v>4829</v>
      </c>
      <c r="C50" s="16">
        <v>466990</v>
      </c>
      <c r="D50" s="16" t="s">
        <v>4631</v>
      </c>
      <c r="E50" s="16">
        <v>2020</v>
      </c>
      <c r="F50" s="12">
        <v>43875</v>
      </c>
      <c r="G50" s="4">
        <v>1012.9</v>
      </c>
      <c r="H50" s="4">
        <v>1015.1</v>
      </c>
      <c r="I50" s="4">
        <v>1014.8</v>
      </c>
      <c r="J50" s="4" t="s">
        <v>499</v>
      </c>
      <c r="K50" s="4">
        <v>1011</v>
      </c>
      <c r="L50" s="4" t="s">
        <v>500</v>
      </c>
      <c r="M50" s="4">
        <v>23.8</v>
      </c>
      <c r="N50" s="4">
        <v>27.2</v>
      </c>
      <c r="O50" s="4" t="s">
        <v>501</v>
      </c>
      <c r="P50" s="4">
        <v>20.6</v>
      </c>
      <c r="Q50" s="4" t="s">
        <v>502</v>
      </c>
      <c r="R50" s="4">
        <v>19.3</v>
      </c>
      <c r="S50" s="4">
        <v>76</v>
      </c>
      <c r="T50" s="4">
        <v>65</v>
      </c>
      <c r="U50" s="4" t="s">
        <v>503</v>
      </c>
      <c r="V50" s="4">
        <v>2</v>
      </c>
      <c r="W50" s="4">
        <v>360</v>
      </c>
      <c r="X50" s="4">
        <v>8.6999999999999993</v>
      </c>
      <c r="Y50" s="4">
        <v>20</v>
      </c>
      <c r="Z50" s="4" t="s">
        <v>504</v>
      </c>
      <c r="AA50" s="4">
        <v>0</v>
      </c>
      <c r="AB50" s="4">
        <v>0</v>
      </c>
      <c r="AC50" s="4">
        <v>0</v>
      </c>
      <c r="AD50" s="4" t="s">
        <v>181</v>
      </c>
      <c r="AE50" s="4">
        <v>0</v>
      </c>
      <c r="AF50" s="4" t="s">
        <v>181</v>
      </c>
      <c r="AG50" s="4">
        <v>7.1</v>
      </c>
      <c r="AH50" s="4">
        <v>63.1</v>
      </c>
      <c r="AI50" s="4">
        <v>12.77</v>
      </c>
      <c r="AJ50" s="4">
        <v>12.1</v>
      </c>
      <c r="AK50" s="4">
        <v>4.0999999999999996</v>
      </c>
      <c r="AL50" s="4">
        <v>8</v>
      </c>
      <c r="AM50" s="4" t="s">
        <v>505</v>
      </c>
      <c r="AN50" s="4">
        <v>6.9</v>
      </c>
      <c r="AO50" s="3"/>
    </row>
    <row r="51" spans="2:41" x14ac:dyDescent="0.25">
      <c r="B51" s="106" t="s">
        <v>4829</v>
      </c>
      <c r="C51" s="16">
        <v>466990</v>
      </c>
      <c r="D51" s="16" t="s">
        <v>4631</v>
      </c>
      <c r="E51" s="16">
        <v>2020</v>
      </c>
      <c r="F51" s="12">
        <v>43876</v>
      </c>
      <c r="G51" s="4">
        <v>1013.3</v>
      </c>
      <c r="H51" s="4">
        <v>1015.5</v>
      </c>
      <c r="I51" s="4">
        <v>1015.6</v>
      </c>
      <c r="J51" s="4" t="s">
        <v>506</v>
      </c>
      <c r="K51" s="4">
        <v>1010.9</v>
      </c>
      <c r="L51" s="4" t="s">
        <v>507</v>
      </c>
      <c r="M51" s="4">
        <v>23.9</v>
      </c>
      <c r="N51" s="4">
        <v>26.4</v>
      </c>
      <c r="O51" s="4" t="s">
        <v>508</v>
      </c>
      <c r="P51" s="4">
        <v>22</v>
      </c>
      <c r="Q51" s="4" t="s">
        <v>509</v>
      </c>
      <c r="R51" s="4">
        <v>19.899999999999999</v>
      </c>
      <c r="S51" s="4">
        <v>78</v>
      </c>
      <c r="T51" s="4">
        <v>70</v>
      </c>
      <c r="U51" s="4" t="s">
        <v>510</v>
      </c>
      <c r="V51" s="4">
        <v>2.8</v>
      </c>
      <c r="W51" s="4">
        <v>220</v>
      </c>
      <c r="X51" s="4">
        <v>9.8000000000000007</v>
      </c>
      <c r="Y51" s="4">
        <v>20</v>
      </c>
      <c r="Z51" s="4" t="s">
        <v>511</v>
      </c>
      <c r="AA51" s="4">
        <v>0</v>
      </c>
      <c r="AB51" s="4">
        <v>0</v>
      </c>
      <c r="AC51" s="4">
        <v>0</v>
      </c>
      <c r="AD51" s="4" t="s">
        <v>181</v>
      </c>
      <c r="AE51" s="4">
        <v>0</v>
      </c>
      <c r="AF51" s="4" t="s">
        <v>181</v>
      </c>
      <c r="AG51" s="4">
        <v>4.0999999999999996</v>
      </c>
      <c r="AH51" s="4">
        <v>36.299999999999997</v>
      </c>
      <c r="AI51" s="4">
        <v>11.07</v>
      </c>
      <c r="AJ51" s="4">
        <v>12.5</v>
      </c>
      <c r="AK51" s="4">
        <v>2.2999999999999998</v>
      </c>
      <c r="AL51" s="4">
        <v>7</v>
      </c>
      <c r="AM51" s="4" t="s">
        <v>512</v>
      </c>
      <c r="AN51" s="4">
        <v>6.9</v>
      </c>
      <c r="AO51" s="3"/>
    </row>
    <row r="52" spans="2:41" x14ac:dyDescent="0.25">
      <c r="B52" s="106" t="s">
        <v>4829</v>
      </c>
      <c r="C52" s="16">
        <v>466990</v>
      </c>
      <c r="D52" s="16" t="s">
        <v>4631</v>
      </c>
      <c r="E52" s="16">
        <v>2020</v>
      </c>
      <c r="F52" s="12">
        <v>43877</v>
      </c>
      <c r="G52" s="4">
        <v>1016.4</v>
      </c>
      <c r="H52" s="4">
        <v>1018.7</v>
      </c>
      <c r="I52" s="4">
        <v>1021.4</v>
      </c>
      <c r="J52" s="4" t="s">
        <v>513</v>
      </c>
      <c r="K52" s="4">
        <v>1010.7</v>
      </c>
      <c r="L52" s="4" t="s">
        <v>514</v>
      </c>
      <c r="M52" s="4">
        <v>18.100000000000001</v>
      </c>
      <c r="N52" s="4">
        <v>22.3</v>
      </c>
      <c r="O52" s="4" t="s">
        <v>515</v>
      </c>
      <c r="P52" s="4">
        <v>14</v>
      </c>
      <c r="Q52" s="4" t="s">
        <v>516</v>
      </c>
      <c r="R52" s="4">
        <v>13.7</v>
      </c>
      <c r="S52" s="4">
        <v>76</v>
      </c>
      <c r="T52" s="4">
        <v>68</v>
      </c>
      <c r="U52" s="4" t="s">
        <v>517</v>
      </c>
      <c r="V52" s="4">
        <v>6</v>
      </c>
      <c r="W52" s="4">
        <v>40</v>
      </c>
      <c r="X52" s="4">
        <v>18.7</v>
      </c>
      <c r="Y52" s="4">
        <v>40</v>
      </c>
      <c r="Z52" s="4" t="s">
        <v>518</v>
      </c>
      <c r="AA52" s="4" t="s">
        <v>315</v>
      </c>
      <c r="AB52" s="4">
        <v>1.3</v>
      </c>
      <c r="AC52" s="4" t="s">
        <v>315</v>
      </c>
      <c r="AD52" s="4" t="s">
        <v>519</v>
      </c>
      <c r="AE52" s="4" t="s">
        <v>315</v>
      </c>
      <c r="AF52" s="4" t="s">
        <v>519</v>
      </c>
      <c r="AG52" s="4">
        <v>0</v>
      </c>
      <c r="AH52" s="4">
        <v>0</v>
      </c>
      <c r="AI52" s="4">
        <v>1.31</v>
      </c>
      <c r="AJ52" s="4">
        <v>11.1</v>
      </c>
      <c r="AK52" s="4">
        <v>-2.9</v>
      </c>
      <c r="AL52" s="4">
        <v>3</v>
      </c>
      <c r="AM52" s="4" t="s">
        <v>520</v>
      </c>
      <c r="AN52" s="4">
        <v>7.8</v>
      </c>
      <c r="AO52" s="3"/>
    </row>
    <row r="53" spans="2:41" x14ac:dyDescent="0.25">
      <c r="B53" s="106" t="s">
        <v>4829</v>
      </c>
      <c r="C53" s="16">
        <v>466990</v>
      </c>
      <c r="D53" s="16" t="s">
        <v>4631</v>
      </c>
      <c r="E53" s="16">
        <v>2020</v>
      </c>
      <c r="F53" s="12">
        <v>43878</v>
      </c>
      <c r="G53" s="4">
        <v>1023.9</v>
      </c>
      <c r="H53" s="4">
        <v>1026.2</v>
      </c>
      <c r="I53" s="4">
        <v>1027.7</v>
      </c>
      <c r="J53" s="4" t="s">
        <v>521</v>
      </c>
      <c r="K53" s="4">
        <v>1020.3</v>
      </c>
      <c r="L53" s="4" t="s">
        <v>522</v>
      </c>
      <c r="M53" s="4">
        <v>13.8</v>
      </c>
      <c r="N53" s="4">
        <v>15</v>
      </c>
      <c r="O53" s="4" t="s">
        <v>523</v>
      </c>
      <c r="P53" s="4">
        <v>12.7</v>
      </c>
      <c r="Q53" s="4" t="s">
        <v>524</v>
      </c>
      <c r="R53" s="4">
        <v>8.6999999999999993</v>
      </c>
      <c r="S53" s="4">
        <v>72</v>
      </c>
      <c r="T53" s="4">
        <v>53</v>
      </c>
      <c r="U53" s="4" t="s">
        <v>525</v>
      </c>
      <c r="V53" s="4">
        <v>3.4</v>
      </c>
      <c r="W53" s="4">
        <v>30</v>
      </c>
      <c r="X53" s="4">
        <v>12.1</v>
      </c>
      <c r="Y53" s="4">
        <v>80</v>
      </c>
      <c r="Z53" s="4" t="s">
        <v>526</v>
      </c>
      <c r="AA53" s="4">
        <v>1.1000000000000001</v>
      </c>
      <c r="AB53" s="4">
        <v>8.9</v>
      </c>
      <c r="AC53" s="4">
        <v>0.2</v>
      </c>
      <c r="AD53" s="4" t="s">
        <v>527</v>
      </c>
      <c r="AE53" s="4">
        <v>0.6</v>
      </c>
      <c r="AF53" s="4" t="s">
        <v>527</v>
      </c>
      <c r="AG53" s="4">
        <v>0</v>
      </c>
      <c r="AH53" s="4">
        <v>0</v>
      </c>
      <c r="AI53" s="4">
        <v>0</v>
      </c>
      <c r="AJ53" s="4">
        <v>9.5</v>
      </c>
      <c r="AK53" s="4">
        <v>-2.2999999999999998</v>
      </c>
      <c r="AL53" s="4">
        <v>1</v>
      </c>
      <c r="AM53" s="4" t="s">
        <v>528</v>
      </c>
      <c r="AN53" s="4">
        <v>9.8000000000000007</v>
      </c>
      <c r="AO53" s="3"/>
    </row>
    <row r="54" spans="2:41" x14ac:dyDescent="0.25">
      <c r="B54" s="106" t="s">
        <v>4829</v>
      </c>
      <c r="C54" s="16">
        <v>466990</v>
      </c>
      <c r="D54" s="16" t="s">
        <v>4631</v>
      </c>
      <c r="E54" s="16">
        <v>2020</v>
      </c>
      <c r="F54" s="12">
        <v>43879</v>
      </c>
      <c r="G54" s="4">
        <v>1025.9000000000001</v>
      </c>
      <c r="H54" s="4">
        <v>1028.2</v>
      </c>
      <c r="I54" s="4">
        <v>1028.4000000000001</v>
      </c>
      <c r="J54" s="4" t="s">
        <v>529</v>
      </c>
      <c r="K54" s="4">
        <v>1023.8</v>
      </c>
      <c r="L54" s="4" t="s">
        <v>530</v>
      </c>
      <c r="M54" s="4">
        <v>14.9</v>
      </c>
      <c r="N54" s="4">
        <v>16.399999999999999</v>
      </c>
      <c r="O54" s="4" t="s">
        <v>531</v>
      </c>
      <c r="P54" s="4">
        <v>13</v>
      </c>
      <c r="Q54" s="4" t="s">
        <v>532</v>
      </c>
      <c r="R54" s="4">
        <v>6.9</v>
      </c>
      <c r="S54" s="4">
        <v>59</v>
      </c>
      <c r="T54" s="4">
        <v>51</v>
      </c>
      <c r="U54" s="4" t="s">
        <v>533</v>
      </c>
      <c r="V54" s="4">
        <v>1.8</v>
      </c>
      <c r="W54" s="4">
        <v>300</v>
      </c>
      <c r="X54" s="4">
        <v>10.8</v>
      </c>
      <c r="Y54" s="4">
        <v>30</v>
      </c>
      <c r="Z54" s="4" t="s">
        <v>534</v>
      </c>
      <c r="AA54" s="4">
        <v>0</v>
      </c>
      <c r="AB54" s="4">
        <v>0</v>
      </c>
      <c r="AC54" s="4">
        <v>0</v>
      </c>
      <c r="AD54" s="4" t="s">
        <v>181</v>
      </c>
      <c r="AE54" s="4">
        <v>0</v>
      </c>
      <c r="AF54" s="4" t="s">
        <v>181</v>
      </c>
      <c r="AG54" s="4">
        <v>0</v>
      </c>
      <c r="AH54" s="4">
        <v>0</v>
      </c>
      <c r="AI54" s="4">
        <v>0</v>
      </c>
      <c r="AJ54" s="4">
        <v>15.6</v>
      </c>
      <c r="AK54" s="4">
        <v>0.6</v>
      </c>
      <c r="AL54" s="4">
        <v>2</v>
      </c>
      <c r="AM54" s="4" t="s">
        <v>535</v>
      </c>
      <c r="AN54" s="4">
        <v>10</v>
      </c>
      <c r="AO54" s="3"/>
    </row>
    <row r="55" spans="2:41" x14ac:dyDescent="0.25">
      <c r="B55" s="106" t="s">
        <v>4829</v>
      </c>
      <c r="C55" s="16">
        <v>466990</v>
      </c>
      <c r="D55" s="16" t="s">
        <v>4631</v>
      </c>
      <c r="E55" s="16">
        <v>2020</v>
      </c>
      <c r="F55" s="12">
        <v>43880</v>
      </c>
      <c r="G55" s="4">
        <v>1023.1</v>
      </c>
      <c r="H55" s="4">
        <v>1025.4000000000001</v>
      </c>
      <c r="I55" s="4">
        <v>1025.0999999999999</v>
      </c>
      <c r="J55" s="4" t="s">
        <v>536</v>
      </c>
      <c r="K55" s="4">
        <v>1020.8</v>
      </c>
      <c r="L55" s="4" t="s">
        <v>537</v>
      </c>
      <c r="M55" s="4">
        <v>17.2</v>
      </c>
      <c r="N55" s="4">
        <v>21.9</v>
      </c>
      <c r="O55" s="4" t="s">
        <v>538</v>
      </c>
      <c r="P55" s="4">
        <v>13.5</v>
      </c>
      <c r="Q55" s="4" t="s">
        <v>539</v>
      </c>
      <c r="R55" s="4">
        <v>11.3</v>
      </c>
      <c r="S55" s="4">
        <v>69</v>
      </c>
      <c r="T55" s="4">
        <v>56</v>
      </c>
      <c r="U55" s="4" t="s">
        <v>540</v>
      </c>
      <c r="V55" s="4">
        <v>2.1</v>
      </c>
      <c r="W55" s="4">
        <v>240</v>
      </c>
      <c r="X55" s="4">
        <v>5.0999999999999996</v>
      </c>
      <c r="Y55" s="4">
        <v>130</v>
      </c>
      <c r="Z55" s="4" t="s">
        <v>541</v>
      </c>
      <c r="AA55" s="4">
        <v>0</v>
      </c>
      <c r="AB55" s="4">
        <v>0</v>
      </c>
      <c r="AC55" s="4">
        <v>0</v>
      </c>
      <c r="AD55" s="4" t="s">
        <v>181</v>
      </c>
      <c r="AE55" s="4">
        <v>0</v>
      </c>
      <c r="AF55" s="4" t="s">
        <v>181</v>
      </c>
      <c r="AG55" s="4">
        <v>3.7</v>
      </c>
      <c r="AH55" s="4">
        <v>32.6</v>
      </c>
      <c r="AI55" s="4">
        <v>10.66</v>
      </c>
      <c r="AJ55" s="4">
        <v>14.9</v>
      </c>
      <c r="AK55" s="4">
        <v>1.1000000000000001</v>
      </c>
      <c r="AL55" s="4">
        <v>9</v>
      </c>
      <c r="AM55" s="4" t="s">
        <v>542</v>
      </c>
      <c r="AN55" s="4">
        <v>8.1</v>
      </c>
      <c r="AO55" s="3"/>
    </row>
    <row r="56" spans="2:41" x14ac:dyDescent="0.25">
      <c r="B56" s="106" t="s">
        <v>4829</v>
      </c>
      <c r="C56" s="16">
        <v>466990</v>
      </c>
      <c r="D56" s="16" t="s">
        <v>4631</v>
      </c>
      <c r="E56" s="16">
        <v>2020</v>
      </c>
      <c r="F56" s="12">
        <v>43881</v>
      </c>
      <c r="G56" s="4">
        <v>1023.9</v>
      </c>
      <c r="H56" s="4">
        <v>1026.2</v>
      </c>
      <c r="I56" s="4">
        <v>1025.8</v>
      </c>
      <c r="J56" s="4" t="s">
        <v>543</v>
      </c>
      <c r="K56" s="4">
        <v>1021.3</v>
      </c>
      <c r="L56" s="4" t="s">
        <v>544</v>
      </c>
      <c r="M56" s="4">
        <v>18.7</v>
      </c>
      <c r="N56" s="4">
        <v>23.6</v>
      </c>
      <c r="O56" s="4" t="s">
        <v>545</v>
      </c>
      <c r="P56" s="4">
        <v>15.3</v>
      </c>
      <c r="Q56" s="4" t="s">
        <v>546</v>
      </c>
      <c r="R56" s="4">
        <v>13.7</v>
      </c>
      <c r="S56" s="4">
        <v>73</v>
      </c>
      <c r="T56" s="4">
        <v>56</v>
      </c>
      <c r="U56" s="4" t="s">
        <v>547</v>
      </c>
      <c r="V56" s="4">
        <v>2.8</v>
      </c>
      <c r="W56" s="4">
        <v>240</v>
      </c>
      <c r="X56" s="4">
        <v>6.5</v>
      </c>
      <c r="Y56" s="4">
        <v>230</v>
      </c>
      <c r="Z56" s="4" t="s">
        <v>548</v>
      </c>
      <c r="AA56" s="4">
        <v>0.5</v>
      </c>
      <c r="AB56" s="4">
        <v>1.5</v>
      </c>
      <c r="AC56" s="4">
        <v>0.5</v>
      </c>
      <c r="AD56" s="4" t="s">
        <v>549</v>
      </c>
      <c r="AE56" s="4">
        <v>0.5</v>
      </c>
      <c r="AF56" s="4" t="s">
        <v>549</v>
      </c>
      <c r="AG56" s="4">
        <v>4</v>
      </c>
      <c r="AH56" s="4">
        <v>35.1</v>
      </c>
      <c r="AI56" s="4">
        <v>9.2200000000000006</v>
      </c>
      <c r="AJ56" s="4">
        <v>14.1</v>
      </c>
      <c r="AK56" s="4">
        <v>-2.5</v>
      </c>
      <c r="AL56" s="4">
        <v>7</v>
      </c>
      <c r="AM56" s="4" t="s">
        <v>550</v>
      </c>
      <c r="AN56" s="4">
        <v>8.6</v>
      </c>
      <c r="AO56" s="3"/>
    </row>
    <row r="57" spans="2:41" x14ac:dyDescent="0.25">
      <c r="B57" s="106" t="s">
        <v>4829</v>
      </c>
      <c r="C57" s="16">
        <v>466990</v>
      </c>
      <c r="D57" s="16" t="s">
        <v>4631</v>
      </c>
      <c r="E57" s="16">
        <v>2020</v>
      </c>
      <c r="F57" s="12">
        <v>43882</v>
      </c>
      <c r="G57" s="4">
        <v>1024.5</v>
      </c>
      <c r="H57" s="4">
        <v>1026.8</v>
      </c>
      <c r="I57" s="4">
        <v>1027.4000000000001</v>
      </c>
      <c r="J57" s="4" t="s">
        <v>551</v>
      </c>
      <c r="K57" s="4">
        <v>1022.7</v>
      </c>
      <c r="L57" s="4" t="s">
        <v>552</v>
      </c>
      <c r="M57" s="4">
        <v>20.100000000000001</v>
      </c>
      <c r="N57" s="4">
        <v>24.1</v>
      </c>
      <c r="O57" s="4" t="s">
        <v>553</v>
      </c>
      <c r="P57" s="4">
        <v>16.899999999999999</v>
      </c>
      <c r="Q57" s="4" t="s">
        <v>554</v>
      </c>
      <c r="R57" s="4">
        <v>14.8</v>
      </c>
      <c r="S57" s="4">
        <v>72</v>
      </c>
      <c r="T57" s="4">
        <v>58</v>
      </c>
      <c r="U57" s="4" t="s">
        <v>555</v>
      </c>
      <c r="V57" s="4">
        <v>2.5</v>
      </c>
      <c r="W57" s="4">
        <v>240</v>
      </c>
      <c r="X57" s="4">
        <v>6.3</v>
      </c>
      <c r="Y57" s="4">
        <v>230</v>
      </c>
      <c r="Z57" s="4" t="s">
        <v>556</v>
      </c>
      <c r="AA57" s="4">
        <v>0</v>
      </c>
      <c r="AB57" s="4">
        <v>0</v>
      </c>
      <c r="AC57" s="4">
        <v>0</v>
      </c>
      <c r="AD57" s="4" t="s">
        <v>181</v>
      </c>
      <c r="AE57" s="4">
        <v>0</v>
      </c>
      <c r="AF57" s="4" t="s">
        <v>181</v>
      </c>
      <c r="AG57" s="4">
        <v>0.4</v>
      </c>
      <c r="AH57" s="4">
        <v>3.5</v>
      </c>
      <c r="AI57" s="4">
        <v>6.2</v>
      </c>
      <c r="AJ57" s="4">
        <v>10.9</v>
      </c>
      <c r="AK57" s="4">
        <v>2.1</v>
      </c>
      <c r="AL57" s="4">
        <v>6</v>
      </c>
      <c r="AM57" s="4" t="s">
        <v>557</v>
      </c>
      <c r="AN57" s="4">
        <v>7.3</v>
      </c>
      <c r="AO57" s="3"/>
    </row>
    <row r="58" spans="2:41" x14ac:dyDescent="0.25">
      <c r="B58" s="106" t="s">
        <v>4829</v>
      </c>
      <c r="C58" s="16">
        <v>466990</v>
      </c>
      <c r="D58" s="16" t="s">
        <v>4631</v>
      </c>
      <c r="E58" s="16">
        <v>2020</v>
      </c>
      <c r="F58" s="12">
        <v>43883</v>
      </c>
      <c r="G58" s="4">
        <v>1024.3</v>
      </c>
      <c r="H58" s="4">
        <v>1026.5999999999999</v>
      </c>
      <c r="I58" s="4">
        <v>1025.9000000000001</v>
      </c>
      <c r="J58" s="4" t="s">
        <v>558</v>
      </c>
      <c r="K58" s="4">
        <v>1022.5</v>
      </c>
      <c r="L58" s="4" t="s">
        <v>559</v>
      </c>
      <c r="M58" s="4">
        <v>20.6</v>
      </c>
      <c r="N58" s="4">
        <v>26</v>
      </c>
      <c r="O58" s="4" t="s">
        <v>560</v>
      </c>
      <c r="P58" s="4">
        <v>16.7</v>
      </c>
      <c r="Q58" s="4" t="s">
        <v>561</v>
      </c>
      <c r="R58" s="4">
        <v>15.7</v>
      </c>
      <c r="S58" s="4">
        <v>74</v>
      </c>
      <c r="T58" s="4">
        <v>60</v>
      </c>
      <c r="U58" s="4" t="s">
        <v>562</v>
      </c>
      <c r="V58" s="4">
        <v>3.3</v>
      </c>
      <c r="W58" s="4">
        <v>30</v>
      </c>
      <c r="X58" s="4">
        <v>9.1999999999999993</v>
      </c>
      <c r="Y58" s="4">
        <v>20</v>
      </c>
      <c r="Z58" s="4" t="s">
        <v>563</v>
      </c>
      <c r="AA58" s="4">
        <v>2</v>
      </c>
      <c r="AB58" s="4">
        <v>3.9</v>
      </c>
      <c r="AC58" s="4">
        <v>0.5</v>
      </c>
      <c r="AD58" s="4" t="s">
        <v>564</v>
      </c>
      <c r="AE58" s="4">
        <v>1</v>
      </c>
      <c r="AF58" s="4" t="s">
        <v>565</v>
      </c>
      <c r="AG58" s="4">
        <v>6.2</v>
      </c>
      <c r="AH58" s="4">
        <v>54.2</v>
      </c>
      <c r="AI58" s="4">
        <v>12.4</v>
      </c>
      <c r="AJ58" s="4">
        <v>12.8</v>
      </c>
      <c r="AK58" s="4">
        <v>-3</v>
      </c>
      <c r="AL58" s="4">
        <v>8</v>
      </c>
      <c r="AM58" s="4" t="s">
        <v>566</v>
      </c>
      <c r="AN58" s="4">
        <v>5.4</v>
      </c>
      <c r="AO58" s="3"/>
    </row>
    <row r="59" spans="2:41" x14ac:dyDescent="0.25">
      <c r="B59" s="106" t="s">
        <v>4829</v>
      </c>
      <c r="C59" s="16">
        <v>466990</v>
      </c>
      <c r="D59" s="16" t="s">
        <v>4631</v>
      </c>
      <c r="E59" s="16">
        <v>2020</v>
      </c>
      <c r="F59" s="12">
        <v>43884</v>
      </c>
      <c r="G59" s="4">
        <v>1024.0999999999999</v>
      </c>
      <c r="H59" s="4">
        <v>1026.4000000000001</v>
      </c>
      <c r="I59" s="4">
        <v>1026.7</v>
      </c>
      <c r="J59" s="4" t="s">
        <v>567</v>
      </c>
      <c r="K59" s="4">
        <v>1021.9</v>
      </c>
      <c r="L59" s="4" t="s">
        <v>568</v>
      </c>
      <c r="M59" s="4">
        <v>19.2</v>
      </c>
      <c r="N59" s="4">
        <v>20.7</v>
      </c>
      <c r="O59" s="4" t="s">
        <v>569</v>
      </c>
      <c r="P59" s="4">
        <v>18.3</v>
      </c>
      <c r="Q59" s="4" t="s">
        <v>570</v>
      </c>
      <c r="R59" s="4">
        <v>16.399999999999999</v>
      </c>
      <c r="S59" s="4">
        <v>84</v>
      </c>
      <c r="T59" s="4">
        <v>74</v>
      </c>
      <c r="U59" s="4" t="s">
        <v>571</v>
      </c>
      <c r="V59" s="4">
        <v>2.6</v>
      </c>
      <c r="W59" s="4">
        <v>20</v>
      </c>
      <c r="X59" s="4">
        <v>9.8000000000000007</v>
      </c>
      <c r="Y59" s="4">
        <v>30</v>
      </c>
      <c r="Z59" s="4" t="s">
        <v>572</v>
      </c>
      <c r="AA59" s="4">
        <v>2.5</v>
      </c>
      <c r="AB59" s="4">
        <v>9.9</v>
      </c>
      <c r="AC59" s="4">
        <v>0.3</v>
      </c>
      <c r="AD59" s="4" t="s">
        <v>573</v>
      </c>
      <c r="AE59" s="4">
        <v>0.8</v>
      </c>
      <c r="AF59" s="4" t="s">
        <v>574</v>
      </c>
      <c r="AG59" s="4">
        <v>0</v>
      </c>
      <c r="AH59" s="4">
        <v>0</v>
      </c>
      <c r="AI59" s="4">
        <v>0.71</v>
      </c>
      <c r="AJ59" s="4">
        <v>10.9</v>
      </c>
      <c r="AK59" s="4">
        <v>-1.3</v>
      </c>
      <c r="AL59" s="4">
        <v>3</v>
      </c>
      <c r="AM59" s="4" t="s">
        <v>575</v>
      </c>
      <c r="AN59" s="4">
        <v>10</v>
      </c>
      <c r="AO59" s="3"/>
    </row>
    <row r="60" spans="2:41" x14ac:dyDescent="0.25">
      <c r="B60" s="106" t="s">
        <v>4829</v>
      </c>
      <c r="C60" s="16">
        <v>466990</v>
      </c>
      <c r="D60" s="16" t="s">
        <v>4631</v>
      </c>
      <c r="E60" s="16">
        <v>2020</v>
      </c>
      <c r="F60" s="12">
        <v>43885</v>
      </c>
      <c r="G60" s="4">
        <v>1019.8</v>
      </c>
      <c r="H60" s="4">
        <v>1022.1</v>
      </c>
      <c r="I60" s="4">
        <v>1022.5</v>
      </c>
      <c r="J60" s="4" t="s">
        <v>576</v>
      </c>
      <c r="K60" s="4">
        <v>1017.5</v>
      </c>
      <c r="L60" s="4" t="s">
        <v>577</v>
      </c>
      <c r="M60" s="4">
        <v>20.7</v>
      </c>
      <c r="N60" s="4">
        <v>24.6</v>
      </c>
      <c r="O60" s="4" t="s">
        <v>578</v>
      </c>
      <c r="P60" s="4">
        <v>18.5</v>
      </c>
      <c r="Q60" s="4" t="s">
        <v>579</v>
      </c>
      <c r="R60" s="4">
        <v>17.3</v>
      </c>
      <c r="S60" s="4">
        <v>81</v>
      </c>
      <c r="T60" s="4">
        <v>67</v>
      </c>
      <c r="U60" s="4" t="s">
        <v>580</v>
      </c>
      <c r="V60" s="4">
        <v>2.1</v>
      </c>
      <c r="W60" s="4">
        <v>230</v>
      </c>
      <c r="X60" s="4">
        <v>6.8</v>
      </c>
      <c r="Y60" s="4">
        <v>180</v>
      </c>
      <c r="Z60" s="4" t="s">
        <v>581</v>
      </c>
      <c r="AA60" s="4">
        <v>2.5</v>
      </c>
      <c r="AB60" s="4">
        <v>3.5</v>
      </c>
      <c r="AC60" s="4">
        <v>1</v>
      </c>
      <c r="AD60" s="4" t="s">
        <v>582</v>
      </c>
      <c r="AE60" s="4">
        <v>2</v>
      </c>
      <c r="AF60" s="4" t="s">
        <v>583</v>
      </c>
      <c r="AG60" s="4">
        <v>0.7</v>
      </c>
      <c r="AH60" s="4">
        <v>6.1</v>
      </c>
      <c r="AI60" s="4">
        <v>6.11</v>
      </c>
      <c r="AJ60" s="4">
        <v>12.9</v>
      </c>
      <c r="AK60" s="4">
        <v>-1.7</v>
      </c>
      <c r="AL60" s="4">
        <v>7</v>
      </c>
      <c r="AM60" s="4" t="s">
        <v>584</v>
      </c>
      <c r="AN60" s="4">
        <v>9.4</v>
      </c>
      <c r="AO60" s="3"/>
    </row>
    <row r="61" spans="2:41" x14ac:dyDescent="0.25">
      <c r="B61" s="106" t="s">
        <v>4829</v>
      </c>
      <c r="C61" s="16">
        <v>466990</v>
      </c>
      <c r="D61" s="16" t="s">
        <v>4631</v>
      </c>
      <c r="E61" s="16">
        <v>2020</v>
      </c>
      <c r="F61" s="12">
        <v>43886</v>
      </c>
      <c r="G61" s="4">
        <v>1016.3</v>
      </c>
      <c r="H61" s="4">
        <v>1018.6</v>
      </c>
      <c r="I61" s="4">
        <v>1018.5</v>
      </c>
      <c r="J61" s="4" t="s">
        <v>585</v>
      </c>
      <c r="K61" s="4">
        <v>1014.5</v>
      </c>
      <c r="L61" s="4" t="s">
        <v>586</v>
      </c>
      <c r="M61" s="4">
        <v>22.8</v>
      </c>
      <c r="N61" s="4">
        <v>27.5</v>
      </c>
      <c r="O61" s="4" t="s">
        <v>587</v>
      </c>
      <c r="P61" s="4">
        <v>18.2</v>
      </c>
      <c r="Q61" s="4" t="s">
        <v>588</v>
      </c>
      <c r="R61" s="4">
        <v>18.2</v>
      </c>
      <c r="S61" s="4">
        <v>76</v>
      </c>
      <c r="T61" s="4">
        <v>62</v>
      </c>
      <c r="U61" s="4" t="s">
        <v>589</v>
      </c>
      <c r="V61" s="4">
        <v>2.5</v>
      </c>
      <c r="W61" s="4">
        <v>230</v>
      </c>
      <c r="X61" s="4">
        <v>7.3</v>
      </c>
      <c r="Y61" s="4">
        <v>230</v>
      </c>
      <c r="Z61" s="4" t="s">
        <v>590</v>
      </c>
      <c r="AA61" s="4">
        <v>0</v>
      </c>
      <c r="AB61" s="4">
        <v>0</v>
      </c>
      <c r="AC61" s="4">
        <v>0</v>
      </c>
      <c r="AD61" s="4" t="s">
        <v>181</v>
      </c>
      <c r="AE61" s="4">
        <v>0</v>
      </c>
      <c r="AF61" s="4" t="s">
        <v>181</v>
      </c>
      <c r="AG61" s="4">
        <v>8.1999999999999993</v>
      </c>
      <c r="AH61" s="4">
        <v>71.3</v>
      </c>
      <c r="AI61" s="4">
        <v>18.190000000000001</v>
      </c>
      <c r="AJ61" s="4">
        <v>15.6</v>
      </c>
      <c r="AK61" s="4">
        <v>4.7</v>
      </c>
      <c r="AL61" s="4">
        <v>10</v>
      </c>
      <c r="AM61" s="4" t="s">
        <v>591</v>
      </c>
      <c r="AN61" s="4">
        <v>3.8</v>
      </c>
      <c r="AO61" s="3"/>
    </row>
    <row r="62" spans="2:41" x14ac:dyDescent="0.25">
      <c r="B62" s="106" t="s">
        <v>4829</v>
      </c>
      <c r="C62" s="16">
        <v>466990</v>
      </c>
      <c r="D62" s="16" t="s">
        <v>4631</v>
      </c>
      <c r="E62" s="16">
        <v>2020</v>
      </c>
      <c r="F62" s="12">
        <v>43887</v>
      </c>
      <c r="G62" s="4">
        <v>1016.4</v>
      </c>
      <c r="H62" s="4">
        <v>1018.7</v>
      </c>
      <c r="I62" s="4">
        <v>1018.4</v>
      </c>
      <c r="J62" s="4" t="s">
        <v>592</v>
      </c>
      <c r="K62" s="4">
        <v>1014.6</v>
      </c>
      <c r="L62" s="4" t="s">
        <v>593</v>
      </c>
      <c r="M62" s="4">
        <v>23.5</v>
      </c>
      <c r="N62" s="4">
        <v>27.8</v>
      </c>
      <c r="O62" s="4" t="s">
        <v>594</v>
      </c>
      <c r="P62" s="4">
        <v>20.7</v>
      </c>
      <c r="Q62" s="4" t="s">
        <v>595</v>
      </c>
      <c r="R62" s="4">
        <v>18.2</v>
      </c>
      <c r="S62" s="4">
        <v>72</v>
      </c>
      <c r="T62" s="4">
        <v>58</v>
      </c>
      <c r="U62" s="4" t="s">
        <v>594</v>
      </c>
      <c r="V62" s="4">
        <v>2.2999999999999998</v>
      </c>
      <c r="W62" s="4">
        <v>30</v>
      </c>
      <c r="X62" s="4">
        <v>8.1999999999999993</v>
      </c>
      <c r="Y62" s="4">
        <v>50</v>
      </c>
      <c r="Z62" s="4" t="s">
        <v>596</v>
      </c>
      <c r="AA62" s="4">
        <v>0</v>
      </c>
      <c r="AB62" s="4">
        <v>0</v>
      </c>
      <c r="AC62" s="4">
        <v>0</v>
      </c>
      <c r="AD62" s="4" t="s">
        <v>181</v>
      </c>
      <c r="AE62" s="4">
        <v>0</v>
      </c>
      <c r="AF62" s="4" t="s">
        <v>181</v>
      </c>
      <c r="AG62" s="4">
        <v>6.1</v>
      </c>
      <c r="AH62" s="4">
        <v>53</v>
      </c>
      <c r="AI62" s="4">
        <v>13.78</v>
      </c>
      <c r="AJ62" s="4">
        <v>12.6</v>
      </c>
      <c r="AK62" s="4">
        <v>3.3</v>
      </c>
      <c r="AL62" s="4">
        <v>9</v>
      </c>
      <c r="AM62" s="4" t="s">
        <v>597</v>
      </c>
      <c r="AN62" s="4">
        <v>7.6</v>
      </c>
      <c r="AO62" s="3"/>
    </row>
    <row r="63" spans="2:41" x14ac:dyDescent="0.25">
      <c r="B63" s="106" t="s">
        <v>4829</v>
      </c>
      <c r="C63" s="16">
        <v>466990</v>
      </c>
      <c r="D63" s="16" t="s">
        <v>4631</v>
      </c>
      <c r="E63" s="16">
        <v>2020</v>
      </c>
      <c r="F63" s="12">
        <v>43888</v>
      </c>
      <c r="G63" s="4">
        <v>1018.8</v>
      </c>
      <c r="H63" s="4">
        <v>1021.1</v>
      </c>
      <c r="I63" s="4">
        <v>1021</v>
      </c>
      <c r="J63" s="4" t="s">
        <v>598</v>
      </c>
      <c r="K63" s="4">
        <v>1016.8</v>
      </c>
      <c r="L63" s="4" t="s">
        <v>599</v>
      </c>
      <c r="M63" s="4">
        <v>21.7</v>
      </c>
      <c r="N63" s="4">
        <v>22.9</v>
      </c>
      <c r="O63" s="4" t="s">
        <v>600</v>
      </c>
      <c r="P63" s="4">
        <v>19.7</v>
      </c>
      <c r="Q63" s="4" t="s">
        <v>601</v>
      </c>
      <c r="R63" s="4">
        <v>16.5</v>
      </c>
      <c r="S63" s="4">
        <v>72</v>
      </c>
      <c r="T63" s="4">
        <v>65</v>
      </c>
      <c r="U63" s="4" t="s">
        <v>602</v>
      </c>
      <c r="V63" s="4">
        <v>3.7</v>
      </c>
      <c r="W63" s="4">
        <v>30</v>
      </c>
      <c r="X63" s="4">
        <v>13.1</v>
      </c>
      <c r="Y63" s="4">
        <v>40</v>
      </c>
      <c r="Z63" s="4" t="s">
        <v>603</v>
      </c>
      <c r="AA63" s="4">
        <v>0</v>
      </c>
      <c r="AB63" s="4">
        <v>0</v>
      </c>
      <c r="AC63" s="4">
        <v>0</v>
      </c>
      <c r="AD63" s="4" t="s">
        <v>181</v>
      </c>
      <c r="AE63" s="4">
        <v>0</v>
      </c>
      <c r="AF63" s="4" t="s">
        <v>181</v>
      </c>
      <c r="AG63" s="4">
        <v>0</v>
      </c>
      <c r="AH63" s="4">
        <v>0</v>
      </c>
      <c r="AI63" s="4">
        <v>1.89</v>
      </c>
      <c r="AJ63" s="4">
        <v>12.9</v>
      </c>
      <c r="AK63" s="4">
        <v>3.4</v>
      </c>
      <c r="AL63" s="4">
        <v>3</v>
      </c>
      <c r="AM63" s="4" t="s">
        <v>604</v>
      </c>
      <c r="AN63" s="4">
        <v>9.1</v>
      </c>
      <c r="AO63" s="3"/>
    </row>
    <row r="64" spans="2:41" x14ac:dyDescent="0.25">
      <c r="B64" s="106" t="s">
        <v>4829</v>
      </c>
      <c r="C64" s="16">
        <v>466990</v>
      </c>
      <c r="D64" s="16" t="s">
        <v>4631</v>
      </c>
      <c r="E64" s="16">
        <v>2020</v>
      </c>
      <c r="F64" s="12">
        <v>43889</v>
      </c>
      <c r="G64" s="4">
        <v>1015.7</v>
      </c>
      <c r="H64" s="4">
        <v>1018</v>
      </c>
      <c r="I64" s="4">
        <v>1018.4</v>
      </c>
      <c r="J64" s="4" t="s">
        <v>605</v>
      </c>
      <c r="K64" s="4">
        <v>1013.7</v>
      </c>
      <c r="L64" s="4" t="s">
        <v>606</v>
      </c>
      <c r="M64" s="4">
        <v>22</v>
      </c>
      <c r="N64" s="4">
        <v>27</v>
      </c>
      <c r="O64" s="4" t="s">
        <v>607</v>
      </c>
      <c r="P64" s="4">
        <v>18.3</v>
      </c>
      <c r="Q64" s="4" t="s">
        <v>608</v>
      </c>
      <c r="R64" s="4">
        <v>18</v>
      </c>
      <c r="S64" s="4">
        <v>78</v>
      </c>
      <c r="T64" s="4">
        <v>64</v>
      </c>
      <c r="U64" s="4" t="s">
        <v>609</v>
      </c>
      <c r="V64" s="4">
        <v>2.7</v>
      </c>
      <c r="W64" s="4">
        <v>240</v>
      </c>
      <c r="X64" s="4">
        <v>7.3</v>
      </c>
      <c r="Y64" s="4">
        <v>150</v>
      </c>
      <c r="Z64" s="4" t="s">
        <v>610</v>
      </c>
      <c r="AA64" s="4">
        <v>5</v>
      </c>
      <c r="AB64" s="4">
        <v>3.8</v>
      </c>
      <c r="AC64" s="4">
        <v>2</v>
      </c>
      <c r="AD64" s="4" t="s">
        <v>611</v>
      </c>
      <c r="AE64" s="4">
        <v>5</v>
      </c>
      <c r="AF64" s="4" t="s">
        <v>612</v>
      </c>
      <c r="AG64" s="4">
        <v>5.6</v>
      </c>
      <c r="AH64" s="4">
        <v>48.4</v>
      </c>
      <c r="AI64" s="4">
        <v>14.82</v>
      </c>
      <c r="AJ64" s="4">
        <v>16.8</v>
      </c>
      <c r="AK64" s="4">
        <v>-0.8</v>
      </c>
      <c r="AL64" s="4">
        <v>9</v>
      </c>
      <c r="AM64" s="4" t="s">
        <v>613</v>
      </c>
      <c r="AN64" s="4">
        <v>7.4</v>
      </c>
      <c r="AO64" s="3"/>
    </row>
    <row r="65" spans="2:41" x14ac:dyDescent="0.25">
      <c r="B65" s="106" t="s">
        <v>4829</v>
      </c>
      <c r="C65" s="16">
        <v>466990</v>
      </c>
      <c r="D65" s="16" t="s">
        <v>4631</v>
      </c>
      <c r="E65" s="16">
        <v>2020</v>
      </c>
      <c r="F65" s="12">
        <v>43890</v>
      </c>
      <c r="G65" s="4">
        <v>1012.7</v>
      </c>
      <c r="H65" s="4">
        <v>1014.9</v>
      </c>
      <c r="I65" s="4">
        <v>1015</v>
      </c>
      <c r="J65" s="4" t="s">
        <v>614</v>
      </c>
      <c r="K65" s="4">
        <v>1010.7</v>
      </c>
      <c r="L65" s="4" t="s">
        <v>615</v>
      </c>
      <c r="M65" s="4">
        <v>22.8</v>
      </c>
      <c r="N65" s="4">
        <v>26.5</v>
      </c>
      <c r="O65" s="4" t="s">
        <v>616</v>
      </c>
      <c r="P65" s="4">
        <v>20.2</v>
      </c>
      <c r="Q65" s="4" t="s">
        <v>617</v>
      </c>
      <c r="R65" s="4">
        <v>19.3</v>
      </c>
      <c r="S65" s="4">
        <v>81</v>
      </c>
      <c r="T65" s="4">
        <v>69</v>
      </c>
      <c r="U65" s="4" t="s">
        <v>618</v>
      </c>
      <c r="V65" s="4">
        <v>1.6</v>
      </c>
      <c r="W65" s="4">
        <v>230</v>
      </c>
      <c r="X65" s="4">
        <v>6.3</v>
      </c>
      <c r="Y65" s="4">
        <v>150</v>
      </c>
      <c r="Z65" s="4" t="s">
        <v>619</v>
      </c>
      <c r="AA65" s="4">
        <v>1</v>
      </c>
      <c r="AB65" s="4">
        <v>1.5</v>
      </c>
      <c r="AC65" s="4">
        <v>0.5</v>
      </c>
      <c r="AD65" s="4" t="s">
        <v>620</v>
      </c>
      <c r="AE65" s="4">
        <v>1</v>
      </c>
      <c r="AF65" s="4" t="s">
        <v>621</v>
      </c>
      <c r="AG65" s="4">
        <v>0.8</v>
      </c>
      <c r="AH65" s="4">
        <v>6.9</v>
      </c>
      <c r="AI65" s="4">
        <v>7.64</v>
      </c>
      <c r="AJ65" s="4">
        <v>12.5</v>
      </c>
      <c r="AK65" s="4">
        <v>-2.2999999999999998</v>
      </c>
      <c r="AL65" s="4">
        <v>6</v>
      </c>
      <c r="AM65" s="4" t="s">
        <v>622</v>
      </c>
      <c r="AN65" s="4">
        <v>9.4</v>
      </c>
      <c r="AO65" s="3"/>
    </row>
    <row r="66" spans="2:41" x14ac:dyDescent="0.25">
      <c r="B66" s="106" t="s">
        <v>4829</v>
      </c>
      <c r="C66" s="16">
        <v>466990</v>
      </c>
      <c r="D66" s="16" t="s">
        <v>4631</v>
      </c>
      <c r="E66" s="16">
        <v>2020</v>
      </c>
      <c r="F66" s="12">
        <v>43891</v>
      </c>
      <c r="G66" s="4">
        <v>1011.6</v>
      </c>
      <c r="H66" s="4">
        <v>1013.8</v>
      </c>
      <c r="I66" s="4">
        <v>1014.8</v>
      </c>
      <c r="J66" s="4" t="s">
        <v>623</v>
      </c>
      <c r="K66" s="4">
        <v>1010</v>
      </c>
      <c r="L66" s="4" t="s">
        <v>624</v>
      </c>
      <c r="M66" s="4">
        <v>23.2</v>
      </c>
      <c r="N66" s="4">
        <v>27.2</v>
      </c>
      <c r="O66" s="4" t="s">
        <v>625</v>
      </c>
      <c r="P66" s="4">
        <v>20.5</v>
      </c>
      <c r="Q66" s="4" t="s">
        <v>626</v>
      </c>
      <c r="R66" s="4">
        <v>19.3</v>
      </c>
      <c r="S66" s="4">
        <v>79</v>
      </c>
      <c r="T66" s="4">
        <v>69</v>
      </c>
      <c r="U66" s="4" t="s">
        <v>627</v>
      </c>
      <c r="V66" s="4">
        <v>3.1</v>
      </c>
      <c r="W66" s="4">
        <v>30</v>
      </c>
      <c r="X66" s="4">
        <v>13.2</v>
      </c>
      <c r="Y66" s="4">
        <v>30</v>
      </c>
      <c r="Z66" s="4" t="s">
        <v>628</v>
      </c>
      <c r="AA66" s="4" t="s">
        <v>315</v>
      </c>
      <c r="AB66" s="4">
        <v>0.2</v>
      </c>
      <c r="AC66" s="4" t="s">
        <v>315</v>
      </c>
      <c r="AD66" s="4" t="s">
        <v>629</v>
      </c>
      <c r="AE66" s="4" t="s">
        <v>315</v>
      </c>
      <c r="AF66" s="4" t="s">
        <v>629</v>
      </c>
      <c r="AG66" s="4">
        <v>4.9000000000000004</v>
      </c>
      <c r="AH66" s="4">
        <v>42.3</v>
      </c>
      <c r="AI66" s="4">
        <v>12.34</v>
      </c>
      <c r="AJ66" s="4">
        <v>13.6</v>
      </c>
      <c r="AK66" s="4">
        <v>-4</v>
      </c>
      <c r="AL66" s="4">
        <v>8</v>
      </c>
      <c r="AM66" s="4" t="s">
        <v>630</v>
      </c>
      <c r="AN66" s="4">
        <v>8.1</v>
      </c>
      <c r="AO66" s="3"/>
    </row>
    <row r="67" spans="2:41" x14ac:dyDescent="0.25">
      <c r="B67" s="106" t="s">
        <v>4829</v>
      </c>
      <c r="C67" s="16">
        <v>466990</v>
      </c>
      <c r="D67" s="16" t="s">
        <v>4631</v>
      </c>
      <c r="E67" s="16">
        <v>2020</v>
      </c>
      <c r="F67" s="12">
        <v>43892</v>
      </c>
      <c r="G67" s="4">
        <v>1017.7</v>
      </c>
      <c r="H67" s="4">
        <v>1020</v>
      </c>
      <c r="I67" s="4">
        <v>1019.7</v>
      </c>
      <c r="J67" s="4" t="s">
        <v>631</v>
      </c>
      <c r="K67" s="4">
        <v>1014.6</v>
      </c>
      <c r="L67" s="4" t="s">
        <v>632</v>
      </c>
      <c r="M67" s="4">
        <v>19.8</v>
      </c>
      <c r="N67" s="4">
        <v>21.3</v>
      </c>
      <c r="O67" s="4" t="s">
        <v>633</v>
      </c>
      <c r="P67" s="4">
        <v>18.2</v>
      </c>
      <c r="Q67" s="4" t="s">
        <v>634</v>
      </c>
      <c r="R67" s="4">
        <v>15.1</v>
      </c>
      <c r="S67" s="4">
        <v>75</v>
      </c>
      <c r="T67" s="4">
        <v>66</v>
      </c>
      <c r="U67" s="4" t="s">
        <v>635</v>
      </c>
      <c r="V67" s="4">
        <v>5.0999999999999996</v>
      </c>
      <c r="W67" s="4">
        <v>40</v>
      </c>
      <c r="X67" s="4">
        <v>16.8</v>
      </c>
      <c r="Y67" s="4">
        <v>60</v>
      </c>
      <c r="Z67" s="4" t="s">
        <v>636</v>
      </c>
      <c r="AA67" s="4">
        <v>1</v>
      </c>
      <c r="AB67" s="4">
        <v>6.6</v>
      </c>
      <c r="AC67" s="4">
        <v>0.5</v>
      </c>
      <c r="AD67" s="4" t="s">
        <v>637</v>
      </c>
      <c r="AE67" s="4">
        <v>1</v>
      </c>
      <c r="AF67" s="4" t="s">
        <v>637</v>
      </c>
      <c r="AG67" s="4">
        <v>0</v>
      </c>
      <c r="AH67" s="4">
        <v>0</v>
      </c>
      <c r="AI67" s="4">
        <v>2.1</v>
      </c>
      <c r="AJ67" s="4">
        <v>12</v>
      </c>
      <c r="AK67" s="4">
        <v>-2.9</v>
      </c>
      <c r="AL67" s="4">
        <v>4</v>
      </c>
      <c r="AM67" s="4" t="s">
        <v>638</v>
      </c>
      <c r="AN67" s="4">
        <v>10</v>
      </c>
      <c r="AO67" s="3"/>
    </row>
    <row r="68" spans="2:41" x14ac:dyDescent="0.25">
      <c r="B68" s="106" t="s">
        <v>4829</v>
      </c>
      <c r="C68" s="16">
        <v>466990</v>
      </c>
      <c r="D68" s="16" t="s">
        <v>4631</v>
      </c>
      <c r="E68" s="16">
        <v>2020</v>
      </c>
      <c r="F68" s="12">
        <v>43893</v>
      </c>
      <c r="G68" s="4">
        <v>1017.6</v>
      </c>
      <c r="H68" s="4">
        <v>1019.8</v>
      </c>
      <c r="I68" s="4">
        <v>1019.9</v>
      </c>
      <c r="J68" s="4" t="s">
        <v>639</v>
      </c>
      <c r="K68" s="4">
        <v>1015.1</v>
      </c>
      <c r="L68" s="4" t="s">
        <v>640</v>
      </c>
      <c r="M68" s="4">
        <v>20.3</v>
      </c>
      <c r="N68" s="4">
        <v>24.4</v>
      </c>
      <c r="O68" s="4" t="s">
        <v>641</v>
      </c>
      <c r="P68" s="4">
        <v>17.8</v>
      </c>
      <c r="Q68" s="4" t="s">
        <v>642</v>
      </c>
      <c r="R68" s="4">
        <v>17.3</v>
      </c>
      <c r="S68" s="4">
        <v>84</v>
      </c>
      <c r="T68" s="4">
        <v>68</v>
      </c>
      <c r="U68" s="4" t="s">
        <v>643</v>
      </c>
      <c r="V68" s="4">
        <v>1.5</v>
      </c>
      <c r="W68" s="4">
        <v>340</v>
      </c>
      <c r="X68" s="4">
        <v>5</v>
      </c>
      <c r="Y68" s="4">
        <v>80</v>
      </c>
      <c r="Z68" s="4" t="s">
        <v>644</v>
      </c>
      <c r="AA68" s="4">
        <v>4</v>
      </c>
      <c r="AB68" s="4">
        <v>8.1</v>
      </c>
      <c r="AC68" s="4">
        <v>0.5</v>
      </c>
      <c r="AD68" s="4" t="s">
        <v>645</v>
      </c>
      <c r="AE68" s="4">
        <v>1.5</v>
      </c>
      <c r="AF68" s="4" t="s">
        <v>646</v>
      </c>
      <c r="AG68" s="4">
        <v>4.7</v>
      </c>
      <c r="AH68" s="4">
        <v>40.4</v>
      </c>
      <c r="AI68" s="4">
        <v>13.23</v>
      </c>
      <c r="AJ68" s="4">
        <v>11.9</v>
      </c>
      <c r="AK68" s="4">
        <v>-1.8</v>
      </c>
      <c r="AL68" s="4">
        <v>10</v>
      </c>
      <c r="AM68" s="4" t="s">
        <v>647</v>
      </c>
      <c r="AN68" s="4">
        <v>8.9</v>
      </c>
      <c r="AO68" s="3"/>
    </row>
    <row r="69" spans="2:41" x14ac:dyDescent="0.25">
      <c r="B69" s="106" t="s">
        <v>4829</v>
      </c>
      <c r="C69" s="16">
        <v>466990</v>
      </c>
      <c r="D69" s="16" t="s">
        <v>4631</v>
      </c>
      <c r="E69" s="16">
        <v>2020</v>
      </c>
      <c r="F69" s="12">
        <v>43894</v>
      </c>
      <c r="G69" s="4">
        <v>1016.4</v>
      </c>
      <c r="H69" s="4">
        <v>1018.7</v>
      </c>
      <c r="I69" s="4">
        <v>1018.8</v>
      </c>
      <c r="J69" s="4" t="s">
        <v>648</v>
      </c>
      <c r="K69" s="4">
        <v>1014.2</v>
      </c>
      <c r="L69" s="4" t="s">
        <v>649</v>
      </c>
      <c r="M69" s="4">
        <v>20.7</v>
      </c>
      <c r="N69" s="4">
        <v>26.1</v>
      </c>
      <c r="O69" s="4" t="s">
        <v>650</v>
      </c>
      <c r="P69" s="4">
        <v>18.2</v>
      </c>
      <c r="Q69" s="4" t="s">
        <v>651</v>
      </c>
      <c r="R69" s="4">
        <v>16.7</v>
      </c>
      <c r="S69" s="4">
        <v>79</v>
      </c>
      <c r="T69" s="4">
        <v>64</v>
      </c>
      <c r="U69" s="4" t="s">
        <v>652</v>
      </c>
      <c r="V69" s="4">
        <v>3.8</v>
      </c>
      <c r="W69" s="4">
        <v>30</v>
      </c>
      <c r="X69" s="4">
        <v>14.7</v>
      </c>
      <c r="Y69" s="4">
        <v>20</v>
      </c>
      <c r="Z69" s="4" t="s">
        <v>653</v>
      </c>
      <c r="AA69" s="4">
        <v>0</v>
      </c>
      <c r="AB69" s="4">
        <v>0</v>
      </c>
      <c r="AC69" s="4">
        <v>0</v>
      </c>
      <c r="AD69" s="4" t="s">
        <v>181</v>
      </c>
      <c r="AE69" s="4">
        <v>0</v>
      </c>
      <c r="AF69" s="4" t="s">
        <v>181</v>
      </c>
      <c r="AG69" s="4">
        <v>6</v>
      </c>
      <c r="AH69" s="4">
        <v>51.5</v>
      </c>
      <c r="AI69" s="4">
        <v>12.57</v>
      </c>
      <c r="AJ69" s="4">
        <v>12.8</v>
      </c>
      <c r="AK69" s="4">
        <v>-2.9</v>
      </c>
      <c r="AL69" s="4">
        <v>9</v>
      </c>
      <c r="AM69" s="4" t="s">
        <v>654</v>
      </c>
      <c r="AN69" s="4">
        <v>6.8</v>
      </c>
      <c r="AO69" s="3"/>
    </row>
    <row r="70" spans="2:41" x14ac:dyDescent="0.25">
      <c r="B70" s="106" t="s">
        <v>4829</v>
      </c>
      <c r="C70" s="16">
        <v>466990</v>
      </c>
      <c r="D70" s="16" t="s">
        <v>4631</v>
      </c>
      <c r="E70" s="16">
        <v>2020</v>
      </c>
      <c r="F70" s="12">
        <v>43895</v>
      </c>
      <c r="G70" s="4">
        <v>1018.8</v>
      </c>
      <c r="H70" s="4">
        <v>1021.1</v>
      </c>
      <c r="I70" s="4">
        <v>1021.3</v>
      </c>
      <c r="J70" s="4" t="s">
        <v>655</v>
      </c>
      <c r="K70" s="4">
        <v>1016.9</v>
      </c>
      <c r="L70" s="4" t="s">
        <v>656</v>
      </c>
      <c r="M70" s="4">
        <v>18.100000000000001</v>
      </c>
      <c r="N70" s="4">
        <v>19.600000000000001</v>
      </c>
      <c r="O70" s="4" t="s">
        <v>657</v>
      </c>
      <c r="P70" s="4">
        <v>16.7</v>
      </c>
      <c r="Q70" s="4" t="s">
        <v>658</v>
      </c>
      <c r="R70" s="4">
        <v>14.6</v>
      </c>
      <c r="S70" s="4">
        <v>80</v>
      </c>
      <c r="T70" s="4">
        <v>71</v>
      </c>
      <c r="U70" s="4" t="s">
        <v>659</v>
      </c>
      <c r="V70" s="4">
        <v>3.5</v>
      </c>
      <c r="W70" s="4">
        <v>40</v>
      </c>
      <c r="X70" s="4">
        <v>12.2</v>
      </c>
      <c r="Y70" s="4">
        <v>30</v>
      </c>
      <c r="Z70" s="4" t="s">
        <v>660</v>
      </c>
      <c r="AA70" s="4">
        <v>4</v>
      </c>
      <c r="AB70" s="4">
        <v>7.4</v>
      </c>
      <c r="AC70" s="4">
        <v>0.5</v>
      </c>
      <c r="AD70" s="4" t="s">
        <v>661</v>
      </c>
      <c r="AE70" s="4">
        <v>1.5</v>
      </c>
      <c r="AF70" s="4" t="s">
        <v>662</v>
      </c>
      <c r="AG70" s="4">
        <v>0</v>
      </c>
      <c r="AH70" s="4">
        <v>0</v>
      </c>
      <c r="AI70" s="4">
        <v>0.8</v>
      </c>
      <c r="AJ70" s="4">
        <v>11.8</v>
      </c>
      <c r="AK70" s="4">
        <v>-1.7</v>
      </c>
      <c r="AL70" s="4">
        <v>4</v>
      </c>
      <c r="AM70" s="4" t="s">
        <v>663</v>
      </c>
      <c r="AN70" s="4">
        <v>10</v>
      </c>
      <c r="AO70" s="3"/>
    </row>
    <row r="71" spans="2:41" x14ac:dyDescent="0.25">
      <c r="B71" s="106" t="s">
        <v>4829</v>
      </c>
      <c r="C71" s="16">
        <v>466990</v>
      </c>
      <c r="D71" s="16" t="s">
        <v>4631</v>
      </c>
      <c r="E71" s="16">
        <v>2020</v>
      </c>
      <c r="F71" s="12">
        <v>43896</v>
      </c>
      <c r="G71" s="4">
        <v>1015.9</v>
      </c>
      <c r="H71" s="4">
        <v>1018.1</v>
      </c>
      <c r="I71" s="4">
        <v>1019.2</v>
      </c>
      <c r="J71" s="4" t="s">
        <v>664</v>
      </c>
      <c r="K71" s="4">
        <v>1013.2</v>
      </c>
      <c r="L71" s="4" t="s">
        <v>665</v>
      </c>
      <c r="M71" s="4">
        <v>19.600000000000001</v>
      </c>
      <c r="N71" s="4">
        <v>23.7</v>
      </c>
      <c r="O71" s="4" t="s">
        <v>666</v>
      </c>
      <c r="P71" s="4">
        <v>16.7</v>
      </c>
      <c r="Q71" s="4" t="s">
        <v>667</v>
      </c>
      <c r="R71" s="4">
        <v>16.5</v>
      </c>
      <c r="S71" s="4">
        <v>83</v>
      </c>
      <c r="T71" s="4">
        <v>68</v>
      </c>
      <c r="U71" s="4" t="s">
        <v>668</v>
      </c>
      <c r="V71" s="4">
        <v>2.2000000000000002</v>
      </c>
      <c r="W71" s="4">
        <v>240</v>
      </c>
      <c r="X71" s="4">
        <v>5.6</v>
      </c>
      <c r="Y71" s="4">
        <v>120</v>
      </c>
      <c r="Z71" s="4" t="s">
        <v>669</v>
      </c>
      <c r="AA71" s="4">
        <v>0.5</v>
      </c>
      <c r="AB71" s="4">
        <v>1.1000000000000001</v>
      </c>
      <c r="AC71" s="4">
        <v>0.5</v>
      </c>
      <c r="AD71" s="4" t="s">
        <v>670</v>
      </c>
      <c r="AE71" s="4">
        <v>0.5</v>
      </c>
      <c r="AF71" s="4" t="s">
        <v>671</v>
      </c>
      <c r="AG71" s="4">
        <v>1.7</v>
      </c>
      <c r="AH71" s="4">
        <v>14.5</v>
      </c>
      <c r="AI71" s="4">
        <v>9.8800000000000008</v>
      </c>
      <c r="AJ71" s="4">
        <v>15</v>
      </c>
      <c r="AK71" s="4">
        <v>2.6</v>
      </c>
      <c r="AL71" s="4">
        <v>8</v>
      </c>
      <c r="AM71" s="4" t="s">
        <v>672</v>
      </c>
      <c r="AN71" s="4">
        <v>8.9</v>
      </c>
      <c r="AO71" s="3"/>
    </row>
    <row r="72" spans="2:41" x14ac:dyDescent="0.25">
      <c r="B72" s="106" t="s">
        <v>4829</v>
      </c>
      <c r="C72" s="16">
        <v>466990</v>
      </c>
      <c r="D72" s="16" t="s">
        <v>4631</v>
      </c>
      <c r="E72" s="16">
        <v>2020</v>
      </c>
      <c r="F72" s="12">
        <v>43897</v>
      </c>
      <c r="G72" s="4">
        <v>1011.8</v>
      </c>
      <c r="H72" s="4">
        <v>1014.1</v>
      </c>
      <c r="I72" s="4">
        <v>1014.3</v>
      </c>
      <c r="J72" s="4" t="s">
        <v>673</v>
      </c>
      <c r="K72" s="4">
        <v>1009.2</v>
      </c>
      <c r="L72" s="4" t="s">
        <v>674</v>
      </c>
      <c r="M72" s="4">
        <v>22</v>
      </c>
      <c r="N72" s="4">
        <v>26.6</v>
      </c>
      <c r="O72" s="4" t="s">
        <v>675</v>
      </c>
      <c r="P72" s="4">
        <v>17.3</v>
      </c>
      <c r="Q72" s="4" t="s">
        <v>676</v>
      </c>
      <c r="R72" s="4">
        <v>18.399999999999999</v>
      </c>
      <c r="S72" s="4">
        <v>80</v>
      </c>
      <c r="T72" s="4">
        <v>64</v>
      </c>
      <c r="U72" s="4" t="s">
        <v>677</v>
      </c>
      <c r="V72" s="4">
        <v>2.5</v>
      </c>
      <c r="W72" s="4">
        <v>240</v>
      </c>
      <c r="X72" s="4">
        <v>6.3</v>
      </c>
      <c r="Y72" s="4">
        <v>230</v>
      </c>
      <c r="Z72" s="4" t="s">
        <v>678</v>
      </c>
      <c r="AA72" s="4">
        <v>2</v>
      </c>
      <c r="AB72" s="4">
        <v>2.6</v>
      </c>
      <c r="AC72" s="4">
        <v>0.5</v>
      </c>
      <c r="AD72" s="4" t="s">
        <v>679</v>
      </c>
      <c r="AE72" s="4">
        <v>1.5</v>
      </c>
      <c r="AF72" s="4" t="s">
        <v>680</v>
      </c>
      <c r="AG72" s="4">
        <v>7.8</v>
      </c>
      <c r="AH72" s="4">
        <v>66.5</v>
      </c>
      <c r="AI72" s="4">
        <v>17.97</v>
      </c>
      <c r="AJ72" s="4">
        <v>16.3</v>
      </c>
      <c r="AK72" s="4">
        <v>-2.1</v>
      </c>
      <c r="AL72" s="4">
        <v>9</v>
      </c>
      <c r="AM72" s="4" t="s">
        <v>681</v>
      </c>
      <c r="AN72" s="4">
        <v>4.9000000000000004</v>
      </c>
      <c r="AO72" s="3"/>
    </row>
    <row r="73" spans="2:41" x14ac:dyDescent="0.25">
      <c r="B73" s="106" t="s">
        <v>4829</v>
      </c>
      <c r="C73" s="16">
        <v>466990</v>
      </c>
      <c r="D73" s="16" t="s">
        <v>4631</v>
      </c>
      <c r="E73" s="16">
        <v>2020</v>
      </c>
      <c r="F73" s="12">
        <v>43898</v>
      </c>
      <c r="G73" s="4">
        <v>1009.9</v>
      </c>
      <c r="H73" s="4">
        <v>1012.1</v>
      </c>
      <c r="I73" s="4">
        <v>1012.6</v>
      </c>
      <c r="J73" s="4" t="s">
        <v>682</v>
      </c>
      <c r="K73" s="4">
        <v>1007.7</v>
      </c>
      <c r="L73" s="4" t="s">
        <v>683</v>
      </c>
      <c r="M73" s="4">
        <v>22.7</v>
      </c>
      <c r="N73" s="4">
        <v>24.7</v>
      </c>
      <c r="O73" s="4" t="s">
        <v>684</v>
      </c>
      <c r="P73" s="4">
        <v>20.6</v>
      </c>
      <c r="Q73" s="4" t="s">
        <v>685</v>
      </c>
      <c r="R73" s="4">
        <v>20.2</v>
      </c>
      <c r="S73" s="4">
        <v>86</v>
      </c>
      <c r="T73" s="4">
        <v>80</v>
      </c>
      <c r="U73" s="4" t="s">
        <v>686</v>
      </c>
      <c r="V73" s="4">
        <v>1.9</v>
      </c>
      <c r="W73" s="4">
        <v>240</v>
      </c>
      <c r="X73" s="4">
        <v>8.9</v>
      </c>
      <c r="Y73" s="4">
        <v>150</v>
      </c>
      <c r="Z73" s="4" t="s">
        <v>687</v>
      </c>
      <c r="AA73" s="4">
        <v>0.5</v>
      </c>
      <c r="AB73" s="4">
        <v>0.7</v>
      </c>
      <c r="AC73" s="4">
        <v>0.5</v>
      </c>
      <c r="AD73" s="4" t="s">
        <v>688</v>
      </c>
      <c r="AE73" s="4">
        <v>0.5</v>
      </c>
      <c r="AF73" s="4" t="s">
        <v>688</v>
      </c>
      <c r="AG73" s="4">
        <v>0.1</v>
      </c>
      <c r="AH73" s="4">
        <v>0.9</v>
      </c>
      <c r="AI73" s="4">
        <v>5.18</v>
      </c>
      <c r="AJ73" s="4">
        <v>11.5</v>
      </c>
      <c r="AK73" s="4">
        <v>2</v>
      </c>
      <c r="AL73" s="4">
        <v>6</v>
      </c>
      <c r="AM73" s="4" t="s">
        <v>689</v>
      </c>
      <c r="AN73" s="4">
        <v>9.6</v>
      </c>
      <c r="AO73" s="3"/>
    </row>
    <row r="74" spans="2:41" x14ac:dyDescent="0.25">
      <c r="B74" s="106" t="s">
        <v>4829</v>
      </c>
      <c r="C74" s="16">
        <v>466990</v>
      </c>
      <c r="D74" s="16" t="s">
        <v>4631</v>
      </c>
      <c r="E74" s="16">
        <v>2020</v>
      </c>
      <c r="F74" s="12">
        <v>43899</v>
      </c>
      <c r="G74" s="4">
        <v>1004.8</v>
      </c>
      <c r="H74" s="4">
        <v>1007</v>
      </c>
      <c r="I74" s="4">
        <v>1008.6</v>
      </c>
      <c r="J74" s="4" t="s">
        <v>690</v>
      </c>
      <c r="K74" s="4">
        <v>1000.6</v>
      </c>
      <c r="L74" s="4" t="s">
        <v>691</v>
      </c>
      <c r="M74" s="4">
        <v>24.3</v>
      </c>
      <c r="N74" s="4">
        <v>28.4</v>
      </c>
      <c r="O74" s="4" t="s">
        <v>692</v>
      </c>
      <c r="P74" s="4">
        <v>19.899999999999999</v>
      </c>
      <c r="Q74" s="4" t="s">
        <v>693</v>
      </c>
      <c r="R74" s="4">
        <v>20.3</v>
      </c>
      <c r="S74" s="4">
        <v>79</v>
      </c>
      <c r="T74" s="4">
        <v>66</v>
      </c>
      <c r="U74" s="4" t="s">
        <v>694</v>
      </c>
      <c r="V74" s="4">
        <v>3.3</v>
      </c>
      <c r="W74" s="4">
        <v>240</v>
      </c>
      <c r="X74" s="4">
        <v>10.4</v>
      </c>
      <c r="Y74" s="4">
        <v>160</v>
      </c>
      <c r="Z74" s="4" t="s">
        <v>695</v>
      </c>
      <c r="AA74" s="4">
        <v>0</v>
      </c>
      <c r="AB74" s="4">
        <v>0</v>
      </c>
      <c r="AC74" s="4">
        <v>0</v>
      </c>
      <c r="AD74" s="4" t="s">
        <v>181</v>
      </c>
      <c r="AE74" s="4">
        <v>0</v>
      </c>
      <c r="AF74" s="4" t="s">
        <v>181</v>
      </c>
      <c r="AG74" s="4">
        <v>7.7</v>
      </c>
      <c r="AH74" s="4">
        <v>65.400000000000006</v>
      </c>
      <c r="AI74" s="4">
        <v>15.57</v>
      </c>
      <c r="AJ74" s="4">
        <v>13.9</v>
      </c>
      <c r="AK74" s="4">
        <v>-1.8</v>
      </c>
      <c r="AL74" s="4">
        <v>9</v>
      </c>
      <c r="AM74" s="4" t="s">
        <v>696</v>
      </c>
      <c r="AN74" s="4">
        <v>4</v>
      </c>
      <c r="AO74" s="3"/>
    </row>
    <row r="75" spans="2:41" x14ac:dyDescent="0.25">
      <c r="B75" s="106" t="s">
        <v>4829</v>
      </c>
      <c r="C75" s="16">
        <v>466990</v>
      </c>
      <c r="D75" s="16" t="s">
        <v>4631</v>
      </c>
      <c r="E75" s="16">
        <v>2020</v>
      </c>
      <c r="F75" s="12">
        <v>43900</v>
      </c>
      <c r="G75" s="4">
        <v>1010.9</v>
      </c>
      <c r="H75" s="4">
        <v>1013.2</v>
      </c>
      <c r="I75" s="4">
        <v>1017.7</v>
      </c>
      <c r="J75" s="4" t="s">
        <v>697</v>
      </c>
      <c r="K75" s="4">
        <v>1004.4</v>
      </c>
      <c r="L75" s="4" t="s">
        <v>698</v>
      </c>
      <c r="M75" s="4">
        <v>20.2</v>
      </c>
      <c r="N75" s="4">
        <v>24</v>
      </c>
      <c r="O75" s="4" t="s">
        <v>699</v>
      </c>
      <c r="P75" s="4">
        <v>16.600000000000001</v>
      </c>
      <c r="Q75" s="4" t="s">
        <v>700</v>
      </c>
      <c r="R75" s="4">
        <v>17.100000000000001</v>
      </c>
      <c r="S75" s="4">
        <v>83</v>
      </c>
      <c r="T75" s="4">
        <v>71</v>
      </c>
      <c r="U75" s="4" t="s">
        <v>701</v>
      </c>
      <c r="V75" s="4">
        <v>4.9000000000000004</v>
      </c>
      <c r="W75" s="4">
        <v>40</v>
      </c>
      <c r="X75" s="4">
        <v>14</v>
      </c>
      <c r="Y75" s="4">
        <v>10</v>
      </c>
      <c r="Z75" s="4" t="s">
        <v>702</v>
      </c>
      <c r="AA75" s="4">
        <v>10</v>
      </c>
      <c r="AB75" s="4">
        <v>6</v>
      </c>
      <c r="AC75" s="4">
        <v>2</v>
      </c>
      <c r="AD75" s="4" t="s">
        <v>703</v>
      </c>
      <c r="AE75" s="4">
        <v>5</v>
      </c>
      <c r="AF75" s="4" t="s">
        <v>704</v>
      </c>
      <c r="AG75" s="4">
        <v>0</v>
      </c>
      <c r="AH75" s="4">
        <v>0</v>
      </c>
      <c r="AI75" s="4">
        <v>0.23</v>
      </c>
      <c r="AJ75" s="4">
        <v>9.8000000000000007</v>
      </c>
      <c r="AK75" s="4">
        <v>-3.2</v>
      </c>
      <c r="AL75" s="4">
        <v>2</v>
      </c>
      <c r="AM75" s="4" t="s">
        <v>705</v>
      </c>
      <c r="AN75" s="4">
        <v>9.5</v>
      </c>
      <c r="AO75" s="3"/>
    </row>
    <row r="76" spans="2:41" x14ac:dyDescent="0.25">
      <c r="B76" s="106" t="s">
        <v>4829</v>
      </c>
      <c r="C76" s="16">
        <v>466990</v>
      </c>
      <c r="D76" s="16" t="s">
        <v>4631</v>
      </c>
      <c r="E76" s="16">
        <v>2020</v>
      </c>
      <c r="F76" s="12">
        <v>43901</v>
      </c>
      <c r="G76" s="4">
        <v>1018.5</v>
      </c>
      <c r="H76" s="4">
        <v>1020.8</v>
      </c>
      <c r="I76" s="4">
        <v>1020.6</v>
      </c>
      <c r="J76" s="4" t="s">
        <v>706</v>
      </c>
      <c r="K76" s="4">
        <v>1016.7</v>
      </c>
      <c r="L76" s="4" t="s">
        <v>707</v>
      </c>
      <c r="M76" s="4">
        <v>17.899999999999999</v>
      </c>
      <c r="N76" s="4">
        <v>20.6</v>
      </c>
      <c r="O76" s="4" t="s">
        <v>708</v>
      </c>
      <c r="P76" s="4">
        <v>16.399999999999999</v>
      </c>
      <c r="Q76" s="4" t="s">
        <v>709</v>
      </c>
      <c r="R76" s="4">
        <v>14</v>
      </c>
      <c r="S76" s="4">
        <v>79</v>
      </c>
      <c r="T76" s="4">
        <v>67</v>
      </c>
      <c r="U76" s="4" t="s">
        <v>710</v>
      </c>
      <c r="V76" s="4">
        <v>1.8</v>
      </c>
      <c r="W76" s="4">
        <v>250</v>
      </c>
      <c r="X76" s="4">
        <v>5.5</v>
      </c>
      <c r="Y76" s="4">
        <v>240</v>
      </c>
      <c r="Z76" s="4" t="s">
        <v>711</v>
      </c>
      <c r="AA76" s="4">
        <v>0.5</v>
      </c>
      <c r="AB76" s="4">
        <v>2.6</v>
      </c>
      <c r="AC76" s="4">
        <v>0.3</v>
      </c>
      <c r="AD76" s="4" t="s">
        <v>712</v>
      </c>
      <c r="AE76" s="4">
        <v>0.5</v>
      </c>
      <c r="AF76" s="4" t="s">
        <v>712</v>
      </c>
      <c r="AG76" s="4">
        <v>0.1</v>
      </c>
      <c r="AH76" s="4">
        <v>0.8</v>
      </c>
      <c r="AI76" s="4">
        <v>2.58</v>
      </c>
      <c r="AJ76" s="4">
        <v>11.1</v>
      </c>
      <c r="AK76" s="4">
        <v>-1.4</v>
      </c>
      <c r="AL76" s="4">
        <v>4</v>
      </c>
      <c r="AM76" s="4" t="s">
        <v>708</v>
      </c>
      <c r="AN76" s="4">
        <v>9.9</v>
      </c>
      <c r="AO76" s="3"/>
    </row>
    <row r="77" spans="2:41" x14ac:dyDescent="0.25">
      <c r="B77" s="106" t="s">
        <v>4829</v>
      </c>
      <c r="C77" s="16">
        <v>466990</v>
      </c>
      <c r="D77" s="16" t="s">
        <v>4631</v>
      </c>
      <c r="E77" s="16">
        <v>2020</v>
      </c>
      <c r="F77" s="12">
        <v>43902</v>
      </c>
      <c r="G77" s="4">
        <v>1014.5</v>
      </c>
      <c r="H77" s="4">
        <v>1016.8</v>
      </c>
      <c r="I77" s="4">
        <v>1018.9</v>
      </c>
      <c r="J77" s="4" t="s">
        <v>713</v>
      </c>
      <c r="K77" s="4">
        <v>1011.7</v>
      </c>
      <c r="L77" s="4" t="s">
        <v>714</v>
      </c>
      <c r="M77" s="4">
        <v>20.399999999999999</v>
      </c>
      <c r="N77" s="4">
        <v>23.6</v>
      </c>
      <c r="O77" s="4" t="s">
        <v>715</v>
      </c>
      <c r="P77" s="4">
        <v>17.2</v>
      </c>
      <c r="Q77" s="4" t="s">
        <v>716</v>
      </c>
      <c r="R77" s="4">
        <v>17.2</v>
      </c>
      <c r="S77" s="4">
        <v>82</v>
      </c>
      <c r="T77" s="4">
        <v>71</v>
      </c>
      <c r="U77" s="4" t="s">
        <v>717</v>
      </c>
      <c r="V77" s="4">
        <v>2.6</v>
      </c>
      <c r="W77" s="4">
        <v>230</v>
      </c>
      <c r="X77" s="4">
        <v>7.2</v>
      </c>
      <c r="Y77" s="4">
        <v>230</v>
      </c>
      <c r="Z77" s="4" t="s">
        <v>718</v>
      </c>
      <c r="AA77" s="4">
        <v>0</v>
      </c>
      <c r="AB77" s="4">
        <v>0</v>
      </c>
      <c r="AC77" s="4">
        <v>0</v>
      </c>
      <c r="AD77" s="4" t="s">
        <v>181</v>
      </c>
      <c r="AE77" s="4">
        <v>0</v>
      </c>
      <c r="AF77" s="4" t="s">
        <v>181</v>
      </c>
      <c r="AG77" s="4">
        <v>0.6</v>
      </c>
      <c r="AH77" s="4">
        <v>5.0999999999999996</v>
      </c>
      <c r="AI77" s="4">
        <v>4.12</v>
      </c>
      <c r="AJ77" s="4">
        <v>14.4</v>
      </c>
      <c r="AK77" s="4">
        <v>3</v>
      </c>
      <c r="AL77" s="4">
        <v>5</v>
      </c>
      <c r="AM77" s="4" t="s">
        <v>719</v>
      </c>
      <c r="AN77" s="4">
        <v>8.8000000000000007</v>
      </c>
      <c r="AO77" s="3"/>
    </row>
    <row r="78" spans="2:41" x14ac:dyDescent="0.25">
      <c r="B78" s="106" t="s">
        <v>4829</v>
      </c>
      <c r="C78" s="16">
        <v>466990</v>
      </c>
      <c r="D78" s="16" t="s">
        <v>4631</v>
      </c>
      <c r="E78" s="16">
        <v>2020</v>
      </c>
      <c r="F78" s="12">
        <v>43903</v>
      </c>
      <c r="G78" s="4">
        <v>1012.6</v>
      </c>
      <c r="H78" s="4">
        <v>1014.8</v>
      </c>
      <c r="I78" s="4">
        <v>1014.5</v>
      </c>
      <c r="J78" s="4" t="s">
        <v>720</v>
      </c>
      <c r="K78" s="4">
        <v>1010.9</v>
      </c>
      <c r="L78" s="4" t="s">
        <v>721</v>
      </c>
      <c r="M78" s="4">
        <v>22.4</v>
      </c>
      <c r="N78" s="4">
        <v>24.9</v>
      </c>
      <c r="O78" s="4" t="s">
        <v>722</v>
      </c>
      <c r="P78" s="4">
        <v>19.899999999999999</v>
      </c>
      <c r="Q78" s="4" t="s">
        <v>723</v>
      </c>
      <c r="R78" s="4">
        <v>19.399999999999999</v>
      </c>
      <c r="S78" s="4">
        <v>84</v>
      </c>
      <c r="T78" s="4">
        <v>76</v>
      </c>
      <c r="U78" s="4" t="s">
        <v>724</v>
      </c>
      <c r="V78" s="4">
        <v>2.2999999999999998</v>
      </c>
      <c r="W78" s="4">
        <v>60</v>
      </c>
      <c r="X78" s="4">
        <v>11.3</v>
      </c>
      <c r="Y78" s="4">
        <v>10</v>
      </c>
      <c r="Z78" s="4" t="s">
        <v>725</v>
      </c>
      <c r="AA78" s="4">
        <v>5</v>
      </c>
      <c r="AB78" s="4">
        <v>5.5</v>
      </c>
      <c r="AC78" s="4">
        <v>1</v>
      </c>
      <c r="AD78" s="4" t="s">
        <v>726</v>
      </c>
      <c r="AE78" s="4">
        <v>2</v>
      </c>
      <c r="AF78" s="4" t="s">
        <v>727</v>
      </c>
      <c r="AG78" s="4">
        <v>0</v>
      </c>
      <c r="AH78" s="4">
        <v>0</v>
      </c>
      <c r="AI78" s="4">
        <v>6.05</v>
      </c>
      <c r="AJ78" s="4">
        <v>10.5</v>
      </c>
      <c r="AK78" s="4">
        <v>-0.9</v>
      </c>
      <c r="AL78" s="4">
        <v>4</v>
      </c>
      <c r="AM78" s="4" t="s">
        <v>728</v>
      </c>
      <c r="AN78" s="4">
        <v>9</v>
      </c>
      <c r="AO78" s="3"/>
    </row>
    <row r="79" spans="2:41" x14ac:dyDescent="0.25">
      <c r="B79" s="106" t="s">
        <v>4829</v>
      </c>
      <c r="C79" s="16">
        <v>466990</v>
      </c>
      <c r="D79" s="16" t="s">
        <v>4631</v>
      </c>
      <c r="E79" s="16">
        <v>2020</v>
      </c>
      <c r="F79" s="12">
        <v>43904</v>
      </c>
      <c r="G79" s="4">
        <v>1015.4</v>
      </c>
      <c r="H79" s="4">
        <v>1017.7</v>
      </c>
      <c r="I79" s="4">
        <v>1018.1</v>
      </c>
      <c r="J79" s="4" t="s">
        <v>729</v>
      </c>
      <c r="K79" s="4">
        <v>1012.6</v>
      </c>
      <c r="L79" s="4" t="s">
        <v>730</v>
      </c>
      <c r="M79" s="4">
        <v>18.399999999999999</v>
      </c>
      <c r="N79" s="4">
        <v>20.8</v>
      </c>
      <c r="O79" s="4" t="s">
        <v>731</v>
      </c>
      <c r="P79" s="4">
        <v>16.3</v>
      </c>
      <c r="Q79" s="4" t="s">
        <v>732</v>
      </c>
      <c r="R79" s="4">
        <v>15</v>
      </c>
      <c r="S79" s="4">
        <v>81</v>
      </c>
      <c r="T79" s="4">
        <v>69</v>
      </c>
      <c r="U79" s="4" t="s">
        <v>733</v>
      </c>
      <c r="V79" s="4">
        <v>5.3</v>
      </c>
      <c r="W79" s="4">
        <v>40</v>
      </c>
      <c r="X79" s="4">
        <v>13.7</v>
      </c>
      <c r="Y79" s="4">
        <v>60</v>
      </c>
      <c r="Z79" s="4" t="s">
        <v>734</v>
      </c>
      <c r="AA79" s="4">
        <v>5.5</v>
      </c>
      <c r="AB79" s="4">
        <v>8.8000000000000007</v>
      </c>
      <c r="AC79" s="4">
        <v>1</v>
      </c>
      <c r="AD79" s="4" t="s">
        <v>735</v>
      </c>
      <c r="AE79" s="4">
        <v>2.5</v>
      </c>
      <c r="AF79" s="4" t="s">
        <v>736</v>
      </c>
      <c r="AG79" s="4">
        <v>0</v>
      </c>
      <c r="AH79" s="4">
        <v>0</v>
      </c>
      <c r="AI79" s="4">
        <v>0.28999999999999998</v>
      </c>
      <c r="AJ79" s="4">
        <v>10</v>
      </c>
      <c r="AK79" s="4">
        <v>1.4</v>
      </c>
      <c r="AL79" s="4">
        <v>3</v>
      </c>
      <c r="AM79" s="4" t="s">
        <v>737</v>
      </c>
      <c r="AN79" s="4">
        <v>10</v>
      </c>
      <c r="AO79" s="3"/>
    </row>
    <row r="80" spans="2:41" x14ac:dyDescent="0.25">
      <c r="B80" s="106" t="s">
        <v>4829</v>
      </c>
      <c r="C80" s="16">
        <v>466990</v>
      </c>
      <c r="D80" s="16" t="s">
        <v>4631</v>
      </c>
      <c r="E80" s="16">
        <v>2020</v>
      </c>
      <c r="F80" s="12">
        <v>43905</v>
      </c>
      <c r="G80" s="4">
        <v>1018.5</v>
      </c>
      <c r="H80" s="4">
        <v>1020.8</v>
      </c>
      <c r="I80" s="4">
        <v>1020.6</v>
      </c>
      <c r="J80" s="4" t="s">
        <v>738</v>
      </c>
      <c r="K80" s="4">
        <v>1016.7</v>
      </c>
      <c r="L80" s="4" t="s">
        <v>739</v>
      </c>
      <c r="M80" s="4">
        <v>17.7</v>
      </c>
      <c r="N80" s="4">
        <v>19.3</v>
      </c>
      <c r="O80" s="4" t="s">
        <v>740</v>
      </c>
      <c r="P80" s="4">
        <v>15.1</v>
      </c>
      <c r="Q80" s="4" t="s">
        <v>741</v>
      </c>
      <c r="R80" s="4">
        <v>11.5</v>
      </c>
      <c r="S80" s="4">
        <v>68</v>
      </c>
      <c r="T80" s="4">
        <v>54</v>
      </c>
      <c r="U80" s="4" t="s">
        <v>742</v>
      </c>
      <c r="V80" s="4">
        <v>2.4</v>
      </c>
      <c r="W80" s="4">
        <v>240</v>
      </c>
      <c r="X80" s="4">
        <v>9.1</v>
      </c>
      <c r="Y80" s="4">
        <v>40</v>
      </c>
      <c r="Z80" s="4" t="s">
        <v>743</v>
      </c>
      <c r="AA80" s="4">
        <v>0</v>
      </c>
      <c r="AB80" s="4">
        <v>0</v>
      </c>
      <c r="AC80" s="4">
        <v>0</v>
      </c>
      <c r="AD80" s="4" t="s">
        <v>181</v>
      </c>
      <c r="AE80" s="4">
        <v>0</v>
      </c>
      <c r="AF80" s="4" t="s">
        <v>181</v>
      </c>
      <c r="AG80" s="4">
        <v>0</v>
      </c>
      <c r="AH80" s="4">
        <v>0</v>
      </c>
      <c r="AI80" s="4">
        <v>0.88</v>
      </c>
      <c r="AJ80" s="4">
        <v>10.5</v>
      </c>
      <c r="AK80" s="4">
        <v>1.2</v>
      </c>
      <c r="AL80" s="4">
        <v>3</v>
      </c>
      <c r="AM80" s="4" t="s">
        <v>744</v>
      </c>
      <c r="AN80" s="4">
        <v>10</v>
      </c>
      <c r="AO80" s="3"/>
    </row>
    <row r="81" spans="2:41" x14ac:dyDescent="0.25">
      <c r="B81" s="106" t="s">
        <v>4829</v>
      </c>
      <c r="C81" s="16">
        <v>466990</v>
      </c>
      <c r="D81" s="16" t="s">
        <v>4631</v>
      </c>
      <c r="E81" s="16">
        <v>2020</v>
      </c>
      <c r="F81" s="12">
        <v>43906</v>
      </c>
      <c r="G81" s="4">
        <v>1020.3</v>
      </c>
      <c r="H81" s="4">
        <v>1022.6</v>
      </c>
      <c r="I81" s="4">
        <v>1022.6</v>
      </c>
      <c r="J81" s="4" t="s">
        <v>745</v>
      </c>
      <c r="K81" s="4">
        <v>1018.8</v>
      </c>
      <c r="L81" s="4" t="s">
        <v>746</v>
      </c>
      <c r="M81" s="4">
        <v>18.3</v>
      </c>
      <c r="N81" s="4">
        <v>21</v>
      </c>
      <c r="O81" s="4" t="s">
        <v>747</v>
      </c>
      <c r="P81" s="4">
        <v>16.100000000000001</v>
      </c>
      <c r="Q81" s="4" t="s">
        <v>748</v>
      </c>
      <c r="R81" s="4">
        <v>11.6</v>
      </c>
      <c r="S81" s="4">
        <v>66</v>
      </c>
      <c r="T81" s="4">
        <v>46</v>
      </c>
      <c r="U81" s="4" t="s">
        <v>749</v>
      </c>
      <c r="V81" s="4">
        <v>1.8</v>
      </c>
      <c r="W81" s="4">
        <v>240</v>
      </c>
      <c r="X81" s="4">
        <v>6.6</v>
      </c>
      <c r="Y81" s="4">
        <v>80</v>
      </c>
      <c r="Z81" s="4" t="s">
        <v>750</v>
      </c>
      <c r="AA81" s="4">
        <v>0</v>
      </c>
      <c r="AB81" s="4">
        <v>0</v>
      </c>
      <c r="AC81" s="4">
        <v>0</v>
      </c>
      <c r="AD81" s="4" t="s">
        <v>181</v>
      </c>
      <c r="AE81" s="4">
        <v>0</v>
      </c>
      <c r="AF81" s="4" t="s">
        <v>181</v>
      </c>
      <c r="AG81" s="4">
        <v>0.3</v>
      </c>
      <c r="AH81" s="4">
        <v>2.5</v>
      </c>
      <c r="AI81" s="4">
        <v>0.87</v>
      </c>
      <c r="AJ81" s="4">
        <v>10.3</v>
      </c>
      <c r="AK81" s="4">
        <v>1.8</v>
      </c>
      <c r="AL81" s="4">
        <v>3</v>
      </c>
      <c r="AM81" s="4" t="s">
        <v>751</v>
      </c>
      <c r="AN81" s="4">
        <v>8.5</v>
      </c>
      <c r="AO81" s="3"/>
    </row>
    <row r="82" spans="2:41" x14ac:dyDescent="0.25">
      <c r="B82" s="106" t="s">
        <v>4829</v>
      </c>
      <c r="C82" s="16">
        <v>466990</v>
      </c>
      <c r="D82" s="16" t="s">
        <v>4631</v>
      </c>
      <c r="E82" s="16">
        <v>2020</v>
      </c>
      <c r="F82" s="12">
        <v>43907</v>
      </c>
      <c r="G82" s="4">
        <v>1017.5</v>
      </c>
      <c r="H82" s="4">
        <v>1019.8</v>
      </c>
      <c r="I82" s="4">
        <v>1020.1</v>
      </c>
      <c r="J82" s="4" t="s">
        <v>752</v>
      </c>
      <c r="K82" s="4">
        <v>1014.9</v>
      </c>
      <c r="L82" s="4" t="s">
        <v>753</v>
      </c>
      <c r="M82" s="4">
        <v>19.600000000000001</v>
      </c>
      <c r="N82" s="4">
        <v>24.2</v>
      </c>
      <c r="O82" s="4" t="s">
        <v>754</v>
      </c>
      <c r="P82" s="4">
        <v>15.2</v>
      </c>
      <c r="Q82" s="4" t="s">
        <v>755</v>
      </c>
      <c r="R82" s="4">
        <v>13.8</v>
      </c>
      <c r="S82" s="4">
        <v>70</v>
      </c>
      <c r="T82" s="4">
        <v>56</v>
      </c>
      <c r="U82" s="4" t="s">
        <v>756</v>
      </c>
      <c r="V82" s="4">
        <v>3.7</v>
      </c>
      <c r="W82" s="4">
        <v>240</v>
      </c>
      <c r="X82" s="4">
        <v>10.199999999999999</v>
      </c>
      <c r="Y82" s="4">
        <v>160</v>
      </c>
      <c r="Z82" s="4" t="s">
        <v>757</v>
      </c>
      <c r="AA82" s="4">
        <v>0</v>
      </c>
      <c r="AB82" s="4">
        <v>0</v>
      </c>
      <c r="AC82" s="4">
        <v>0</v>
      </c>
      <c r="AD82" s="4" t="s">
        <v>181</v>
      </c>
      <c r="AE82" s="4">
        <v>0</v>
      </c>
      <c r="AF82" s="4" t="s">
        <v>181</v>
      </c>
      <c r="AG82" s="4">
        <v>6.2</v>
      </c>
      <c r="AH82" s="4">
        <v>51.8</v>
      </c>
      <c r="AI82" s="4">
        <v>15.21</v>
      </c>
      <c r="AJ82" s="4">
        <v>13.8</v>
      </c>
      <c r="AK82" s="4">
        <v>4</v>
      </c>
      <c r="AL82" s="4">
        <v>9</v>
      </c>
      <c r="AM82" s="4" t="s">
        <v>758</v>
      </c>
      <c r="AN82" s="4">
        <v>7.3</v>
      </c>
      <c r="AO82" s="3"/>
    </row>
    <row r="83" spans="2:41" x14ac:dyDescent="0.25">
      <c r="B83" s="106" t="s">
        <v>4829</v>
      </c>
      <c r="C83" s="16">
        <v>466990</v>
      </c>
      <c r="D83" s="16" t="s">
        <v>4631</v>
      </c>
      <c r="E83" s="16">
        <v>2020</v>
      </c>
      <c r="F83" s="12">
        <v>43908</v>
      </c>
      <c r="G83" s="4">
        <v>1013.7</v>
      </c>
      <c r="H83" s="4">
        <v>1015.9</v>
      </c>
      <c r="I83" s="4">
        <v>1016.4</v>
      </c>
      <c r="J83" s="4" t="s">
        <v>759</v>
      </c>
      <c r="K83" s="4">
        <v>1011.6</v>
      </c>
      <c r="L83" s="4" t="s">
        <v>760</v>
      </c>
      <c r="M83" s="4">
        <v>21.3</v>
      </c>
      <c r="N83" s="4">
        <v>25.2</v>
      </c>
      <c r="O83" s="4" t="s">
        <v>761</v>
      </c>
      <c r="P83" s="4">
        <v>17.600000000000001</v>
      </c>
      <c r="Q83" s="4" t="s">
        <v>762</v>
      </c>
      <c r="R83" s="4">
        <v>17</v>
      </c>
      <c r="S83" s="4">
        <v>77</v>
      </c>
      <c r="T83" s="4">
        <v>63</v>
      </c>
      <c r="U83" s="4" t="s">
        <v>763</v>
      </c>
      <c r="V83" s="4">
        <v>2.6</v>
      </c>
      <c r="W83" s="4">
        <v>240</v>
      </c>
      <c r="X83" s="4">
        <v>7.6</v>
      </c>
      <c r="Y83" s="4">
        <v>160</v>
      </c>
      <c r="Z83" s="4" t="s">
        <v>764</v>
      </c>
      <c r="AA83" s="4">
        <v>0</v>
      </c>
      <c r="AB83" s="4">
        <v>0</v>
      </c>
      <c r="AC83" s="4">
        <v>0</v>
      </c>
      <c r="AD83" s="4" t="s">
        <v>181</v>
      </c>
      <c r="AE83" s="4">
        <v>0</v>
      </c>
      <c r="AF83" s="4" t="s">
        <v>181</v>
      </c>
      <c r="AG83" s="4">
        <v>1.8</v>
      </c>
      <c r="AH83" s="4">
        <v>15</v>
      </c>
      <c r="AI83" s="4">
        <v>9.92</v>
      </c>
      <c r="AJ83" s="4">
        <v>14.3</v>
      </c>
      <c r="AK83" s="4">
        <v>1.1000000000000001</v>
      </c>
      <c r="AL83" s="4">
        <v>8</v>
      </c>
      <c r="AM83" s="4" t="s">
        <v>765</v>
      </c>
      <c r="AN83" s="4">
        <v>9.3000000000000007</v>
      </c>
      <c r="AO83" s="3"/>
    </row>
    <row r="84" spans="2:41" x14ac:dyDescent="0.25">
      <c r="B84" s="106" t="s">
        <v>4829</v>
      </c>
      <c r="C84" s="16">
        <v>466990</v>
      </c>
      <c r="D84" s="16" t="s">
        <v>4631</v>
      </c>
      <c r="E84" s="16">
        <v>2020</v>
      </c>
      <c r="F84" s="12">
        <v>43909</v>
      </c>
      <c r="G84" s="4">
        <v>1011.9</v>
      </c>
      <c r="H84" s="4">
        <v>1014.1</v>
      </c>
      <c r="I84" s="4">
        <v>1014.2</v>
      </c>
      <c r="J84" s="4" t="s">
        <v>766</v>
      </c>
      <c r="K84" s="4">
        <v>1009.8</v>
      </c>
      <c r="L84" s="4" t="s">
        <v>767</v>
      </c>
      <c r="M84" s="4">
        <v>22.9</v>
      </c>
      <c r="N84" s="4">
        <v>27.1</v>
      </c>
      <c r="O84" s="4" t="s">
        <v>768</v>
      </c>
      <c r="P84" s="4">
        <v>20.399999999999999</v>
      </c>
      <c r="Q84" s="4" t="s">
        <v>769</v>
      </c>
      <c r="R84" s="4">
        <v>18.899999999999999</v>
      </c>
      <c r="S84" s="4">
        <v>78</v>
      </c>
      <c r="T84" s="4">
        <v>64</v>
      </c>
      <c r="U84" s="4" t="s">
        <v>770</v>
      </c>
      <c r="V84" s="4">
        <v>2.5</v>
      </c>
      <c r="W84" s="4">
        <v>250</v>
      </c>
      <c r="X84" s="4">
        <v>8.6</v>
      </c>
      <c r="Y84" s="4">
        <v>90</v>
      </c>
      <c r="Z84" s="4" t="s">
        <v>771</v>
      </c>
      <c r="AA84" s="4">
        <v>0.6</v>
      </c>
      <c r="AB84" s="4">
        <v>3</v>
      </c>
      <c r="AC84" s="4">
        <v>0.5</v>
      </c>
      <c r="AD84" s="4" t="s">
        <v>771</v>
      </c>
      <c r="AE84" s="4">
        <v>0.5</v>
      </c>
      <c r="AF84" s="4" t="s">
        <v>772</v>
      </c>
      <c r="AG84" s="4">
        <v>3.4</v>
      </c>
      <c r="AH84" s="4">
        <v>28.3</v>
      </c>
      <c r="AI84" s="4">
        <v>12.42</v>
      </c>
      <c r="AJ84" s="4">
        <v>10.9</v>
      </c>
      <c r="AK84" s="4">
        <v>-3.2</v>
      </c>
      <c r="AL84" s="4">
        <v>8</v>
      </c>
      <c r="AM84" s="4" t="s">
        <v>773</v>
      </c>
      <c r="AN84" s="4">
        <v>9.3000000000000007</v>
      </c>
      <c r="AO84" s="3"/>
    </row>
    <row r="85" spans="2:41" x14ac:dyDescent="0.25">
      <c r="B85" s="106" t="s">
        <v>4829</v>
      </c>
      <c r="C85" s="16">
        <v>466990</v>
      </c>
      <c r="D85" s="16" t="s">
        <v>4631</v>
      </c>
      <c r="E85" s="16">
        <v>2020</v>
      </c>
      <c r="F85" s="12">
        <v>43910</v>
      </c>
      <c r="G85" s="4">
        <v>1014.3</v>
      </c>
      <c r="H85" s="4">
        <v>1016.6</v>
      </c>
      <c r="I85" s="4">
        <v>1016.4</v>
      </c>
      <c r="J85" s="4" t="s">
        <v>774</v>
      </c>
      <c r="K85" s="4">
        <v>1012.5</v>
      </c>
      <c r="L85" s="4" t="s">
        <v>775</v>
      </c>
      <c r="M85" s="4">
        <v>20.8</v>
      </c>
      <c r="N85" s="4">
        <v>22</v>
      </c>
      <c r="O85" s="4" t="s">
        <v>776</v>
      </c>
      <c r="P85" s="4">
        <v>19.5</v>
      </c>
      <c r="Q85" s="4" t="s">
        <v>777</v>
      </c>
      <c r="R85" s="4">
        <v>18.5</v>
      </c>
      <c r="S85" s="4">
        <v>87</v>
      </c>
      <c r="T85" s="4">
        <v>80</v>
      </c>
      <c r="U85" s="4" t="s">
        <v>778</v>
      </c>
      <c r="V85" s="4">
        <v>1.9</v>
      </c>
      <c r="W85" s="4">
        <v>350</v>
      </c>
      <c r="X85" s="4">
        <v>9.1999999999999993</v>
      </c>
      <c r="Y85" s="4">
        <v>30</v>
      </c>
      <c r="Z85" s="4" t="s">
        <v>779</v>
      </c>
      <c r="AA85" s="4">
        <v>7</v>
      </c>
      <c r="AB85" s="4">
        <v>7.3</v>
      </c>
      <c r="AC85" s="4">
        <v>2</v>
      </c>
      <c r="AD85" s="4" t="s">
        <v>780</v>
      </c>
      <c r="AE85" s="4">
        <v>4.5</v>
      </c>
      <c r="AF85" s="4" t="s">
        <v>781</v>
      </c>
      <c r="AG85" s="4">
        <v>0</v>
      </c>
      <c r="AH85" s="4">
        <v>0</v>
      </c>
      <c r="AI85" s="4">
        <v>0.39</v>
      </c>
      <c r="AJ85" s="4">
        <v>10.4</v>
      </c>
      <c r="AK85" s="4">
        <v>-0.7</v>
      </c>
      <c r="AL85" s="4">
        <v>2</v>
      </c>
      <c r="AM85" s="4" t="s">
        <v>782</v>
      </c>
      <c r="AN85" s="4">
        <v>10</v>
      </c>
      <c r="AO85" s="3"/>
    </row>
    <row r="86" spans="2:41" x14ac:dyDescent="0.25">
      <c r="B86" s="106" t="s">
        <v>4829</v>
      </c>
      <c r="C86" s="16">
        <v>466990</v>
      </c>
      <c r="D86" s="16" t="s">
        <v>4631</v>
      </c>
      <c r="E86" s="16">
        <v>2020</v>
      </c>
      <c r="F86" s="12">
        <v>43911</v>
      </c>
      <c r="G86" s="4">
        <v>1013</v>
      </c>
      <c r="H86" s="4">
        <v>1015.2</v>
      </c>
      <c r="I86" s="4">
        <v>1016.1</v>
      </c>
      <c r="J86" s="4" t="s">
        <v>783</v>
      </c>
      <c r="K86" s="4">
        <v>1011.1</v>
      </c>
      <c r="L86" s="4" t="s">
        <v>784</v>
      </c>
      <c r="M86" s="4">
        <v>23.1</v>
      </c>
      <c r="N86" s="4">
        <v>27.4</v>
      </c>
      <c r="O86" s="4" t="s">
        <v>785</v>
      </c>
      <c r="P86" s="4">
        <v>19.100000000000001</v>
      </c>
      <c r="Q86" s="4" t="s">
        <v>786</v>
      </c>
      <c r="R86" s="4">
        <v>19.7</v>
      </c>
      <c r="S86" s="4">
        <v>82</v>
      </c>
      <c r="T86" s="4">
        <v>67</v>
      </c>
      <c r="U86" s="4" t="s">
        <v>785</v>
      </c>
      <c r="V86" s="4">
        <v>2.4</v>
      </c>
      <c r="W86" s="4">
        <v>250</v>
      </c>
      <c r="X86" s="4">
        <v>7.5</v>
      </c>
      <c r="Y86" s="4">
        <v>170</v>
      </c>
      <c r="Z86" s="4" t="s">
        <v>787</v>
      </c>
      <c r="AA86" s="4">
        <v>0</v>
      </c>
      <c r="AB86" s="4">
        <v>0</v>
      </c>
      <c r="AC86" s="4">
        <v>0</v>
      </c>
      <c r="AD86" s="4" t="s">
        <v>181</v>
      </c>
      <c r="AE86" s="4">
        <v>0</v>
      </c>
      <c r="AF86" s="4" t="s">
        <v>181</v>
      </c>
      <c r="AG86" s="4">
        <v>8.4</v>
      </c>
      <c r="AH86" s="4">
        <v>69.7</v>
      </c>
      <c r="AI86" s="4">
        <v>15.69</v>
      </c>
      <c r="AJ86" s="4">
        <v>12.3</v>
      </c>
      <c r="AK86" s="4">
        <v>0.8</v>
      </c>
      <c r="AL86" s="4">
        <v>8</v>
      </c>
      <c r="AM86" s="4" t="s">
        <v>788</v>
      </c>
      <c r="AN86" s="4">
        <v>5.8</v>
      </c>
      <c r="AO86" s="3"/>
    </row>
    <row r="87" spans="2:41" x14ac:dyDescent="0.25">
      <c r="B87" s="106" t="s">
        <v>4829</v>
      </c>
      <c r="C87" s="16">
        <v>466990</v>
      </c>
      <c r="D87" s="16" t="s">
        <v>4631</v>
      </c>
      <c r="E87" s="16">
        <v>2020</v>
      </c>
      <c r="F87" s="12">
        <v>43912</v>
      </c>
      <c r="G87" s="4">
        <v>1010.6</v>
      </c>
      <c r="H87" s="4">
        <v>1012.8</v>
      </c>
      <c r="I87" s="4">
        <v>1012.4</v>
      </c>
      <c r="J87" s="4" t="s">
        <v>789</v>
      </c>
      <c r="K87" s="4">
        <v>1008.4</v>
      </c>
      <c r="L87" s="4" t="s">
        <v>790</v>
      </c>
      <c r="M87" s="4">
        <v>25</v>
      </c>
      <c r="N87" s="4">
        <v>29.5</v>
      </c>
      <c r="O87" s="4" t="s">
        <v>791</v>
      </c>
      <c r="P87" s="4">
        <v>20.6</v>
      </c>
      <c r="Q87" s="4" t="s">
        <v>792</v>
      </c>
      <c r="R87" s="4">
        <v>20.7</v>
      </c>
      <c r="S87" s="4">
        <v>78</v>
      </c>
      <c r="T87" s="4">
        <v>65</v>
      </c>
      <c r="U87" s="4" t="s">
        <v>793</v>
      </c>
      <c r="V87" s="4">
        <v>2.1</v>
      </c>
      <c r="W87" s="4">
        <v>90</v>
      </c>
      <c r="X87" s="4">
        <v>7.2</v>
      </c>
      <c r="Y87" s="4">
        <v>10</v>
      </c>
      <c r="Z87" s="4" t="s">
        <v>794</v>
      </c>
      <c r="AA87" s="4">
        <v>0</v>
      </c>
      <c r="AB87" s="4">
        <v>0</v>
      </c>
      <c r="AC87" s="4">
        <v>0</v>
      </c>
      <c r="AD87" s="4" t="s">
        <v>181</v>
      </c>
      <c r="AE87" s="4">
        <v>0</v>
      </c>
      <c r="AF87" s="4" t="s">
        <v>181</v>
      </c>
      <c r="AG87" s="4">
        <v>9.1999999999999993</v>
      </c>
      <c r="AH87" s="4">
        <v>76.099999999999994</v>
      </c>
      <c r="AI87" s="4">
        <v>23.05</v>
      </c>
      <c r="AJ87" s="4">
        <v>11.9</v>
      </c>
      <c r="AK87" s="4">
        <v>-4.5</v>
      </c>
      <c r="AL87" s="4">
        <v>9</v>
      </c>
      <c r="AM87" s="4" t="s">
        <v>795</v>
      </c>
      <c r="AN87" s="4">
        <v>3.8</v>
      </c>
      <c r="AO87" s="3"/>
    </row>
    <row r="88" spans="2:41" x14ac:dyDescent="0.25">
      <c r="B88" s="106" t="s">
        <v>4829</v>
      </c>
      <c r="C88" s="16">
        <v>466990</v>
      </c>
      <c r="D88" s="16" t="s">
        <v>4631</v>
      </c>
      <c r="E88" s="16">
        <v>2020</v>
      </c>
      <c r="F88" s="12">
        <v>43913</v>
      </c>
      <c r="G88" s="4">
        <v>1013.4</v>
      </c>
      <c r="H88" s="4">
        <v>1015.6</v>
      </c>
      <c r="I88" s="4">
        <v>1016</v>
      </c>
      <c r="J88" s="4" t="s">
        <v>796</v>
      </c>
      <c r="K88" s="4">
        <v>1011.6</v>
      </c>
      <c r="L88" s="4" t="s">
        <v>797</v>
      </c>
      <c r="M88" s="4">
        <v>22.9</v>
      </c>
      <c r="N88" s="4">
        <v>25.5</v>
      </c>
      <c r="O88" s="4" t="s">
        <v>798</v>
      </c>
      <c r="P88" s="4">
        <v>21.5</v>
      </c>
      <c r="Q88" s="4" t="s">
        <v>799</v>
      </c>
      <c r="R88" s="4">
        <v>19.899999999999999</v>
      </c>
      <c r="S88" s="4">
        <v>83</v>
      </c>
      <c r="T88" s="4">
        <v>75</v>
      </c>
      <c r="U88" s="4" t="s">
        <v>800</v>
      </c>
      <c r="V88" s="4">
        <v>3.6</v>
      </c>
      <c r="W88" s="4">
        <v>20</v>
      </c>
      <c r="X88" s="4">
        <v>9.6999999999999993</v>
      </c>
      <c r="Y88" s="4">
        <v>10</v>
      </c>
      <c r="Z88" s="4" t="s">
        <v>801</v>
      </c>
      <c r="AA88" s="4">
        <v>3.5</v>
      </c>
      <c r="AB88" s="4">
        <v>6</v>
      </c>
      <c r="AC88" s="4">
        <v>1</v>
      </c>
      <c r="AD88" s="4" t="s">
        <v>802</v>
      </c>
      <c r="AE88" s="4">
        <v>2.5</v>
      </c>
      <c r="AF88" s="4" t="s">
        <v>803</v>
      </c>
      <c r="AG88" s="4">
        <v>0</v>
      </c>
      <c r="AH88" s="4">
        <v>0</v>
      </c>
      <c r="AI88" s="4">
        <v>0.19</v>
      </c>
      <c r="AJ88" s="4">
        <v>9.3000000000000007</v>
      </c>
      <c r="AK88" s="4">
        <v>-3</v>
      </c>
      <c r="AL88" s="4">
        <v>2</v>
      </c>
      <c r="AM88" s="4" t="s">
        <v>804</v>
      </c>
      <c r="AN88" s="4">
        <v>10</v>
      </c>
      <c r="AO88" s="3"/>
    </row>
    <row r="89" spans="2:41" x14ac:dyDescent="0.25">
      <c r="B89" s="106" t="s">
        <v>4829</v>
      </c>
      <c r="C89" s="16">
        <v>466990</v>
      </c>
      <c r="D89" s="16" t="s">
        <v>4631</v>
      </c>
      <c r="E89" s="16">
        <v>2020</v>
      </c>
      <c r="F89" s="12">
        <v>43914</v>
      </c>
      <c r="G89" s="4">
        <v>1013.9</v>
      </c>
      <c r="H89" s="4">
        <v>1016.1</v>
      </c>
      <c r="I89" s="4">
        <v>1015.7</v>
      </c>
      <c r="J89" s="4" t="s">
        <v>805</v>
      </c>
      <c r="K89" s="4">
        <v>1012.2</v>
      </c>
      <c r="L89" s="4" t="s">
        <v>806</v>
      </c>
      <c r="M89" s="4">
        <v>23.1</v>
      </c>
      <c r="N89" s="4">
        <v>26.2</v>
      </c>
      <c r="O89" s="4" t="s">
        <v>807</v>
      </c>
      <c r="P89" s="4">
        <v>20.7</v>
      </c>
      <c r="Q89" s="4" t="s">
        <v>808</v>
      </c>
      <c r="R89" s="4">
        <v>18.600000000000001</v>
      </c>
      <c r="S89" s="4">
        <v>76</v>
      </c>
      <c r="T89" s="4">
        <v>65</v>
      </c>
      <c r="U89" s="4" t="s">
        <v>809</v>
      </c>
      <c r="V89" s="4">
        <v>1.7</v>
      </c>
      <c r="W89" s="4">
        <v>290</v>
      </c>
      <c r="X89" s="4">
        <v>5.3</v>
      </c>
      <c r="Y89" s="4">
        <v>70</v>
      </c>
      <c r="Z89" s="4" t="s">
        <v>810</v>
      </c>
      <c r="AA89" s="4">
        <v>0</v>
      </c>
      <c r="AB89" s="4">
        <v>0</v>
      </c>
      <c r="AC89" s="4">
        <v>0</v>
      </c>
      <c r="AD89" s="4" t="s">
        <v>181</v>
      </c>
      <c r="AE89" s="4">
        <v>0</v>
      </c>
      <c r="AF89" s="4" t="s">
        <v>181</v>
      </c>
      <c r="AG89" s="4">
        <v>0.3</v>
      </c>
      <c r="AH89" s="4">
        <v>2.5</v>
      </c>
      <c r="AI89" s="4">
        <v>13.12</v>
      </c>
      <c r="AJ89" s="4">
        <v>14.3</v>
      </c>
      <c r="AK89" s="4">
        <v>2</v>
      </c>
      <c r="AL89" s="4">
        <v>6</v>
      </c>
      <c r="AM89" s="4" t="s">
        <v>809</v>
      </c>
      <c r="AN89" s="4">
        <v>9.5</v>
      </c>
      <c r="AO89" s="3"/>
    </row>
    <row r="90" spans="2:41" x14ac:dyDescent="0.25">
      <c r="B90" s="106" t="s">
        <v>4829</v>
      </c>
      <c r="C90" s="16">
        <v>466990</v>
      </c>
      <c r="D90" s="16" t="s">
        <v>4631</v>
      </c>
      <c r="E90" s="16">
        <v>2020</v>
      </c>
      <c r="F90" s="12">
        <v>43915</v>
      </c>
      <c r="G90" s="4">
        <v>1012.5</v>
      </c>
      <c r="H90" s="4">
        <v>1014.7</v>
      </c>
      <c r="I90" s="4">
        <v>1014.2</v>
      </c>
      <c r="J90" s="4" t="s">
        <v>811</v>
      </c>
      <c r="K90" s="4">
        <v>1010.9</v>
      </c>
      <c r="L90" s="4" t="s">
        <v>812</v>
      </c>
      <c r="M90" s="4">
        <v>24.5</v>
      </c>
      <c r="N90" s="4">
        <v>28.7</v>
      </c>
      <c r="O90" s="4" t="s">
        <v>813</v>
      </c>
      <c r="P90" s="4">
        <v>20.2</v>
      </c>
      <c r="Q90" s="4" t="s">
        <v>814</v>
      </c>
      <c r="R90" s="4">
        <v>20.3</v>
      </c>
      <c r="S90" s="4">
        <v>78</v>
      </c>
      <c r="T90" s="4">
        <v>66</v>
      </c>
      <c r="U90" s="4" t="s">
        <v>815</v>
      </c>
      <c r="V90" s="4">
        <v>2</v>
      </c>
      <c r="W90" s="4">
        <v>140</v>
      </c>
      <c r="X90" s="4">
        <v>6.5</v>
      </c>
      <c r="Y90" s="4">
        <v>170</v>
      </c>
      <c r="Z90" s="4" t="s">
        <v>816</v>
      </c>
      <c r="AA90" s="4">
        <v>0</v>
      </c>
      <c r="AB90" s="4">
        <v>0</v>
      </c>
      <c r="AC90" s="4">
        <v>0</v>
      </c>
      <c r="AD90" s="4" t="s">
        <v>181</v>
      </c>
      <c r="AE90" s="4">
        <v>0</v>
      </c>
      <c r="AF90" s="4" t="s">
        <v>181</v>
      </c>
      <c r="AG90" s="4">
        <v>9.1999999999999993</v>
      </c>
      <c r="AH90" s="4">
        <v>75.7</v>
      </c>
      <c r="AI90" s="4">
        <v>20.93</v>
      </c>
      <c r="AJ90" s="4">
        <v>13</v>
      </c>
      <c r="AK90" s="4">
        <v>4.3</v>
      </c>
      <c r="AL90" s="4">
        <v>10</v>
      </c>
      <c r="AM90" s="4" t="s">
        <v>817</v>
      </c>
      <c r="AN90" s="4">
        <v>4.3</v>
      </c>
      <c r="AO90" s="3"/>
    </row>
    <row r="91" spans="2:41" x14ac:dyDescent="0.25">
      <c r="B91" s="106" t="s">
        <v>4829</v>
      </c>
      <c r="C91" s="16">
        <v>466990</v>
      </c>
      <c r="D91" s="16" t="s">
        <v>4631</v>
      </c>
      <c r="E91" s="16">
        <v>2020</v>
      </c>
      <c r="F91" s="12">
        <v>43916</v>
      </c>
      <c r="G91" s="4">
        <v>1012.6</v>
      </c>
      <c r="H91" s="4">
        <v>1014.8</v>
      </c>
      <c r="I91" s="4">
        <v>1014.8</v>
      </c>
      <c r="J91" s="4" t="s">
        <v>818</v>
      </c>
      <c r="K91" s="4">
        <v>1010.6</v>
      </c>
      <c r="L91" s="4" t="s">
        <v>819</v>
      </c>
      <c r="M91" s="4">
        <v>24.5</v>
      </c>
      <c r="N91" s="4">
        <v>28.1</v>
      </c>
      <c r="O91" s="4" t="s">
        <v>820</v>
      </c>
      <c r="P91" s="4">
        <v>21.9</v>
      </c>
      <c r="Q91" s="4" t="s">
        <v>821</v>
      </c>
      <c r="R91" s="4">
        <v>21.4</v>
      </c>
      <c r="S91" s="4">
        <v>83</v>
      </c>
      <c r="T91" s="4">
        <v>72</v>
      </c>
      <c r="U91" s="4" t="s">
        <v>822</v>
      </c>
      <c r="V91" s="4">
        <v>3.1</v>
      </c>
      <c r="W91" s="4">
        <v>230</v>
      </c>
      <c r="X91" s="4">
        <v>11.1</v>
      </c>
      <c r="Y91" s="4">
        <v>160</v>
      </c>
      <c r="Z91" s="4" t="s">
        <v>823</v>
      </c>
      <c r="AA91" s="4">
        <v>3.5</v>
      </c>
      <c r="AB91" s="4">
        <v>1.4</v>
      </c>
      <c r="AC91" s="4">
        <v>1</v>
      </c>
      <c r="AD91" s="4" t="s">
        <v>824</v>
      </c>
      <c r="AE91" s="4">
        <v>3.5</v>
      </c>
      <c r="AF91" s="4" t="s">
        <v>825</v>
      </c>
      <c r="AG91" s="4">
        <v>5.6</v>
      </c>
      <c r="AH91" s="4">
        <v>46</v>
      </c>
      <c r="AI91" s="4">
        <v>17.66</v>
      </c>
      <c r="AJ91" s="4">
        <v>12.4</v>
      </c>
      <c r="AK91" s="4">
        <v>-3.9</v>
      </c>
      <c r="AL91" s="4">
        <v>10</v>
      </c>
      <c r="AM91" s="4" t="s">
        <v>826</v>
      </c>
      <c r="AN91" s="4">
        <v>6.4</v>
      </c>
      <c r="AO91" s="3"/>
    </row>
    <row r="92" spans="2:41" x14ac:dyDescent="0.25">
      <c r="B92" s="106" t="s">
        <v>4829</v>
      </c>
      <c r="C92" s="16">
        <v>466990</v>
      </c>
      <c r="D92" s="16" t="s">
        <v>4631</v>
      </c>
      <c r="E92" s="16">
        <v>2020</v>
      </c>
      <c r="F92" s="12">
        <v>43917</v>
      </c>
      <c r="G92" s="4">
        <v>1012.1</v>
      </c>
      <c r="H92" s="4">
        <v>1014.3</v>
      </c>
      <c r="I92" s="4">
        <v>1013.9</v>
      </c>
      <c r="J92" s="4" t="s">
        <v>827</v>
      </c>
      <c r="K92" s="4">
        <v>1009.7</v>
      </c>
      <c r="L92" s="4" t="s">
        <v>828</v>
      </c>
      <c r="M92" s="4">
        <v>24</v>
      </c>
      <c r="N92" s="4">
        <v>29.2</v>
      </c>
      <c r="O92" s="4" t="s">
        <v>829</v>
      </c>
      <c r="P92" s="4">
        <v>21.3</v>
      </c>
      <c r="Q92" s="4" t="s">
        <v>830</v>
      </c>
      <c r="R92" s="4">
        <v>21</v>
      </c>
      <c r="S92" s="4">
        <v>83</v>
      </c>
      <c r="T92" s="4">
        <v>68</v>
      </c>
      <c r="U92" s="4" t="s">
        <v>831</v>
      </c>
      <c r="V92" s="4">
        <v>3.2</v>
      </c>
      <c r="W92" s="4">
        <v>250</v>
      </c>
      <c r="X92" s="4">
        <v>19.399999999999999</v>
      </c>
      <c r="Y92" s="4">
        <v>130</v>
      </c>
      <c r="Z92" s="4" t="s">
        <v>832</v>
      </c>
      <c r="AA92" s="4">
        <v>67</v>
      </c>
      <c r="AB92" s="4">
        <v>5.2</v>
      </c>
      <c r="AC92" s="4">
        <v>15.5</v>
      </c>
      <c r="AD92" s="4" t="s">
        <v>833</v>
      </c>
      <c r="AE92" s="4">
        <v>43</v>
      </c>
      <c r="AF92" s="4" t="s">
        <v>834</v>
      </c>
      <c r="AG92" s="4">
        <v>6.4</v>
      </c>
      <c r="AH92" s="4">
        <v>52.4</v>
      </c>
      <c r="AI92" s="4">
        <v>22.56</v>
      </c>
      <c r="AJ92" s="4">
        <v>11.1</v>
      </c>
      <c r="AK92" s="4">
        <v>-2.9</v>
      </c>
      <c r="AL92" s="4">
        <v>10</v>
      </c>
      <c r="AM92" s="4" t="s">
        <v>835</v>
      </c>
      <c r="AN92" s="4">
        <v>5.8</v>
      </c>
      <c r="AO92" s="3"/>
    </row>
    <row r="93" spans="2:41" x14ac:dyDescent="0.25">
      <c r="B93" s="106" t="s">
        <v>4829</v>
      </c>
      <c r="C93" s="16">
        <v>466990</v>
      </c>
      <c r="D93" s="16" t="s">
        <v>4631</v>
      </c>
      <c r="E93" s="16">
        <v>2020</v>
      </c>
      <c r="F93" s="12">
        <v>43918</v>
      </c>
      <c r="G93" s="4">
        <v>1011.5</v>
      </c>
      <c r="H93" s="4">
        <v>1013.8</v>
      </c>
      <c r="I93" s="4">
        <v>1015.5</v>
      </c>
      <c r="J93" s="4" t="s">
        <v>836</v>
      </c>
      <c r="K93" s="4">
        <v>1009.1</v>
      </c>
      <c r="L93" s="4" t="s">
        <v>837</v>
      </c>
      <c r="M93" s="4">
        <v>21.3</v>
      </c>
      <c r="N93" s="4">
        <v>26.2</v>
      </c>
      <c r="O93" s="4" t="s">
        <v>838</v>
      </c>
      <c r="P93" s="4">
        <v>18.5</v>
      </c>
      <c r="Q93" s="4" t="s">
        <v>839</v>
      </c>
      <c r="R93" s="4">
        <v>18.399999999999999</v>
      </c>
      <c r="S93" s="4">
        <v>84</v>
      </c>
      <c r="T93" s="4">
        <v>74</v>
      </c>
      <c r="U93" s="4" t="s">
        <v>840</v>
      </c>
      <c r="V93" s="4">
        <v>3.8</v>
      </c>
      <c r="W93" s="4">
        <v>40</v>
      </c>
      <c r="X93" s="4">
        <v>14.2</v>
      </c>
      <c r="Y93" s="4">
        <v>40</v>
      </c>
      <c r="Z93" s="4" t="s">
        <v>841</v>
      </c>
      <c r="AA93" s="4">
        <v>4</v>
      </c>
      <c r="AB93" s="4">
        <v>4.5</v>
      </c>
      <c r="AC93" s="4">
        <v>1</v>
      </c>
      <c r="AD93" s="4" t="s">
        <v>842</v>
      </c>
      <c r="AE93" s="4">
        <v>3</v>
      </c>
      <c r="AF93" s="4" t="s">
        <v>843</v>
      </c>
      <c r="AG93" s="4">
        <v>1.5</v>
      </c>
      <c r="AH93" s="4">
        <v>12.3</v>
      </c>
      <c r="AI93" s="4">
        <v>5.36</v>
      </c>
      <c r="AJ93" s="4">
        <v>9.8000000000000007</v>
      </c>
      <c r="AK93" s="4">
        <v>-1.7</v>
      </c>
      <c r="AL93" s="4">
        <v>6</v>
      </c>
      <c r="AM93" s="4" t="s">
        <v>844</v>
      </c>
      <c r="AN93" s="4">
        <v>9.5</v>
      </c>
      <c r="AO93" s="3"/>
    </row>
    <row r="94" spans="2:41" x14ac:dyDescent="0.25">
      <c r="B94" s="106" t="s">
        <v>4829</v>
      </c>
      <c r="C94" s="16">
        <v>466990</v>
      </c>
      <c r="D94" s="16" t="s">
        <v>4631</v>
      </c>
      <c r="E94" s="16">
        <v>2020</v>
      </c>
      <c r="F94" s="12">
        <v>43919</v>
      </c>
      <c r="G94" s="4">
        <v>1014.2</v>
      </c>
      <c r="H94" s="4">
        <v>1016.5</v>
      </c>
      <c r="I94" s="4">
        <v>1017</v>
      </c>
      <c r="J94" s="4" t="s">
        <v>845</v>
      </c>
      <c r="K94" s="4">
        <v>1011.3</v>
      </c>
      <c r="L94" s="4" t="s">
        <v>846</v>
      </c>
      <c r="M94" s="4">
        <v>18.8</v>
      </c>
      <c r="N94" s="4">
        <v>20.9</v>
      </c>
      <c r="O94" s="4" t="s">
        <v>847</v>
      </c>
      <c r="P94" s="4">
        <v>16.7</v>
      </c>
      <c r="Q94" s="4" t="s">
        <v>848</v>
      </c>
      <c r="R94" s="4">
        <v>15.3</v>
      </c>
      <c r="S94" s="4">
        <v>80</v>
      </c>
      <c r="T94" s="4">
        <v>71</v>
      </c>
      <c r="U94" s="4" t="s">
        <v>849</v>
      </c>
      <c r="V94" s="4">
        <v>1.8</v>
      </c>
      <c r="W94" s="4">
        <v>340</v>
      </c>
      <c r="X94" s="4">
        <v>8.5</v>
      </c>
      <c r="Y94" s="4">
        <v>20</v>
      </c>
      <c r="Z94" s="4" t="s">
        <v>850</v>
      </c>
      <c r="AA94" s="4">
        <v>0.5</v>
      </c>
      <c r="AB94" s="4">
        <v>1.2</v>
      </c>
      <c r="AC94" s="4">
        <v>0.5</v>
      </c>
      <c r="AD94" s="4" t="s">
        <v>851</v>
      </c>
      <c r="AE94" s="4">
        <v>0.5</v>
      </c>
      <c r="AF94" s="4" t="s">
        <v>851</v>
      </c>
      <c r="AG94" s="4">
        <v>0</v>
      </c>
      <c r="AH94" s="4">
        <v>0</v>
      </c>
      <c r="AI94" s="4">
        <v>2.97</v>
      </c>
      <c r="AJ94" s="4">
        <v>12.5</v>
      </c>
      <c r="AK94" s="4">
        <v>2</v>
      </c>
      <c r="AL94" s="4">
        <v>5</v>
      </c>
      <c r="AM94" s="4" t="s">
        <v>852</v>
      </c>
      <c r="AN94" s="4">
        <v>10</v>
      </c>
      <c r="AO94" s="3"/>
    </row>
    <row r="95" spans="2:41" x14ac:dyDescent="0.25">
      <c r="B95" s="106" t="s">
        <v>4829</v>
      </c>
      <c r="C95" s="16">
        <v>466990</v>
      </c>
      <c r="D95" s="16" t="s">
        <v>4631</v>
      </c>
      <c r="E95" s="16">
        <v>2020</v>
      </c>
      <c r="F95" s="12">
        <v>43920</v>
      </c>
      <c r="G95" s="4">
        <v>1011</v>
      </c>
      <c r="H95" s="4">
        <v>1013.2</v>
      </c>
      <c r="I95" s="4">
        <v>1012.8</v>
      </c>
      <c r="J95" s="4" t="s">
        <v>853</v>
      </c>
      <c r="K95" s="4">
        <v>1008.6</v>
      </c>
      <c r="L95" s="4" t="s">
        <v>854</v>
      </c>
      <c r="M95" s="4">
        <v>22.5</v>
      </c>
      <c r="N95" s="4">
        <v>26.6</v>
      </c>
      <c r="O95" s="4" t="s">
        <v>855</v>
      </c>
      <c r="P95" s="4">
        <v>18.399999999999999</v>
      </c>
      <c r="Q95" s="4" t="s">
        <v>856</v>
      </c>
      <c r="R95" s="4">
        <v>18.5</v>
      </c>
      <c r="S95" s="4">
        <v>78</v>
      </c>
      <c r="T95" s="4">
        <v>68</v>
      </c>
      <c r="U95" s="4" t="s">
        <v>857</v>
      </c>
      <c r="V95" s="4">
        <v>2.5</v>
      </c>
      <c r="W95" s="4">
        <v>240</v>
      </c>
      <c r="X95" s="4">
        <v>7.9</v>
      </c>
      <c r="Y95" s="4">
        <v>50</v>
      </c>
      <c r="Z95" s="4" t="s">
        <v>858</v>
      </c>
      <c r="AA95" s="4" t="s">
        <v>315</v>
      </c>
      <c r="AB95" s="4">
        <v>1.2</v>
      </c>
      <c r="AC95" s="4" t="s">
        <v>315</v>
      </c>
      <c r="AD95" s="4" t="s">
        <v>859</v>
      </c>
      <c r="AE95" s="4" t="s">
        <v>315</v>
      </c>
      <c r="AF95" s="4" t="s">
        <v>859</v>
      </c>
      <c r="AG95" s="4">
        <v>5.8</v>
      </c>
      <c r="AH95" s="4">
        <v>47.3</v>
      </c>
      <c r="AI95" s="4">
        <v>16.059999999999999</v>
      </c>
      <c r="AJ95" s="4">
        <v>15.6</v>
      </c>
      <c r="AK95" s="4">
        <v>-3</v>
      </c>
      <c r="AL95" s="4">
        <v>8</v>
      </c>
      <c r="AM95" s="4" t="s">
        <v>860</v>
      </c>
      <c r="AN95" s="4">
        <v>9.1</v>
      </c>
      <c r="AO95" s="3"/>
    </row>
    <row r="96" spans="2:41" x14ac:dyDescent="0.25">
      <c r="B96" s="106" t="s">
        <v>4829</v>
      </c>
      <c r="C96" s="16">
        <v>466990</v>
      </c>
      <c r="D96" s="16" t="s">
        <v>4631</v>
      </c>
      <c r="E96" s="16">
        <v>2020</v>
      </c>
      <c r="F96" s="12">
        <v>43921</v>
      </c>
      <c r="G96" s="4">
        <v>1010.5</v>
      </c>
      <c r="H96" s="4">
        <v>1012.7</v>
      </c>
      <c r="I96" s="4">
        <v>1013</v>
      </c>
      <c r="J96" s="4" t="s">
        <v>861</v>
      </c>
      <c r="K96" s="4">
        <v>1008.4</v>
      </c>
      <c r="L96" s="4" t="s">
        <v>862</v>
      </c>
      <c r="M96" s="4">
        <v>22.4</v>
      </c>
      <c r="N96" s="4">
        <v>23.8</v>
      </c>
      <c r="O96" s="4" t="s">
        <v>863</v>
      </c>
      <c r="P96" s="4">
        <v>21.5</v>
      </c>
      <c r="Q96" s="4" t="s">
        <v>864</v>
      </c>
      <c r="R96" s="4">
        <v>19.600000000000001</v>
      </c>
      <c r="S96" s="4">
        <v>84</v>
      </c>
      <c r="T96" s="4">
        <v>76</v>
      </c>
      <c r="U96" s="4" t="s">
        <v>865</v>
      </c>
      <c r="V96" s="4">
        <v>1.5</v>
      </c>
      <c r="W96" s="4">
        <v>340</v>
      </c>
      <c r="X96" s="4">
        <v>7.3</v>
      </c>
      <c r="Y96" s="4">
        <v>40</v>
      </c>
      <c r="Z96" s="4" t="s">
        <v>866</v>
      </c>
      <c r="AA96" s="4" t="s">
        <v>315</v>
      </c>
      <c r="AB96" s="4">
        <v>0.9</v>
      </c>
      <c r="AC96" s="4" t="s">
        <v>315</v>
      </c>
      <c r="AD96" s="4" t="s">
        <v>867</v>
      </c>
      <c r="AE96" s="4" t="s">
        <v>315</v>
      </c>
      <c r="AF96" s="4" t="s">
        <v>867</v>
      </c>
      <c r="AG96" s="4">
        <v>0</v>
      </c>
      <c r="AH96" s="4">
        <v>0</v>
      </c>
      <c r="AI96" s="4">
        <v>2.3199999999999998</v>
      </c>
      <c r="AJ96" s="4">
        <v>10</v>
      </c>
      <c r="AK96" s="4">
        <v>-3</v>
      </c>
      <c r="AL96" s="4">
        <v>3</v>
      </c>
      <c r="AM96" s="4" t="s">
        <v>868</v>
      </c>
      <c r="AN96" s="4">
        <v>10</v>
      </c>
      <c r="AO96" s="3"/>
    </row>
    <row r="97" spans="2:41" x14ac:dyDescent="0.25">
      <c r="B97" s="106" t="s">
        <v>4829</v>
      </c>
      <c r="C97" s="16">
        <v>466990</v>
      </c>
      <c r="D97" s="16" t="s">
        <v>4631</v>
      </c>
      <c r="E97" s="16">
        <v>2020</v>
      </c>
      <c r="F97" s="12">
        <v>43922</v>
      </c>
      <c r="G97" s="4">
        <v>1013.5</v>
      </c>
      <c r="H97" s="4">
        <v>1015.8</v>
      </c>
      <c r="I97" s="4">
        <v>1018.2</v>
      </c>
      <c r="J97" s="4" t="s">
        <v>869</v>
      </c>
      <c r="K97" s="4">
        <v>1008.3</v>
      </c>
      <c r="L97" s="4" t="s">
        <v>870</v>
      </c>
      <c r="M97" s="4">
        <v>20.9</v>
      </c>
      <c r="N97" s="4">
        <v>23</v>
      </c>
      <c r="O97" s="4" t="s">
        <v>871</v>
      </c>
      <c r="P97" s="4">
        <v>18.600000000000001</v>
      </c>
      <c r="Q97" s="4" t="s">
        <v>872</v>
      </c>
      <c r="R97" s="4">
        <v>17.7</v>
      </c>
      <c r="S97" s="4">
        <v>82</v>
      </c>
      <c r="T97" s="4">
        <v>75</v>
      </c>
      <c r="U97" s="4" t="s">
        <v>873</v>
      </c>
      <c r="V97" s="4">
        <v>3.2</v>
      </c>
      <c r="W97" s="4">
        <v>40</v>
      </c>
      <c r="X97" s="4">
        <v>11.2</v>
      </c>
      <c r="Y97" s="4">
        <v>70</v>
      </c>
      <c r="Z97" s="4" t="s">
        <v>874</v>
      </c>
      <c r="AA97" s="4" t="s">
        <v>315</v>
      </c>
      <c r="AB97" s="4">
        <v>1.6</v>
      </c>
      <c r="AC97" s="4" t="s">
        <v>315</v>
      </c>
      <c r="AD97" s="4" t="s">
        <v>875</v>
      </c>
      <c r="AE97" s="4" t="s">
        <v>315</v>
      </c>
      <c r="AF97" s="4" t="s">
        <v>876</v>
      </c>
      <c r="AG97" s="4">
        <v>0</v>
      </c>
      <c r="AH97" s="4">
        <v>0</v>
      </c>
      <c r="AI97" s="4">
        <v>0</v>
      </c>
      <c r="AJ97" s="4">
        <v>10</v>
      </c>
      <c r="AK97" s="4">
        <v>-0.9</v>
      </c>
      <c r="AL97" s="4">
        <v>1</v>
      </c>
      <c r="AM97" s="4" t="s">
        <v>877</v>
      </c>
      <c r="AN97" s="4">
        <v>10</v>
      </c>
      <c r="AO97" s="3"/>
    </row>
    <row r="98" spans="2:41" x14ac:dyDescent="0.25">
      <c r="B98" s="106" t="s">
        <v>4829</v>
      </c>
      <c r="C98" s="16">
        <v>466990</v>
      </c>
      <c r="D98" s="16" t="s">
        <v>4631</v>
      </c>
      <c r="E98" s="16">
        <v>2020</v>
      </c>
      <c r="F98" s="12">
        <v>43923</v>
      </c>
      <c r="G98" s="4">
        <v>1016.9</v>
      </c>
      <c r="H98" s="4">
        <v>1019.2</v>
      </c>
      <c r="I98" s="4">
        <v>1019.3</v>
      </c>
      <c r="J98" s="4" t="s">
        <v>878</v>
      </c>
      <c r="K98" s="4">
        <v>1014.3</v>
      </c>
      <c r="L98" s="4" t="s">
        <v>879</v>
      </c>
      <c r="M98" s="4">
        <v>20.3</v>
      </c>
      <c r="N98" s="4">
        <v>23.1</v>
      </c>
      <c r="O98" s="4" t="s">
        <v>880</v>
      </c>
      <c r="P98" s="4">
        <v>18.3</v>
      </c>
      <c r="Q98" s="4" t="s">
        <v>881</v>
      </c>
      <c r="R98" s="4">
        <v>17.5</v>
      </c>
      <c r="S98" s="4">
        <v>84</v>
      </c>
      <c r="T98" s="4">
        <v>76</v>
      </c>
      <c r="U98" s="4" t="s">
        <v>882</v>
      </c>
      <c r="V98" s="4">
        <v>1.6</v>
      </c>
      <c r="W98" s="4">
        <v>360</v>
      </c>
      <c r="X98" s="4">
        <v>4.9000000000000004</v>
      </c>
      <c r="Y98" s="4">
        <v>350</v>
      </c>
      <c r="Z98" s="4" t="s">
        <v>883</v>
      </c>
      <c r="AA98" s="4">
        <v>3.5</v>
      </c>
      <c r="AB98" s="4">
        <v>2.2000000000000002</v>
      </c>
      <c r="AC98" s="4">
        <v>2</v>
      </c>
      <c r="AD98" s="4" t="s">
        <v>884</v>
      </c>
      <c r="AE98" s="4">
        <v>3.5</v>
      </c>
      <c r="AF98" s="4" t="s">
        <v>885</v>
      </c>
      <c r="AG98" s="4">
        <v>0.6</v>
      </c>
      <c r="AH98" s="4">
        <v>4.9000000000000004</v>
      </c>
      <c r="AI98" s="4">
        <v>6.35</v>
      </c>
      <c r="AJ98" s="4">
        <v>10.6</v>
      </c>
      <c r="AK98" s="4">
        <v>1.1000000000000001</v>
      </c>
      <c r="AL98" s="4">
        <v>5</v>
      </c>
      <c r="AM98" s="4" t="s">
        <v>886</v>
      </c>
      <c r="AN98" s="4">
        <v>9.6</v>
      </c>
      <c r="AO98" s="3"/>
    </row>
    <row r="99" spans="2:41" x14ac:dyDescent="0.25">
      <c r="B99" s="106" t="s">
        <v>4829</v>
      </c>
      <c r="C99" s="16">
        <v>466990</v>
      </c>
      <c r="D99" s="16" t="s">
        <v>4631</v>
      </c>
      <c r="E99" s="16">
        <v>2020</v>
      </c>
      <c r="F99" s="12">
        <v>43924</v>
      </c>
      <c r="G99" s="4">
        <v>1015.5</v>
      </c>
      <c r="H99" s="4">
        <v>1017.7</v>
      </c>
      <c r="I99" s="4">
        <v>1017.3</v>
      </c>
      <c r="J99" s="4" t="s">
        <v>887</v>
      </c>
      <c r="K99" s="4">
        <v>1012.8</v>
      </c>
      <c r="L99" s="4" t="s">
        <v>888</v>
      </c>
      <c r="M99" s="4">
        <v>22.2</v>
      </c>
      <c r="N99" s="4">
        <v>25.6</v>
      </c>
      <c r="O99" s="4" t="s">
        <v>889</v>
      </c>
      <c r="P99" s="4">
        <v>20</v>
      </c>
      <c r="Q99" s="4" t="s">
        <v>890</v>
      </c>
      <c r="R99" s="4">
        <v>19.100000000000001</v>
      </c>
      <c r="S99" s="4">
        <v>83</v>
      </c>
      <c r="T99" s="4">
        <v>70</v>
      </c>
      <c r="U99" s="4" t="s">
        <v>891</v>
      </c>
      <c r="V99" s="4">
        <v>2.5</v>
      </c>
      <c r="W99" s="4">
        <v>160</v>
      </c>
      <c r="X99" s="4">
        <v>8.5</v>
      </c>
      <c r="Y99" s="4">
        <v>150</v>
      </c>
      <c r="Z99" s="4" t="s">
        <v>892</v>
      </c>
      <c r="AA99" s="4">
        <v>6</v>
      </c>
      <c r="AB99" s="4">
        <v>4.4000000000000004</v>
      </c>
      <c r="AC99" s="4">
        <v>1.5</v>
      </c>
      <c r="AD99" s="4" t="s">
        <v>893</v>
      </c>
      <c r="AE99" s="4">
        <v>4</v>
      </c>
      <c r="AF99" s="4" t="s">
        <v>894</v>
      </c>
      <c r="AG99" s="4">
        <v>1.5</v>
      </c>
      <c r="AH99" s="4">
        <v>12.1</v>
      </c>
      <c r="AI99" s="4">
        <v>8.3800000000000008</v>
      </c>
      <c r="AJ99" s="4">
        <v>13.3</v>
      </c>
      <c r="AK99" s="4">
        <v>-2.1</v>
      </c>
      <c r="AL99" s="4">
        <v>6</v>
      </c>
      <c r="AM99" s="4" t="s">
        <v>895</v>
      </c>
      <c r="AN99" s="4">
        <v>9.6</v>
      </c>
      <c r="AO99" s="3"/>
    </row>
    <row r="100" spans="2:41" x14ac:dyDescent="0.25">
      <c r="B100" s="106" t="s">
        <v>4829</v>
      </c>
      <c r="C100" s="16">
        <v>466990</v>
      </c>
      <c r="D100" s="16" t="s">
        <v>4631</v>
      </c>
      <c r="E100" s="16">
        <v>2020</v>
      </c>
      <c r="F100" s="12">
        <v>43925</v>
      </c>
      <c r="G100" s="4">
        <v>1016.2</v>
      </c>
      <c r="H100" s="4">
        <v>1018.5</v>
      </c>
      <c r="I100" s="4">
        <v>1018.8</v>
      </c>
      <c r="J100" s="4" t="s">
        <v>896</v>
      </c>
      <c r="K100" s="4">
        <v>1014.2</v>
      </c>
      <c r="L100" s="4" t="s">
        <v>897</v>
      </c>
      <c r="M100" s="4">
        <v>20.8</v>
      </c>
      <c r="N100" s="4">
        <v>22.6</v>
      </c>
      <c r="O100" s="4" t="s">
        <v>898</v>
      </c>
      <c r="P100" s="4">
        <v>19.8</v>
      </c>
      <c r="Q100" s="4" t="s">
        <v>899</v>
      </c>
      <c r="R100" s="4">
        <v>17.3</v>
      </c>
      <c r="S100" s="4">
        <v>81</v>
      </c>
      <c r="T100" s="4">
        <v>69</v>
      </c>
      <c r="U100" s="4" t="s">
        <v>900</v>
      </c>
      <c r="V100" s="4">
        <v>3.7</v>
      </c>
      <c r="W100" s="4">
        <v>30</v>
      </c>
      <c r="X100" s="4">
        <v>11.9</v>
      </c>
      <c r="Y100" s="4">
        <v>40</v>
      </c>
      <c r="Z100" s="4" t="s">
        <v>901</v>
      </c>
      <c r="AA100" s="4">
        <v>1</v>
      </c>
      <c r="AB100" s="4">
        <v>1.9</v>
      </c>
      <c r="AC100" s="4">
        <v>0.5</v>
      </c>
      <c r="AD100" s="4" t="s">
        <v>902</v>
      </c>
      <c r="AE100" s="4">
        <v>1</v>
      </c>
      <c r="AF100" s="4" t="s">
        <v>902</v>
      </c>
      <c r="AG100" s="4">
        <v>0</v>
      </c>
      <c r="AH100" s="4">
        <v>0</v>
      </c>
      <c r="AI100" s="4">
        <v>0.41</v>
      </c>
      <c r="AJ100" s="4">
        <v>11.8</v>
      </c>
      <c r="AK100" s="4">
        <v>3.1</v>
      </c>
      <c r="AL100" s="4">
        <v>3</v>
      </c>
      <c r="AM100" s="4" t="s">
        <v>903</v>
      </c>
      <c r="AN100" s="4">
        <v>10</v>
      </c>
      <c r="AO100" s="3"/>
    </row>
    <row r="101" spans="2:41" x14ac:dyDescent="0.25">
      <c r="B101" s="106" t="s">
        <v>4829</v>
      </c>
      <c r="C101" s="16">
        <v>466990</v>
      </c>
      <c r="D101" s="16" t="s">
        <v>4631</v>
      </c>
      <c r="E101" s="16">
        <v>2020</v>
      </c>
      <c r="F101" s="12">
        <v>43926</v>
      </c>
      <c r="G101" s="4">
        <v>1018</v>
      </c>
      <c r="H101" s="4">
        <v>1020.3</v>
      </c>
      <c r="I101" s="4">
        <v>1019.6</v>
      </c>
      <c r="J101" s="4" t="s">
        <v>904</v>
      </c>
      <c r="K101" s="4">
        <v>1016.4</v>
      </c>
      <c r="L101" s="4" t="s">
        <v>905</v>
      </c>
      <c r="M101" s="4">
        <v>19.8</v>
      </c>
      <c r="N101" s="4">
        <v>22.3</v>
      </c>
      <c r="O101" s="4" t="s">
        <v>906</v>
      </c>
      <c r="P101" s="4">
        <v>17.5</v>
      </c>
      <c r="Q101" s="4" t="s">
        <v>907</v>
      </c>
      <c r="R101" s="4">
        <v>14.5</v>
      </c>
      <c r="S101" s="4">
        <v>72</v>
      </c>
      <c r="T101" s="4">
        <v>63</v>
      </c>
      <c r="U101" s="4" t="s">
        <v>908</v>
      </c>
      <c r="V101" s="4">
        <v>3</v>
      </c>
      <c r="W101" s="4">
        <v>30</v>
      </c>
      <c r="X101" s="4">
        <v>10.6</v>
      </c>
      <c r="Y101" s="4">
        <v>20</v>
      </c>
      <c r="Z101" s="4" t="s">
        <v>909</v>
      </c>
      <c r="AA101" s="4">
        <v>2</v>
      </c>
      <c r="AB101" s="4">
        <v>1.6</v>
      </c>
      <c r="AC101" s="4">
        <v>1</v>
      </c>
      <c r="AD101" s="4" t="s">
        <v>910</v>
      </c>
      <c r="AE101" s="4">
        <v>2</v>
      </c>
      <c r="AF101" s="4" t="s">
        <v>911</v>
      </c>
      <c r="AG101" s="4">
        <v>0</v>
      </c>
      <c r="AH101" s="4">
        <v>0</v>
      </c>
      <c r="AI101" s="4">
        <v>1.0900000000000001</v>
      </c>
      <c r="AJ101" s="4">
        <v>11.9</v>
      </c>
      <c r="AK101" s="4">
        <v>-1</v>
      </c>
      <c r="AL101" s="4">
        <v>4</v>
      </c>
      <c r="AM101" s="4" t="s">
        <v>912</v>
      </c>
      <c r="AN101" s="4">
        <v>10</v>
      </c>
      <c r="AO101" s="3"/>
    </row>
    <row r="102" spans="2:41" x14ac:dyDescent="0.25">
      <c r="B102" s="106" t="s">
        <v>4829</v>
      </c>
      <c r="C102" s="16">
        <v>466990</v>
      </c>
      <c r="D102" s="16" t="s">
        <v>4631</v>
      </c>
      <c r="E102" s="16">
        <v>2020</v>
      </c>
      <c r="F102" s="12">
        <v>43927</v>
      </c>
      <c r="G102" s="4">
        <v>1015.1</v>
      </c>
      <c r="H102" s="4">
        <v>1017.4</v>
      </c>
      <c r="I102" s="4">
        <v>1018.7</v>
      </c>
      <c r="J102" s="4" t="s">
        <v>913</v>
      </c>
      <c r="K102" s="4">
        <v>1012.4</v>
      </c>
      <c r="L102" s="4" t="s">
        <v>914</v>
      </c>
      <c r="M102" s="4">
        <v>19.2</v>
      </c>
      <c r="N102" s="4">
        <v>21.4</v>
      </c>
      <c r="O102" s="4" t="s">
        <v>915</v>
      </c>
      <c r="P102" s="4">
        <v>17.399999999999999</v>
      </c>
      <c r="Q102" s="4" t="s">
        <v>916</v>
      </c>
      <c r="R102" s="4">
        <v>16.2</v>
      </c>
      <c r="S102" s="4">
        <v>83</v>
      </c>
      <c r="T102" s="4">
        <v>70</v>
      </c>
      <c r="U102" s="4" t="s">
        <v>915</v>
      </c>
      <c r="V102" s="4">
        <v>1.8</v>
      </c>
      <c r="W102" s="4">
        <v>350</v>
      </c>
      <c r="X102" s="4">
        <v>5.0999999999999996</v>
      </c>
      <c r="Y102" s="4">
        <v>340</v>
      </c>
      <c r="Z102" s="4" t="s">
        <v>917</v>
      </c>
      <c r="AA102" s="4">
        <v>6.5</v>
      </c>
      <c r="AB102" s="4">
        <v>8.8000000000000007</v>
      </c>
      <c r="AC102" s="4">
        <v>1</v>
      </c>
      <c r="AD102" s="4" t="s">
        <v>918</v>
      </c>
      <c r="AE102" s="4">
        <v>2.5</v>
      </c>
      <c r="AF102" s="4" t="s">
        <v>919</v>
      </c>
      <c r="AG102" s="4">
        <v>0</v>
      </c>
      <c r="AH102" s="4">
        <v>0</v>
      </c>
      <c r="AI102" s="4">
        <v>0.04</v>
      </c>
      <c r="AJ102" s="4">
        <v>10.3</v>
      </c>
      <c r="AK102" s="4">
        <v>-3.4</v>
      </c>
      <c r="AL102" s="4">
        <v>2</v>
      </c>
      <c r="AM102" s="4" t="s">
        <v>920</v>
      </c>
      <c r="AN102" s="4">
        <v>10</v>
      </c>
      <c r="AO102" s="3"/>
    </row>
    <row r="103" spans="2:41" x14ac:dyDescent="0.25">
      <c r="B103" s="106" t="s">
        <v>4829</v>
      </c>
      <c r="C103" s="16">
        <v>466990</v>
      </c>
      <c r="D103" s="16" t="s">
        <v>4631</v>
      </c>
      <c r="E103" s="16">
        <v>2020</v>
      </c>
      <c r="F103" s="12">
        <v>43928</v>
      </c>
      <c r="G103" s="4">
        <v>1012.3</v>
      </c>
      <c r="H103" s="4">
        <v>1014.6</v>
      </c>
      <c r="I103" s="4">
        <v>1014.6</v>
      </c>
      <c r="J103" s="4" t="s">
        <v>921</v>
      </c>
      <c r="K103" s="4">
        <v>1010</v>
      </c>
      <c r="L103" s="4" t="s">
        <v>922</v>
      </c>
      <c r="M103" s="4">
        <v>19.5</v>
      </c>
      <c r="N103" s="4">
        <v>21.2</v>
      </c>
      <c r="O103" s="4" t="s">
        <v>923</v>
      </c>
      <c r="P103" s="4">
        <v>18</v>
      </c>
      <c r="Q103" s="4" t="s">
        <v>924</v>
      </c>
      <c r="R103" s="4">
        <v>16.8</v>
      </c>
      <c r="S103" s="4">
        <v>84</v>
      </c>
      <c r="T103" s="4">
        <v>71</v>
      </c>
      <c r="U103" s="4" t="s">
        <v>925</v>
      </c>
      <c r="V103" s="4">
        <v>3.1</v>
      </c>
      <c r="W103" s="4">
        <v>30</v>
      </c>
      <c r="X103" s="4">
        <v>10.7</v>
      </c>
      <c r="Y103" s="4">
        <v>50</v>
      </c>
      <c r="Z103" s="4" t="s">
        <v>926</v>
      </c>
      <c r="AA103" s="4">
        <v>6</v>
      </c>
      <c r="AB103" s="4">
        <v>9.1999999999999993</v>
      </c>
      <c r="AC103" s="4">
        <v>1</v>
      </c>
      <c r="AD103" s="4" t="s">
        <v>927</v>
      </c>
      <c r="AE103" s="4">
        <v>3</v>
      </c>
      <c r="AF103" s="4" t="s">
        <v>928</v>
      </c>
      <c r="AG103" s="4">
        <v>0</v>
      </c>
      <c r="AH103" s="4">
        <v>0</v>
      </c>
      <c r="AI103" s="4">
        <v>0</v>
      </c>
      <c r="AJ103" s="4">
        <v>9.5</v>
      </c>
      <c r="AK103" s="4">
        <v>-0.9</v>
      </c>
      <c r="AL103" s="4">
        <v>2</v>
      </c>
      <c r="AM103" s="4" t="s">
        <v>929</v>
      </c>
      <c r="AN103" s="4">
        <v>10</v>
      </c>
      <c r="AO103" s="3"/>
    </row>
    <row r="104" spans="2:41" x14ac:dyDescent="0.25">
      <c r="B104" s="106" t="s">
        <v>4829</v>
      </c>
      <c r="C104" s="16">
        <v>466990</v>
      </c>
      <c r="D104" s="16" t="s">
        <v>4631</v>
      </c>
      <c r="E104" s="16">
        <v>2020</v>
      </c>
      <c r="F104" s="12">
        <v>43929</v>
      </c>
      <c r="G104" s="4">
        <v>1013.3</v>
      </c>
      <c r="H104" s="4">
        <v>1015.6</v>
      </c>
      <c r="I104" s="4">
        <v>1015.5</v>
      </c>
      <c r="J104" s="4" t="s">
        <v>930</v>
      </c>
      <c r="K104" s="4">
        <v>1012</v>
      </c>
      <c r="L104" s="4" t="s">
        <v>931</v>
      </c>
      <c r="M104" s="4">
        <v>21.6</v>
      </c>
      <c r="N104" s="4">
        <v>25.7</v>
      </c>
      <c r="O104" s="4" t="s">
        <v>932</v>
      </c>
      <c r="P104" s="4">
        <v>18.5</v>
      </c>
      <c r="Q104" s="4" t="s">
        <v>933</v>
      </c>
      <c r="R104" s="4">
        <v>17.3</v>
      </c>
      <c r="S104" s="4">
        <v>76</v>
      </c>
      <c r="T104" s="4">
        <v>65</v>
      </c>
      <c r="U104" s="4" t="s">
        <v>934</v>
      </c>
      <c r="V104" s="4">
        <v>2.8</v>
      </c>
      <c r="W104" s="4">
        <v>250</v>
      </c>
      <c r="X104" s="4">
        <v>9.6</v>
      </c>
      <c r="Y104" s="4">
        <v>40</v>
      </c>
      <c r="Z104" s="4" t="s">
        <v>935</v>
      </c>
      <c r="AA104" s="4">
        <v>0</v>
      </c>
      <c r="AB104" s="4">
        <v>0</v>
      </c>
      <c r="AC104" s="4">
        <v>0</v>
      </c>
      <c r="AD104" s="4" t="s">
        <v>181</v>
      </c>
      <c r="AE104" s="4">
        <v>0</v>
      </c>
      <c r="AF104" s="4" t="s">
        <v>181</v>
      </c>
      <c r="AG104" s="4">
        <v>1.8</v>
      </c>
      <c r="AH104" s="4">
        <v>14.4</v>
      </c>
      <c r="AI104" s="4">
        <v>11.31</v>
      </c>
      <c r="AJ104" s="4">
        <v>10</v>
      </c>
      <c r="AK104" s="4">
        <v>2.2999999999999998</v>
      </c>
      <c r="AL104" s="4">
        <v>8</v>
      </c>
      <c r="AM104" s="4" t="s">
        <v>936</v>
      </c>
      <c r="AN104" s="4">
        <v>9.3000000000000007</v>
      </c>
      <c r="AO104" s="3"/>
    </row>
    <row r="105" spans="2:41" x14ac:dyDescent="0.25">
      <c r="B105" s="106" t="s">
        <v>4829</v>
      </c>
      <c r="C105" s="16">
        <v>466990</v>
      </c>
      <c r="D105" s="16" t="s">
        <v>4631</v>
      </c>
      <c r="E105" s="16">
        <v>2020</v>
      </c>
      <c r="F105" s="12">
        <v>43930</v>
      </c>
      <c r="G105" s="4">
        <v>1015</v>
      </c>
      <c r="H105" s="4">
        <v>1017.2</v>
      </c>
      <c r="I105" s="4">
        <v>1018.3</v>
      </c>
      <c r="J105" s="4" t="s">
        <v>937</v>
      </c>
      <c r="K105" s="4">
        <v>1012.2</v>
      </c>
      <c r="L105" s="4" t="s">
        <v>938</v>
      </c>
      <c r="M105" s="4">
        <v>21.2</v>
      </c>
      <c r="N105" s="4">
        <v>23</v>
      </c>
      <c r="O105" s="4" t="s">
        <v>939</v>
      </c>
      <c r="P105" s="4">
        <v>19.600000000000001</v>
      </c>
      <c r="Q105" s="4" t="s">
        <v>940</v>
      </c>
      <c r="R105" s="4">
        <v>16.399999999999999</v>
      </c>
      <c r="S105" s="4">
        <v>74</v>
      </c>
      <c r="T105" s="4">
        <v>56</v>
      </c>
      <c r="U105" s="4" t="s">
        <v>941</v>
      </c>
      <c r="V105" s="4">
        <v>2.8</v>
      </c>
      <c r="W105" s="4">
        <v>270</v>
      </c>
      <c r="X105" s="4">
        <v>13.1</v>
      </c>
      <c r="Y105" s="4">
        <v>40</v>
      </c>
      <c r="Z105" s="4" t="s">
        <v>942</v>
      </c>
      <c r="AA105" s="4">
        <v>0</v>
      </c>
      <c r="AB105" s="4">
        <v>0</v>
      </c>
      <c r="AC105" s="4">
        <v>0</v>
      </c>
      <c r="AD105" s="4" t="s">
        <v>181</v>
      </c>
      <c r="AE105" s="4">
        <v>0</v>
      </c>
      <c r="AF105" s="4" t="s">
        <v>181</v>
      </c>
      <c r="AG105" s="4">
        <v>0</v>
      </c>
      <c r="AH105" s="4">
        <v>0</v>
      </c>
      <c r="AI105" s="4">
        <v>1.0900000000000001</v>
      </c>
      <c r="AJ105" s="4">
        <v>11</v>
      </c>
      <c r="AK105" s="4">
        <v>1.9</v>
      </c>
      <c r="AL105" s="4">
        <v>3</v>
      </c>
      <c r="AM105" s="4" t="s">
        <v>943</v>
      </c>
      <c r="AN105" s="4">
        <v>9.6</v>
      </c>
      <c r="AO105" s="3"/>
    </row>
    <row r="106" spans="2:41" x14ac:dyDescent="0.25">
      <c r="B106" s="106" t="s">
        <v>4829</v>
      </c>
      <c r="C106" s="16">
        <v>466990</v>
      </c>
      <c r="D106" s="16" t="s">
        <v>4631</v>
      </c>
      <c r="E106" s="16">
        <v>2020</v>
      </c>
      <c r="F106" s="12">
        <v>43931</v>
      </c>
      <c r="G106" s="4">
        <v>1017.3</v>
      </c>
      <c r="H106" s="4">
        <v>1019.6</v>
      </c>
      <c r="I106" s="4">
        <v>1019.1</v>
      </c>
      <c r="J106" s="4" t="s">
        <v>944</v>
      </c>
      <c r="K106" s="4">
        <v>1015.9</v>
      </c>
      <c r="L106" s="4" t="s">
        <v>945</v>
      </c>
      <c r="M106" s="4">
        <v>21.2</v>
      </c>
      <c r="N106" s="4">
        <v>26</v>
      </c>
      <c r="O106" s="4" t="s">
        <v>946</v>
      </c>
      <c r="P106" s="4">
        <v>18.600000000000001</v>
      </c>
      <c r="Q106" s="4" t="s">
        <v>947</v>
      </c>
      <c r="R106" s="4">
        <v>16.7</v>
      </c>
      <c r="S106" s="4">
        <v>76</v>
      </c>
      <c r="T106" s="4">
        <v>61</v>
      </c>
      <c r="U106" s="4" t="s">
        <v>948</v>
      </c>
      <c r="V106" s="4">
        <v>2.6</v>
      </c>
      <c r="W106" s="4">
        <v>250</v>
      </c>
      <c r="X106" s="4">
        <v>7.1</v>
      </c>
      <c r="Y106" s="4">
        <v>80</v>
      </c>
      <c r="Z106" s="4" t="s">
        <v>949</v>
      </c>
      <c r="AA106" s="4">
        <v>2</v>
      </c>
      <c r="AB106" s="4">
        <v>1.3</v>
      </c>
      <c r="AC106" s="4">
        <v>1</v>
      </c>
      <c r="AD106" s="4" t="s">
        <v>950</v>
      </c>
      <c r="AE106" s="4">
        <v>2</v>
      </c>
      <c r="AF106" s="4" t="s">
        <v>951</v>
      </c>
      <c r="AG106" s="4">
        <v>2.6</v>
      </c>
      <c r="AH106" s="4">
        <v>20.7</v>
      </c>
      <c r="AI106" s="4">
        <v>7.89</v>
      </c>
      <c r="AJ106" s="4">
        <v>11.1</v>
      </c>
      <c r="AK106" s="4">
        <v>-2.1</v>
      </c>
      <c r="AL106" s="4">
        <v>9</v>
      </c>
      <c r="AM106" s="4" t="s">
        <v>952</v>
      </c>
      <c r="AN106" s="4">
        <v>8.6</v>
      </c>
      <c r="AO106" s="3"/>
    </row>
    <row r="107" spans="2:41" x14ac:dyDescent="0.25">
      <c r="B107" s="106" t="s">
        <v>4829</v>
      </c>
      <c r="C107" s="16">
        <v>466990</v>
      </c>
      <c r="D107" s="16" t="s">
        <v>4631</v>
      </c>
      <c r="E107" s="16">
        <v>2020</v>
      </c>
      <c r="F107" s="12">
        <v>43932</v>
      </c>
      <c r="G107" s="4">
        <v>1012.1</v>
      </c>
      <c r="H107" s="4">
        <v>1014.3</v>
      </c>
      <c r="I107" s="4">
        <v>1016.6</v>
      </c>
      <c r="J107" s="4" t="s">
        <v>953</v>
      </c>
      <c r="K107" s="4">
        <v>1009.4</v>
      </c>
      <c r="L107" s="4" t="s">
        <v>954</v>
      </c>
      <c r="M107" s="4">
        <v>22.3</v>
      </c>
      <c r="N107" s="4">
        <v>25.8</v>
      </c>
      <c r="O107" s="4" t="s">
        <v>955</v>
      </c>
      <c r="P107" s="4">
        <v>18.899999999999999</v>
      </c>
      <c r="Q107" s="4" t="s">
        <v>956</v>
      </c>
      <c r="R107" s="4">
        <v>18.2</v>
      </c>
      <c r="S107" s="4">
        <v>78</v>
      </c>
      <c r="T107" s="4">
        <v>68</v>
      </c>
      <c r="U107" s="4" t="s">
        <v>957</v>
      </c>
      <c r="V107" s="4">
        <v>2.2999999999999998</v>
      </c>
      <c r="W107" s="4">
        <v>230</v>
      </c>
      <c r="X107" s="4">
        <v>7.2</v>
      </c>
      <c r="Y107" s="4">
        <v>220</v>
      </c>
      <c r="Z107" s="4" t="s">
        <v>958</v>
      </c>
      <c r="AA107" s="4">
        <v>0</v>
      </c>
      <c r="AB107" s="4">
        <v>0</v>
      </c>
      <c r="AC107" s="4">
        <v>0</v>
      </c>
      <c r="AD107" s="4" t="s">
        <v>181</v>
      </c>
      <c r="AE107" s="4">
        <v>0</v>
      </c>
      <c r="AF107" s="4" t="s">
        <v>181</v>
      </c>
      <c r="AG107" s="4">
        <v>3.2</v>
      </c>
      <c r="AH107" s="4">
        <v>25.5</v>
      </c>
      <c r="AI107" s="4">
        <v>8.2799999999999994</v>
      </c>
      <c r="AJ107" s="4">
        <v>10.6</v>
      </c>
      <c r="AK107" s="4">
        <v>-4.0999999999999996</v>
      </c>
      <c r="AL107" s="4">
        <v>6</v>
      </c>
      <c r="AM107" s="4" t="s">
        <v>959</v>
      </c>
      <c r="AN107" s="4">
        <v>8.5</v>
      </c>
      <c r="AO107" s="3"/>
    </row>
    <row r="108" spans="2:41" x14ac:dyDescent="0.25">
      <c r="B108" s="106" t="s">
        <v>4829</v>
      </c>
      <c r="C108" s="16">
        <v>466990</v>
      </c>
      <c r="D108" s="16" t="s">
        <v>4631</v>
      </c>
      <c r="E108" s="16">
        <v>2020</v>
      </c>
      <c r="F108" s="12">
        <v>43933</v>
      </c>
      <c r="G108" s="4">
        <v>1011.5</v>
      </c>
      <c r="H108" s="4">
        <v>1013.8</v>
      </c>
      <c r="I108" s="4">
        <v>1015.6</v>
      </c>
      <c r="J108" s="4" t="s">
        <v>960</v>
      </c>
      <c r="K108" s="4">
        <v>1007.6</v>
      </c>
      <c r="L108" s="4" t="s">
        <v>961</v>
      </c>
      <c r="M108" s="4">
        <v>18.399999999999999</v>
      </c>
      <c r="N108" s="4">
        <v>21.5</v>
      </c>
      <c r="O108" s="4" t="s">
        <v>962</v>
      </c>
      <c r="P108" s="4">
        <v>16</v>
      </c>
      <c r="Q108" s="4" t="s">
        <v>963</v>
      </c>
      <c r="R108" s="4">
        <v>15.5</v>
      </c>
      <c r="S108" s="4">
        <v>83</v>
      </c>
      <c r="T108" s="4">
        <v>71</v>
      </c>
      <c r="U108" s="4" t="s">
        <v>964</v>
      </c>
      <c r="V108" s="4">
        <v>3.9</v>
      </c>
      <c r="W108" s="4">
        <v>50</v>
      </c>
      <c r="X108" s="4">
        <v>15.3</v>
      </c>
      <c r="Y108" s="4">
        <v>30</v>
      </c>
      <c r="Z108" s="4" t="s">
        <v>965</v>
      </c>
      <c r="AA108" s="4">
        <v>7.5</v>
      </c>
      <c r="AB108" s="4">
        <v>5.9</v>
      </c>
      <c r="AC108" s="4">
        <v>1</v>
      </c>
      <c r="AD108" s="4" t="s">
        <v>966</v>
      </c>
      <c r="AE108" s="4">
        <v>4.5</v>
      </c>
      <c r="AF108" s="4" t="s">
        <v>966</v>
      </c>
      <c r="AG108" s="4">
        <v>0</v>
      </c>
      <c r="AH108" s="4">
        <v>0</v>
      </c>
      <c r="AI108" s="4">
        <v>0.45</v>
      </c>
      <c r="AJ108" s="4">
        <v>9.5</v>
      </c>
      <c r="AK108" s="4">
        <v>-0.9</v>
      </c>
      <c r="AL108" s="4">
        <v>3</v>
      </c>
      <c r="AM108" s="4" t="s">
        <v>967</v>
      </c>
      <c r="AN108" s="4">
        <v>10</v>
      </c>
      <c r="AO108" s="3"/>
    </row>
    <row r="109" spans="2:41" x14ac:dyDescent="0.25">
      <c r="B109" s="106" t="s">
        <v>4829</v>
      </c>
      <c r="C109" s="16">
        <v>466990</v>
      </c>
      <c r="D109" s="16" t="s">
        <v>4631</v>
      </c>
      <c r="E109" s="16">
        <v>2020</v>
      </c>
      <c r="F109" s="12">
        <v>43934</v>
      </c>
      <c r="G109" s="4">
        <v>1015.7</v>
      </c>
      <c r="H109" s="4">
        <v>1018</v>
      </c>
      <c r="I109" s="4">
        <v>1019.1</v>
      </c>
      <c r="J109" s="4" t="s">
        <v>968</v>
      </c>
      <c r="K109" s="4">
        <v>1013</v>
      </c>
      <c r="L109" s="4" t="s">
        <v>969</v>
      </c>
      <c r="M109" s="4">
        <v>19</v>
      </c>
      <c r="N109" s="4">
        <v>23.8</v>
      </c>
      <c r="O109" s="4" t="s">
        <v>970</v>
      </c>
      <c r="P109" s="4">
        <v>15</v>
      </c>
      <c r="Q109" s="4" t="s">
        <v>971</v>
      </c>
      <c r="R109" s="4">
        <v>11.6</v>
      </c>
      <c r="S109" s="4">
        <v>64</v>
      </c>
      <c r="T109" s="4">
        <v>44</v>
      </c>
      <c r="U109" s="4" t="s">
        <v>972</v>
      </c>
      <c r="V109" s="4">
        <v>3.8</v>
      </c>
      <c r="W109" s="4">
        <v>30</v>
      </c>
      <c r="X109" s="4">
        <v>10</v>
      </c>
      <c r="Y109" s="4">
        <v>40</v>
      </c>
      <c r="Z109" s="4" t="s">
        <v>973</v>
      </c>
      <c r="AA109" s="4">
        <v>0</v>
      </c>
      <c r="AB109" s="4">
        <v>0</v>
      </c>
      <c r="AC109" s="4">
        <v>0</v>
      </c>
      <c r="AD109" s="4" t="s">
        <v>181</v>
      </c>
      <c r="AE109" s="4">
        <v>0</v>
      </c>
      <c r="AF109" s="4" t="s">
        <v>181</v>
      </c>
      <c r="AG109" s="4">
        <v>5.9</v>
      </c>
      <c r="AH109" s="4">
        <v>46.8</v>
      </c>
      <c r="AI109" s="4">
        <v>13.89</v>
      </c>
      <c r="AJ109" s="4">
        <v>15.8</v>
      </c>
      <c r="AK109" s="4">
        <v>5.0999999999999996</v>
      </c>
      <c r="AL109" s="4">
        <v>9</v>
      </c>
      <c r="AM109" s="4" t="s">
        <v>974</v>
      </c>
      <c r="AN109" s="4">
        <v>6.9</v>
      </c>
      <c r="AO109" s="3"/>
    </row>
    <row r="110" spans="2:41" x14ac:dyDescent="0.25">
      <c r="B110" s="106" t="s">
        <v>4829</v>
      </c>
      <c r="C110" s="16">
        <v>466990</v>
      </c>
      <c r="D110" s="16" t="s">
        <v>4631</v>
      </c>
      <c r="E110" s="16">
        <v>2020</v>
      </c>
      <c r="F110" s="12">
        <v>43935</v>
      </c>
      <c r="G110" s="4">
        <v>1016</v>
      </c>
      <c r="H110" s="4">
        <v>1018.2</v>
      </c>
      <c r="I110" s="4">
        <v>1018.6</v>
      </c>
      <c r="J110" s="4" t="s">
        <v>975</v>
      </c>
      <c r="K110" s="4">
        <v>1013.5</v>
      </c>
      <c r="L110" s="4" t="s">
        <v>976</v>
      </c>
      <c r="M110" s="4">
        <v>19.399999999999999</v>
      </c>
      <c r="N110" s="4">
        <v>24.4</v>
      </c>
      <c r="O110" s="4" t="s">
        <v>977</v>
      </c>
      <c r="P110" s="4">
        <v>15.1</v>
      </c>
      <c r="Q110" s="4" t="s">
        <v>978</v>
      </c>
      <c r="R110" s="4">
        <v>12.5</v>
      </c>
      <c r="S110" s="4">
        <v>65</v>
      </c>
      <c r="T110" s="4">
        <v>48</v>
      </c>
      <c r="U110" s="4" t="s">
        <v>979</v>
      </c>
      <c r="V110" s="4">
        <v>2.1</v>
      </c>
      <c r="W110" s="4">
        <v>240</v>
      </c>
      <c r="X110" s="4">
        <v>5.5</v>
      </c>
      <c r="Y110" s="4">
        <v>240</v>
      </c>
      <c r="Z110" s="4" t="s">
        <v>980</v>
      </c>
      <c r="AA110" s="4">
        <v>0</v>
      </c>
      <c r="AB110" s="4">
        <v>0</v>
      </c>
      <c r="AC110" s="4">
        <v>0</v>
      </c>
      <c r="AD110" s="4" t="s">
        <v>181</v>
      </c>
      <c r="AE110" s="4">
        <v>0</v>
      </c>
      <c r="AF110" s="4" t="s">
        <v>181</v>
      </c>
      <c r="AG110" s="4">
        <v>5.5</v>
      </c>
      <c r="AH110" s="4">
        <v>43.6</v>
      </c>
      <c r="AI110" s="4">
        <v>17.57</v>
      </c>
      <c r="AJ110" s="4">
        <v>12</v>
      </c>
      <c r="AK110" s="4">
        <v>2.1</v>
      </c>
      <c r="AL110" s="4">
        <v>9</v>
      </c>
      <c r="AM110" s="4" t="s">
        <v>981</v>
      </c>
      <c r="AN110" s="4">
        <v>8</v>
      </c>
      <c r="AO110" s="3"/>
    </row>
    <row r="111" spans="2:41" x14ac:dyDescent="0.25">
      <c r="B111" s="106" t="s">
        <v>4829</v>
      </c>
      <c r="C111" s="16">
        <v>466990</v>
      </c>
      <c r="D111" s="16" t="s">
        <v>4631</v>
      </c>
      <c r="E111" s="16">
        <v>2020</v>
      </c>
      <c r="F111" s="12">
        <v>43936</v>
      </c>
      <c r="G111" s="4">
        <v>1012.7</v>
      </c>
      <c r="H111" s="4">
        <v>1015</v>
      </c>
      <c r="I111" s="4">
        <v>1014.3</v>
      </c>
      <c r="J111" s="4" t="s">
        <v>982</v>
      </c>
      <c r="K111" s="4">
        <v>1010.8</v>
      </c>
      <c r="L111" s="4" t="s">
        <v>983</v>
      </c>
      <c r="M111" s="4">
        <v>20.399999999999999</v>
      </c>
      <c r="N111" s="4">
        <v>25.7</v>
      </c>
      <c r="O111" s="4" t="s">
        <v>984</v>
      </c>
      <c r="P111" s="4">
        <v>17.3</v>
      </c>
      <c r="Q111" s="4" t="s">
        <v>985</v>
      </c>
      <c r="R111" s="4">
        <v>15.9</v>
      </c>
      <c r="S111" s="4">
        <v>76</v>
      </c>
      <c r="T111" s="4">
        <v>64</v>
      </c>
      <c r="U111" s="4" t="s">
        <v>986</v>
      </c>
      <c r="V111" s="4">
        <v>2.6</v>
      </c>
      <c r="W111" s="4">
        <v>240</v>
      </c>
      <c r="X111" s="4">
        <v>6.6</v>
      </c>
      <c r="Y111" s="4">
        <v>160</v>
      </c>
      <c r="Z111" s="4" t="s">
        <v>987</v>
      </c>
      <c r="AA111" s="4" t="s">
        <v>315</v>
      </c>
      <c r="AB111" s="4">
        <v>0.8</v>
      </c>
      <c r="AC111" s="4" t="s">
        <v>315</v>
      </c>
      <c r="AD111" s="4" t="s">
        <v>988</v>
      </c>
      <c r="AE111" s="4" t="s">
        <v>315</v>
      </c>
      <c r="AF111" s="4" t="s">
        <v>988</v>
      </c>
      <c r="AG111" s="4">
        <v>1.8</v>
      </c>
      <c r="AH111" s="4">
        <v>14.2</v>
      </c>
      <c r="AI111" s="4">
        <v>9.07</v>
      </c>
      <c r="AJ111" s="4">
        <v>11.4</v>
      </c>
      <c r="AK111" s="4">
        <v>-1.5</v>
      </c>
      <c r="AL111" s="4">
        <v>7</v>
      </c>
      <c r="AM111" s="4" t="s">
        <v>989</v>
      </c>
      <c r="AN111" s="4">
        <v>8.5</v>
      </c>
      <c r="AO111" s="3"/>
    </row>
    <row r="112" spans="2:41" x14ac:dyDescent="0.25">
      <c r="B112" s="106" t="s">
        <v>4829</v>
      </c>
      <c r="C112" s="16">
        <v>466990</v>
      </c>
      <c r="D112" s="16" t="s">
        <v>4631</v>
      </c>
      <c r="E112" s="16">
        <v>2020</v>
      </c>
      <c r="F112" s="12">
        <v>43937</v>
      </c>
      <c r="G112" s="4">
        <v>1014.1</v>
      </c>
      <c r="H112" s="4">
        <v>1016.4</v>
      </c>
      <c r="I112" s="4">
        <v>1015.9</v>
      </c>
      <c r="J112" s="4" t="s">
        <v>990</v>
      </c>
      <c r="K112" s="4">
        <v>1012.2</v>
      </c>
      <c r="L112" s="4" t="s">
        <v>991</v>
      </c>
      <c r="M112" s="4">
        <v>21.8</v>
      </c>
      <c r="N112" s="4">
        <v>26.6</v>
      </c>
      <c r="O112" s="4" t="s">
        <v>992</v>
      </c>
      <c r="P112" s="4">
        <v>18.3</v>
      </c>
      <c r="Q112" s="4" t="s">
        <v>993</v>
      </c>
      <c r="R112" s="4">
        <v>16.5</v>
      </c>
      <c r="S112" s="4">
        <v>72</v>
      </c>
      <c r="T112" s="4">
        <v>63</v>
      </c>
      <c r="U112" s="4" t="s">
        <v>994</v>
      </c>
      <c r="V112" s="4">
        <v>3</v>
      </c>
      <c r="W112" s="4">
        <v>240</v>
      </c>
      <c r="X112" s="4">
        <v>7</v>
      </c>
      <c r="Y112" s="4">
        <v>220</v>
      </c>
      <c r="Z112" s="4" t="s">
        <v>995</v>
      </c>
      <c r="AA112" s="4">
        <v>0</v>
      </c>
      <c r="AB112" s="4">
        <v>0</v>
      </c>
      <c r="AC112" s="4">
        <v>0</v>
      </c>
      <c r="AD112" s="4" t="s">
        <v>181</v>
      </c>
      <c r="AE112" s="4">
        <v>0</v>
      </c>
      <c r="AF112" s="4" t="s">
        <v>181</v>
      </c>
      <c r="AG112" s="4">
        <v>3.4</v>
      </c>
      <c r="AH112" s="4">
        <v>26.8</v>
      </c>
      <c r="AI112" s="4">
        <v>8.0299999999999994</v>
      </c>
      <c r="AJ112" s="4">
        <v>13.1</v>
      </c>
      <c r="AK112" s="4">
        <v>3</v>
      </c>
      <c r="AL112" s="4">
        <v>9</v>
      </c>
      <c r="AM112" s="4" t="s">
        <v>996</v>
      </c>
      <c r="AN112" s="4">
        <v>7.1</v>
      </c>
      <c r="AO112" s="3"/>
    </row>
    <row r="113" spans="2:41" x14ac:dyDescent="0.25">
      <c r="B113" s="106" t="s">
        <v>4829</v>
      </c>
      <c r="C113" s="16">
        <v>466990</v>
      </c>
      <c r="D113" s="16" t="s">
        <v>4631</v>
      </c>
      <c r="E113" s="16">
        <v>2020</v>
      </c>
      <c r="F113" s="12">
        <v>43938</v>
      </c>
      <c r="G113" s="4">
        <v>1013.4</v>
      </c>
      <c r="H113" s="4">
        <v>1015.6</v>
      </c>
      <c r="I113" s="4">
        <v>1014.9</v>
      </c>
      <c r="J113" s="4" t="s">
        <v>997</v>
      </c>
      <c r="K113" s="4">
        <v>1011.8</v>
      </c>
      <c r="L113" s="4" t="s">
        <v>998</v>
      </c>
      <c r="M113" s="4">
        <v>23.8</v>
      </c>
      <c r="N113" s="4">
        <v>28.8</v>
      </c>
      <c r="O113" s="4" t="s">
        <v>999</v>
      </c>
      <c r="P113" s="4">
        <v>18.600000000000001</v>
      </c>
      <c r="Q113" s="4" t="s">
        <v>1000</v>
      </c>
      <c r="R113" s="4">
        <v>18.399999999999999</v>
      </c>
      <c r="S113" s="4">
        <v>72</v>
      </c>
      <c r="T113" s="4">
        <v>58</v>
      </c>
      <c r="U113" s="4" t="s">
        <v>1001</v>
      </c>
      <c r="V113" s="4">
        <v>4.5</v>
      </c>
      <c r="W113" s="4">
        <v>230</v>
      </c>
      <c r="X113" s="4">
        <v>10.1</v>
      </c>
      <c r="Y113" s="4">
        <v>160</v>
      </c>
      <c r="Z113" s="4" t="s">
        <v>1002</v>
      </c>
      <c r="AA113" s="4">
        <v>0</v>
      </c>
      <c r="AB113" s="4">
        <v>0</v>
      </c>
      <c r="AC113" s="4">
        <v>0</v>
      </c>
      <c r="AD113" s="4" t="s">
        <v>181</v>
      </c>
      <c r="AE113" s="4">
        <v>0</v>
      </c>
      <c r="AF113" s="4" t="s">
        <v>181</v>
      </c>
      <c r="AG113" s="4">
        <v>9.6</v>
      </c>
      <c r="AH113" s="4">
        <v>75.599999999999994</v>
      </c>
      <c r="AI113" s="4">
        <v>24.65</v>
      </c>
      <c r="AJ113" s="4">
        <v>15.1</v>
      </c>
      <c r="AK113" s="4">
        <v>4.9000000000000004</v>
      </c>
      <c r="AL113" s="4">
        <v>11</v>
      </c>
      <c r="AM113" s="4" t="s">
        <v>1003</v>
      </c>
      <c r="AN113" s="4">
        <v>4.0999999999999996</v>
      </c>
      <c r="AO113" s="3"/>
    </row>
    <row r="114" spans="2:41" x14ac:dyDescent="0.25">
      <c r="B114" s="106" t="s">
        <v>4829</v>
      </c>
      <c r="C114" s="16">
        <v>466990</v>
      </c>
      <c r="D114" s="16" t="s">
        <v>4631</v>
      </c>
      <c r="E114" s="16">
        <v>2020</v>
      </c>
      <c r="F114" s="12">
        <v>43939</v>
      </c>
      <c r="G114" s="4">
        <v>1012.5</v>
      </c>
      <c r="H114" s="4">
        <v>1014.7</v>
      </c>
      <c r="I114" s="4">
        <v>1014.1</v>
      </c>
      <c r="J114" s="4" t="s">
        <v>1004</v>
      </c>
      <c r="K114" s="4">
        <v>1010.8</v>
      </c>
      <c r="L114" s="4" t="s">
        <v>1005</v>
      </c>
      <c r="M114" s="4">
        <v>25.3</v>
      </c>
      <c r="N114" s="4">
        <v>30.1</v>
      </c>
      <c r="O114" s="4" t="s">
        <v>1006</v>
      </c>
      <c r="P114" s="4">
        <v>21.2</v>
      </c>
      <c r="Q114" s="4" t="s">
        <v>1007</v>
      </c>
      <c r="R114" s="4">
        <v>21.2</v>
      </c>
      <c r="S114" s="4">
        <v>78</v>
      </c>
      <c r="T114" s="4">
        <v>60</v>
      </c>
      <c r="U114" s="4" t="s">
        <v>1008</v>
      </c>
      <c r="V114" s="4">
        <v>2.2000000000000002</v>
      </c>
      <c r="W114" s="4">
        <v>240</v>
      </c>
      <c r="X114" s="4">
        <v>7.1</v>
      </c>
      <c r="Y114" s="4">
        <v>240</v>
      </c>
      <c r="Z114" s="4" t="s">
        <v>1009</v>
      </c>
      <c r="AA114" s="4">
        <v>0</v>
      </c>
      <c r="AB114" s="4">
        <v>0</v>
      </c>
      <c r="AC114" s="4">
        <v>0</v>
      </c>
      <c r="AD114" s="4" t="s">
        <v>181</v>
      </c>
      <c r="AE114" s="4">
        <v>0</v>
      </c>
      <c r="AF114" s="4" t="s">
        <v>181</v>
      </c>
      <c r="AG114" s="4">
        <v>6.9</v>
      </c>
      <c r="AH114" s="4">
        <v>54.3</v>
      </c>
      <c r="AI114" s="4">
        <v>17.41</v>
      </c>
      <c r="AJ114" s="4">
        <v>14</v>
      </c>
      <c r="AK114" s="4">
        <v>4.3</v>
      </c>
      <c r="AL114" s="4">
        <v>9</v>
      </c>
      <c r="AM114" s="4" t="s">
        <v>1010</v>
      </c>
      <c r="AN114" s="4">
        <v>7.1</v>
      </c>
      <c r="AO114" s="3"/>
    </row>
    <row r="115" spans="2:41" x14ac:dyDescent="0.25">
      <c r="B115" s="106" t="s">
        <v>4829</v>
      </c>
      <c r="C115" s="16">
        <v>466990</v>
      </c>
      <c r="D115" s="16" t="s">
        <v>4631</v>
      </c>
      <c r="E115" s="16">
        <v>2020</v>
      </c>
      <c r="F115" s="12">
        <v>43940</v>
      </c>
      <c r="G115" s="4">
        <v>1008.9</v>
      </c>
      <c r="H115" s="4">
        <v>1011.1</v>
      </c>
      <c r="I115" s="4">
        <v>1011.3</v>
      </c>
      <c r="J115" s="4" t="s">
        <v>1011</v>
      </c>
      <c r="K115" s="4">
        <v>1006.2</v>
      </c>
      <c r="L115" s="4" t="s">
        <v>1012</v>
      </c>
      <c r="M115" s="4">
        <v>26.2</v>
      </c>
      <c r="N115" s="4">
        <v>29.9</v>
      </c>
      <c r="O115" s="4" t="s">
        <v>1013</v>
      </c>
      <c r="P115" s="4">
        <v>23.2</v>
      </c>
      <c r="Q115" s="4" t="s">
        <v>1014</v>
      </c>
      <c r="R115" s="4">
        <v>23</v>
      </c>
      <c r="S115" s="4">
        <v>82</v>
      </c>
      <c r="T115" s="4">
        <v>72</v>
      </c>
      <c r="U115" s="4" t="s">
        <v>1015</v>
      </c>
      <c r="V115" s="4">
        <v>3.5</v>
      </c>
      <c r="W115" s="4">
        <v>170</v>
      </c>
      <c r="X115" s="4">
        <v>14.1</v>
      </c>
      <c r="Y115" s="4">
        <v>180</v>
      </c>
      <c r="Z115" s="4" t="s">
        <v>1016</v>
      </c>
      <c r="AA115" s="4">
        <v>0</v>
      </c>
      <c r="AB115" s="4">
        <v>0</v>
      </c>
      <c r="AC115" s="4">
        <v>0</v>
      </c>
      <c r="AD115" s="4" t="s">
        <v>181</v>
      </c>
      <c r="AE115" s="4">
        <v>0</v>
      </c>
      <c r="AF115" s="4" t="s">
        <v>181</v>
      </c>
      <c r="AG115" s="4">
        <v>4.7</v>
      </c>
      <c r="AH115" s="4">
        <v>36.9</v>
      </c>
      <c r="AI115" s="4">
        <v>19.32</v>
      </c>
      <c r="AJ115" s="4">
        <v>12</v>
      </c>
      <c r="AK115" s="4">
        <v>3.7</v>
      </c>
      <c r="AL115" s="4">
        <v>9</v>
      </c>
      <c r="AM115" s="4" t="s">
        <v>1017</v>
      </c>
      <c r="AN115" s="4">
        <v>6.9</v>
      </c>
      <c r="AO115" s="3"/>
    </row>
    <row r="116" spans="2:41" x14ac:dyDescent="0.25">
      <c r="B116" s="106" t="s">
        <v>4829</v>
      </c>
      <c r="C116" s="16">
        <v>466990</v>
      </c>
      <c r="D116" s="16" t="s">
        <v>4631</v>
      </c>
      <c r="E116" s="16">
        <v>2020</v>
      </c>
      <c r="F116" s="12">
        <v>43941</v>
      </c>
      <c r="G116" s="4">
        <v>1011.3</v>
      </c>
      <c r="H116" s="4">
        <v>1013.5</v>
      </c>
      <c r="I116" s="4">
        <v>1013.4</v>
      </c>
      <c r="J116" s="4" t="s">
        <v>1018</v>
      </c>
      <c r="K116" s="4">
        <v>1008.5</v>
      </c>
      <c r="L116" s="4" t="s">
        <v>1019</v>
      </c>
      <c r="M116" s="4">
        <v>24.2</v>
      </c>
      <c r="N116" s="4">
        <v>26.7</v>
      </c>
      <c r="O116" s="4" t="s">
        <v>1020</v>
      </c>
      <c r="P116" s="4">
        <v>22.3</v>
      </c>
      <c r="Q116" s="4" t="s">
        <v>1021</v>
      </c>
      <c r="R116" s="4">
        <v>21.3</v>
      </c>
      <c r="S116" s="4">
        <v>84</v>
      </c>
      <c r="T116" s="4">
        <v>70</v>
      </c>
      <c r="U116" s="4" t="s">
        <v>1022</v>
      </c>
      <c r="V116" s="4">
        <v>3.2</v>
      </c>
      <c r="W116" s="4">
        <v>30</v>
      </c>
      <c r="X116" s="4">
        <v>11.4</v>
      </c>
      <c r="Y116" s="4">
        <v>40</v>
      </c>
      <c r="Z116" s="4" t="s">
        <v>1023</v>
      </c>
      <c r="AA116" s="4">
        <v>1</v>
      </c>
      <c r="AB116" s="4">
        <v>6.1</v>
      </c>
      <c r="AC116" s="4">
        <v>0.5</v>
      </c>
      <c r="AD116" s="4" t="s">
        <v>1024</v>
      </c>
      <c r="AE116" s="4">
        <v>0.5</v>
      </c>
      <c r="AF116" s="4" t="s">
        <v>1025</v>
      </c>
      <c r="AG116" s="4">
        <v>0.5</v>
      </c>
      <c r="AH116" s="4">
        <v>3.9</v>
      </c>
      <c r="AI116" s="4">
        <v>4.41</v>
      </c>
      <c r="AJ116" s="4">
        <v>9.5</v>
      </c>
      <c r="AK116" s="4">
        <v>-0.2</v>
      </c>
      <c r="AL116" s="4">
        <v>3</v>
      </c>
      <c r="AM116" s="4" t="s">
        <v>1026</v>
      </c>
      <c r="AN116" s="4">
        <v>9.3000000000000007</v>
      </c>
      <c r="AO116" s="3"/>
    </row>
    <row r="117" spans="2:41" x14ac:dyDescent="0.25">
      <c r="B117" s="106" t="s">
        <v>4829</v>
      </c>
      <c r="C117" s="16">
        <v>466990</v>
      </c>
      <c r="D117" s="16" t="s">
        <v>4631</v>
      </c>
      <c r="E117" s="16">
        <v>2020</v>
      </c>
      <c r="F117" s="12">
        <v>43942</v>
      </c>
      <c r="G117" s="4">
        <v>1010.6</v>
      </c>
      <c r="H117" s="4">
        <v>1012.8</v>
      </c>
      <c r="I117" s="4">
        <v>1012.9</v>
      </c>
      <c r="J117" s="4" t="s">
        <v>1027</v>
      </c>
      <c r="K117" s="4">
        <v>1008.6</v>
      </c>
      <c r="L117" s="4" t="s">
        <v>1028</v>
      </c>
      <c r="M117" s="4">
        <v>24.4</v>
      </c>
      <c r="N117" s="4">
        <v>29.6</v>
      </c>
      <c r="O117" s="4" t="s">
        <v>1029</v>
      </c>
      <c r="P117" s="4">
        <v>21.8</v>
      </c>
      <c r="Q117" s="4" t="s">
        <v>1030</v>
      </c>
      <c r="R117" s="4">
        <v>20.9</v>
      </c>
      <c r="S117" s="4">
        <v>81</v>
      </c>
      <c r="T117" s="4">
        <v>67</v>
      </c>
      <c r="U117" s="4" t="s">
        <v>1031</v>
      </c>
      <c r="V117" s="4">
        <v>3</v>
      </c>
      <c r="W117" s="4">
        <v>30</v>
      </c>
      <c r="X117" s="4">
        <v>9.1999999999999993</v>
      </c>
      <c r="Y117" s="4">
        <v>40</v>
      </c>
      <c r="Z117" s="4" t="s">
        <v>1032</v>
      </c>
      <c r="AA117" s="4">
        <v>0</v>
      </c>
      <c r="AB117" s="4">
        <v>0</v>
      </c>
      <c r="AC117" s="4">
        <v>0</v>
      </c>
      <c r="AD117" s="4" t="s">
        <v>181</v>
      </c>
      <c r="AE117" s="4">
        <v>0</v>
      </c>
      <c r="AF117" s="4" t="s">
        <v>181</v>
      </c>
      <c r="AG117" s="4">
        <v>1.1000000000000001</v>
      </c>
      <c r="AH117" s="4">
        <v>8.6</v>
      </c>
      <c r="AI117" s="4">
        <v>10.23</v>
      </c>
      <c r="AJ117" s="4">
        <v>11.6</v>
      </c>
      <c r="AK117" s="4">
        <v>3.7</v>
      </c>
      <c r="AL117" s="4">
        <v>8</v>
      </c>
      <c r="AM117" s="4" t="s">
        <v>1033</v>
      </c>
      <c r="AN117" s="4">
        <v>9</v>
      </c>
      <c r="AO117" s="3"/>
    </row>
    <row r="118" spans="2:41" x14ac:dyDescent="0.25">
      <c r="B118" s="106" t="s">
        <v>4829</v>
      </c>
      <c r="C118" s="16">
        <v>466990</v>
      </c>
      <c r="D118" s="16" t="s">
        <v>4631</v>
      </c>
      <c r="E118" s="16">
        <v>2020</v>
      </c>
      <c r="F118" s="12">
        <v>43943</v>
      </c>
      <c r="G118" s="4">
        <v>1014.3</v>
      </c>
      <c r="H118" s="4">
        <v>1016.5</v>
      </c>
      <c r="I118" s="4">
        <v>1017.2</v>
      </c>
      <c r="J118" s="4" t="s">
        <v>1034</v>
      </c>
      <c r="K118" s="4">
        <v>1011.1</v>
      </c>
      <c r="L118" s="4" t="s">
        <v>1035</v>
      </c>
      <c r="M118" s="4">
        <v>22.4</v>
      </c>
      <c r="N118" s="4">
        <v>24.1</v>
      </c>
      <c r="O118" s="4" t="s">
        <v>1036</v>
      </c>
      <c r="P118" s="4">
        <v>21.3</v>
      </c>
      <c r="Q118" s="4" t="s">
        <v>1037</v>
      </c>
      <c r="R118" s="4">
        <v>18.3</v>
      </c>
      <c r="S118" s="4">
        <v>78</v>
      </c>
      <c r="T118" s="4">
        <v>72</v>
      </c>
      <c r="U118" s="4" t="s">
        <v>1038</v>
      </c>
      <c r="V118" s="4">
        <v>4.7</v>
      </c>
      <c r="W118" s="4">
        <v>30</v>
      </c>
      <c r="X118" s="4">
        <v>13.9</v>
      </c>
      <c r="Y118" s="4">
        <v>20</v>
      </c>
      <c r="Z118" s="4" t="s">
        <v>1039</v>
      </c>
      <c r="AA118" s="4">
        <v>0</v>
      </c>
      <c r="AB118" s="4">
        <v>0</v>
      </c>
      <c r="AC118" s="4">
        <v>0</v>
      </c>
      <c r="AD118" s="4" t="s">
        <v>181</v>
      </c>
      <c r="AE118" s="4">
        <v>0</v>
      </c>
      <c r="AF118" s="4" t="s">
        <v>181</v>
      </c>
      <c r="AG118" s="4">
        <v>0</v>
      </c>
      <c r="AH118" s="4">
        <v>0</v>
      </c>
      <c r="AI118" s="4">
        <v>5.59</v>
      </c>
      <c r="AJ118" s="4">
        <v>11.5</v>
      </c>
      <c r="AK118" s="4">
        <v>-2.5</v>
      </c>
      <c r="AL118" s="4">
        <v>4</v>
      </c>
      <c r="AM118" s="4" t="s">
        <v>1039</v>
      </c>
      <c r="AN118" s="4">
        <v>10</v>
      </c>
      <c r="AO118" s="3"/>
    </row>
    <row r="119" spans="2:41" x14ac:dyDescent="0.25">
      <c r="B119" s="106" t="s">
        <v>4829</v>
      </c>
      <c r="C119" s="16">
        <v>466990</v>
      </c>
      <c r="D119" s="16" t="s">
        <v>4631</v>
      </c>
      <c r="E119" s="16">
        <v>2020</v>
      </c>
      <c r="F119" s="12">
        <v>43944</v>
      </c>
      <c r="G119" s="4">
        <v>1016.3</v>
      </c>
      <c r="H119" s="4">
        <v>1018.6</v>
      </c>
      <c r="I119" s="4">
        <v>1018.6</v>
      </c>
      <c r="J119" s="4" t="s">
        <v>1040</v>
      </c>
      <c r="K119" s="4">
        <v>1014.3</v>
      </c>
      <c r="L119" s="4" t="s">
        <v>1041</v>
      </c>
      <c r="M119" s="4">
        <v>20.3</v>
      </c>
      <c r="N119" s="4">
        <v>22.5</v>
      </c>
      <c r="O119" s="4" t="s">
        <v>1042</v>
      </c>
      <c r="P119" s="4">
        <v>18</v>
      </c>
      <c r="Q119" s="4" t="s">
        <v>1043</v>
      </c>
      <c r="R119" s="4">
        <v>17.399999999999999</v>
      </c>
      <c r="S119" s="4">
        <v>84</v>
      </c>
      <c r="T119" s="4">
        <v>77</v>
      </c>
      <c r="U119" s="4" t="s">
        <v>1044</v>
      </c>
      <c r="V119" s="4">
        <v>3.6</v>
      </c>
      <c r="W119" s="4">
        <v>30</v>
      </c>
      <c r="X119" s="4">
        <v>12.2</v>
      </c>
      <c r="Y119" s="4">
        <v>30</v>
      </c>
      <c r="Z119" s="4" t="s">
        <v>1045</v>
      </c>
      <c r="AA119" s="4">
        <v>4</v>
      </c>
      <c r="AB119" s="4">
        <v>9.9</v>
      </c>
      <c r="AC119" s="4">
        <v>0.5</v>
      </c>
      <c r="AD119" s="4" t="s">
        <v>1046</v>
      </c>
      <c r="AE119" s="4">
        <v>1</v>
      </c>
      <c r="AF119" s="4" t="s">
        <v>1047</v>
      </c>
      <c r="AG119" s="4">
        <v>0</v>
      </c>
      <c r="AH119" s="4">
        <v>0</v>
      </c>
      <c r="AI119" s="4">
        <v>1.01</v>
      </c>
      <c r="AJ119" s="4">
        <v>9.3000000000000007</v>
      </c>
      <c r="AK119" s="4">
        <v>-0.6</v>
      </c>
      <c r="AL119" s="4">
        <v>3</v>
      </c>
      <c r="AM119" s="4" t="s">
        <v>1048</v>
      </c>
      <c r="AN119" s="4">
        <v>10</v>
      </c>
      <c r="AO119" s="3"/>
    </row>
    <row r="120" spans="2:41" x14ac:dyDescent="0.25">
      <c r="B120" s="106" t="s">
        <v>4829</v>
      </c>
      <c r="C120" s="16">
        <v>466990</v>
      </c>
      <c r="D120" s="16" t="s">
        <v>4631</v>
      </c>
      <c r="E120" s="16">
        <v>2020</v>
      </c>
      <c r="F120" s="12">
        <v>43945</v>
      </c>
      <c r="G120" s="4">
        <v>1017.7</v>
      </c>
      <c r="H120" s="4">
        <v>1020</v>
      </c>
      <c r="I120" s="4">
        <v>1019.3</v>
      </c>
      <c r="J120" s="4" t="s">
        <v>1049</v>
      </c>
      <c r="K120" s="4">
        <v>1016</v>
      </c>
      <c r="L120" s="4" t="s">
        <v>1050</v>
      </c>
      <c r="M120" s="4">
        <v>18</v>
      </c>
      <c r="N120" s="4">
        <v>18.899999999999999</v>
      </c>
      <c r="O120" s="4" t="s">
        <v>1051</v>
      </c>
      <c r="P120" s="4">
        <v>17.2</v>
      </c>
      <c r="Q120" s="4" t="s">
        <v>1052</v>
      </c>
      <c r="R120" s="4">
        <v>16.2</v>
      </c>
      <c r="S120" s="4">
        <v>89</v>
      </c>
      <c r="T120" s="4">
        <v>85</v>
      </c>
      <c r="U120" s="4" t="s">
        <v>1053</v>
      </c>
      <c r="V120" s="4">
        <v>3.1</v>
      </c>
      <c r="W120" s="4">
        <v>20</v>
      </c>
      <c r="X120" s="4">
        <v>9.1999999999999993</v>
      </c>
      <c r="Y120" s="4">
        <v>20</v>
      </c>
      <c r="Z120" s="4" t="s">
        <v>1054</v>
      </c>
      <c r="AA120" s="4">
        <v>8.5</v>
      </c>
      <c r="AB120" s="4">
        <v>17.5</v>
      </c>
      <c r="AC120" s="4">
        <v>0.5</v>
      </c>
      <c r="AD120" s="4" t="s">
        <v>1055</v>
      </c>
      <c r="AE120" s="4">
        <v>2</v>
      </c>
      <c r="AF120" s="4" t="s">
        <v>1056</v>
      </c>
      <c r="AG120" s="4">
        <v>0</v>
      </c>
      <c r="AH120" s="4">
        <v>0</v>
      </c>
      <c r="AI120" s="4">
        <v>0.25</v>
      </c>
      <c r="AJ120" s="4">
        <v>8.8000000000000007</v>
      </c>
      <c r="AK120" s="4">
        <v>-0.2</v>
      </c>
      <c r="AL120" s="4">
        <v>2</v>
      </c>
      <c r="AM120" s="4" t="s">
        <v>1057</v>
      </c>
      <c r="AN120" s="4">
        <v>10</v>
      </c>
      <c r="AO120" s="3"/>
    </row>
    <row r="121" spans="2:41" x14ac:dyDescent="0.25">
      <c r="B121" s="106" t="s">
        <v>4829</v>
      </c>
      <c r="C121" s="16">
        <v>466990</v>
      </c>
      <c r="D121" s="16" t="s">
        <v>4631</v>
      </c>
      <c r="E121" s="16">
        <v>2020</v>
      </c>
      <c r="F121" s="12">
        <v>43946</v>
      </c>
      <c r="G121" s="4">
        <v>1015.2</v>
      </c>
      <c r="H121" s="4">
        <v>1017.5</v>
      </c>
      <c r="I121" s="4">
        <v>1017.9</v>
      </c>
      <c r="J121" s="4" t="s">
        <v>1058</v>
      </c>
      <c r="K121" s="4">
        <v>1013</v>
      </c>
      <c r="L121" s="4" t="s">
        <v>1059</v>
      </c>
      <c r="M121" s="4">
        <v>21.4</v>
      </c>
      <c r="N121" s="4">
        <v>25.7</v>
      </c>
      <c r="O121" s="4" t="s">
        <v>1060</v>
      </c>
      <c r="P121" s="4">
        <v>17.399999999999999</v>
      </c>
      <c r="Q121" s="4" t="s">
        <v>1061</v>
      </c>
      <c r="R121" s="4">
        <v>17.7</v>
      </c>
      <c r="S121" s="4">
        <v>80</v>
      </c>
      <c r="T121" s="4">
        <v>69</v>
      </c>
      <c r="U121" s="4" t="s">
        <v>1062</v>
      </c>
      <c r="V121" s="4">
        <v>1.7</v>
      </c>
      <c r="W121" s="4">
        <v>250</v>
      </c>
      <c r="X121" s="4">
        <v>5.5</v>
      </c>
      <c r="Y121" s="4">
        <v>260</v>
      </c>
      <c r="Z121" s="4" t="s">
        <v>1063</v>
      </c>
      <c r="AA121" s="4">
        <v>0</v>
      </c>
      <c r="AB121" s="4">
        <v>0</v>
      </c>
      <c r="AC121" s="4">
        <v>0</v>
      </c>
      <c r="AD121" s="4" t="s">
        <v>181</v>
      </c>
      <c r="AE121" s="4">
        <v>0</v>
      </c>
      <c r="AF121" s="4" t="s">
        <v>181</v>
      </c>
      <c r="AG121" s="4">
        <v>3.1</v>
      </c>
      <c r="AH121" s="4">
        <v>24.1</v>
      </c>
      <c r="AI121" s="4">
        <v>16.21</v>
      </c>
      <c r="AJ121" s="4">
        <v>14.1</v>
      </c>
      <c r="AK121" s="4">
        <v>2.9</v>
      </c>
      <c r="AL121" s="4">
        <v>10</v>
      </c>
      <c r="AM121" s="4" t="s">
        <v>1064</v>
      </c>
      <c r="AN121" s="4">
        <v>9.6</v>
      </c>
      <c r="AO121" s="3"/>
    </row>
    <row r="122" spans="2:41" x14ac:dyDescent="0.25">
      <c r="B122" s="106" t="s">
        <v>4829</v>
      </c>
      <c r="C122" s="16">
        <v>466990</v>
      </c>
      <c r="D122" s="16" t="s">
        <v>4631</v>
      </c>
      <c r="E122" s="16">
        <v>2020</v>
      </c>
      <c r="F122" s="12">
        <v>43947</v>
      </c>
      <c r="G122" s="4">
        <v>1013.9</v>
      </c>
      <c r="H122" s="4">
        <v>1016.1</v>
      </c>
      <c r="I122" s="4">
        <v>1016.2</v>
      </c>
      <c r="J122" s="4" t="s">
        <v>1065</v>
      </c>
      <c r="K122" s="4">
        <v>1012.3</v>
      </c>
      <c r="L122" s="4" t="s">
        <v>1066</v>
      </c>
      <c r="M122" s="4">
        <v>22.9</v>
      </c>
      <c r="N122" s="4">
        <v>28.3</v>
      </c>
      <c r="O122" s="4" t="s">
        <v>1067</v>
      </c>
      <c r="P122" s="4">
        <v>20.2</v>
      </c>
      <c r="Q122" s="4" t="s">
        <v>1068</v>
      </c>
      <c r="R122" s="4">
        <v>18.8</v>
      </c>
      <c r="S122" s="4">
        <v>78</v>
      </c>
      <c r="T122" s="4">
        <v>64</v>
      </c>
      <c r="U122" s="4" t="s">
        <v>1069</v>
      </c>
      <c r="V122" s="4">
        <v>2.9</v>
      </c>
      <c r="W122" s="4">
        <v>250</v>
      </c>
      <c r="X122" s="4">
        <v>10.6</v>
      </c>
      <c r="Y122" s="4">
        <v>20</v>
      </c>
      <c r="Z122" s="4" t="s">
        <v>1070</v>
      </c>
      <c r="AA122" s="4" t="s">
        <v>315</v>
      </c>
      <c r="AB122" s="4">
        <v>2.8</v>
      </c>
      <c r="AC122" s="4" t="s">
        <v>315</v>
      </c>
      <c r="AD122" s="4" t="s">
        <v>1071</v>
      </c>
      <c r="AE122" s="4" t="s">
        <v>315</v>
      </c>
      <c r="AF122" s="4" t="s">
        <v>1071</v>
      </c>
      <c r="AG122" s="4">
        <v>3.7</v>
      </c>
      <c r="AH122" s="4">
        <v>28.7</v>
      </c>
      <c r="AI122" s="4">
        <v>14.47</v>
      </c>
      <c r="AJ122" s="4">
        <v>13.3</v>
      </c>
      <c r="AK122" s="4">
        <v>-3.9</v>
      </c>
      <c r="AL122" s="4">
        <v>10</v>
      </c>
      <c r="AM122" s="4" t="s">
        <v>1072</v>
      </c>
      <c r="AN122" s="4">
        <v>9.3000000000000007</v>
      </c>
      <c r="AO122" s="3"/>
    </row>
    <row r="123" spans="2:41" x14ac:dyDescent="0.25">
      <c r="B123" s="106" t="s">
        <v>4829</v>
      </c>
      <c r="C123" s="16">
        <v>466990</v>
      </c>
      <c r="D123" s="16" t="s">
        <v>4631</v>
      </c>
      <c r="E123" s="16">
        <v>2020</v>
      </c>
      <c r="F123" s="12">
        <v>43948</v>
      </c>
      <c r="G123" s="4">
        <v>1015.7</v>
      </c>
      <c r="H123" s="4">
        <v>1017.9</v>
      </c>
      <c r="I123" s="4">
        <v>1017.7</v>
      </c>
      <c r="J123" s="4" t="s">
        <v>1073</v>
      </c>
      <c r="K123" s="4">
        <v>1013.5</v>
      </c>
      <c r="L123" s="4" t="s">
        <v>1074</v>
      </c>
      <c r="M123" s="4">
        <v>22.4</v>
      </c>
      <c r="N123" s="4">
        <v>26.3</v>
      </c>
      <c r="O123" s="4" t="s">
        <v>1075</v>
      </c>
      <c r="P123" s="4">
        <v>20.2</v>
      </c>
      <c r="Q123" s="4" t="s">
        <v>1076</v>
      </c>
      <c r="R123" s="4">
        <v>18</v>
      </c>
      <c r="S123" s="4">
        <v>77</v>
      </c>
      <c r="T123" s="4">
        <v>59</v>
      </c>
      <c r="U123" s="4" t="s">
        <v>1077</v>
      </c>
      <c r="V123" s="4">
        <v>2.5</v>
      </c>
      <c r="W123" s="4">
        <v>340</v>
      </c>
      <c r="X123" s="4">
        <v>8.1999999999999993</v>
      </c>
      <c r="Y123" s="4">
        <v>80</v>
      </c>
      <c r="Z123" s="4" t="s">
        <v>1078</v>
      </c>
      <c r="AA123" s="4">
        <v>0.5</v>
      </c>
      <c r="AB123" s="4">
        <v>6.7</v>
      </c>
      <c r="AC123" s="4">
        <v>0.5</v>
      </c>
      <c r="AD123" s="4" t="s">
        <v>1079</v>
      </c>
      <c r="AE123" s="4">
        <v>0.5</v>
      </c>
      <c r="AF123" s="4" t="s">
        <v>1079</v>
      </c>
      <c r="AG123" s="4">
        <v>0.2</v>
      </c>
      <c r="AH123" s="4">
        <v>1.5</v>
      </c>
      <c r="AI123" s="4">
        <v>4.79</v>
      </c>
      <c r="AJ123" s="4">
        <v>12.4</v>
      </c>
      <c r="AK123" s="4">
        <v>-3</v>
      </c>
      <c r="AL123" s="4">
        <v>5</v>
      </c>
      <c r="AM123" s="4" t="s">
        <v>1080</v>
      </c>
      <c r="AN123" s="4">
        <v>9.9</v>
      </c>
      <c r="AO123" s="3"/>
    </row>
    <row r="124" spans="2:41" x14ac:dyDescent="0.25">
      <c r="B124" s="106" t="s">
        <v>4829</v>
      </c>
      <c r="C124" s="16">
        <v>466990</v>
      </c>
      <c r="D124" s="16" t="s">
        <v>4631</v>
      </c>
      <c r="E124" s="16">
        <v>2020</v>
      </c>
      <c r="F124" s="12">
        <v>43949</v>
      </c>
      <c r="G124" s="4">
        <v>1017.2</v>
      </c>
      <c r="H124" s="4">
        <v>1019.5</v>
      </c>
      <c r="I124" s="4">
        <v>1018.9</v>
      </c>
      <c r="J124" s="4" t="s">
        <v>1081</v>
      </c>
      <c r="K124" s="4">
        <v>1015.8</v>
      </c>
      <c r="L124" s="4" t="s">
        <v>1082</v>
      </c>
      <c r="M124" s="4">
        <v>21.2</v>
      </c>
      <c r="N124" s="4">
        <v>23.8</v>
      </c>
      <c r="O124" s="4" t="s">
        <v>1083</v>
      </c>
      <c r="P124" s="4">
        <v>19.7</v>
      </c>
      <c r="Q124" s="4" t="s">
        <v>1084</v>
      </c>
      <c r="R124" s="4">
        <v>18.2</v>
      </c>
      <c r="S124" s="4">
        <v>83</v>
      </c>
      <c r="T124" s="4">
        <v>72</v>
      </c>
      <c r="U124" s="4" t="s">
        <v>1085</v>
      </c>
      <c r="V124" s="4">
        <v>2.6</v>
      </c>
      <c r="W124" s="4">
        <v>240</v>
      </c>
      <c r="X124" s="4">
        <v>6.6</v>
      </c>
      <c r="Y124" s="4">
        <v>240</v>
      </c>
      <c r="Z124" s="4" t="s">
        <v>1086</v>
      </c>
      <c r="AA124" s="4">
        <v>4.5</v>
      </c>
      <c r="AB124" s="4">
        <v>4.5999999999999996</v>
      </c>
      <c r="AC124" s="4">
        <v>3</v>
      </c>
      <c r="AD124" s="4" t="s">
        <v>1087</v>
      </c>
      <c r="AE124" s="4">
        <v>3</v>
      </c>
      <c r="AF124" s="4" t="s">
        <v>1088</v>
      </c>
      <c r="AG124" s="4">
        <v>0</v>
      </c>
      <c r="AH124" s="4">
        <v>0</v>
      </c>
      <c r="AI124" s="4">
        <v>1.26</v>
      </c>
      <c r="AJ124" s="4">
        <v>13.8</v>
      </c>
      <c r="AK124" s="4">
        <v>-1.3</v>
      </c>
      <c r="AL124" s="4">
        <v>2</v>
      </c>
      <c r="AM124" s="4" t="s">
        <v>1089</v>
      </c>
      <c r="AN124" s="4">
        <v>9.9</v>
      </c>
      <c r="AO124" s="3"/>
    </row>
    <row r="125" spans="2:41" x14ac:dyDescent="0.25">
      <c r="B125" s="106" t="s">
        <v>4829</v>
      </c>
      <c r="C125" s="16">
        <v>466990</v>
      </c>
      <c r="D125" s="16" t="s">
        <v>4631</v>
      </c>
      <c r="E125" s="16">
        <v>2020</v>
      </c>
      <c r="F125" s="12">
        <v>43950</v>
      </c>
      <c r="G125" s="4">
        <v>1016</v>
      </c>
      <c r="H125" s="4">
        <v>1018.2</v>
      </c>
      <c r="I125" s="4">
        <v>1017.2</v>
      </c>
      <c r="J125" s="4" t="s">
        <v>1090</v>
      </c>
      <c r="K125" s="4">
        <v>1014.8</v>
      </c>
      <c r="L125" s="4" t="s">
        <v>1091</v>
      </c>
      <c r="M125" s="4">
        <v>22</v>
      </c>
      <c r="N125" s="4">
        <v>26.9</v>
      </c>
      <c r="O125" s="4" t="s">
        <v>1092</v>
      </c>
      <c r="P125" s="4">
        <v>18.399999999999999</v>
      </c>
      <c r="Q125" s="4" t="s">
        <v>1093</v>
      </c>
      <c r="R125" s="4">
        <v>17.8</v>
      </c>
      <c r="S125" s="4">
        <v>78</v>
      </c>
      <c r="T125" s="4">
        <v>65</v>
      </c>
      <c r="U125" s="4" t="s">
        <v>1094</v>
      </c>
      <c r="V125" s="4">
        <v>2.7</v>
      </c>
      <c r="W125" s="4">
        <v>240</v>
      </c>
      <c r="X125" s="4">
        <v>7.7</v>
      </c>
      <c r="Y125" s="4">
        <v>240</v>
      </c>
      <c r="Z125" s="4" t="s">
        <v>1095</v>
      </c>
      <c r="AA125" s="4" t="s">
        <v>315</v>
      </c>
      <c r="AB125" s="4">
        <v>0.9</v>
      </c>
      <c r="AC125" s="4" t="s">
        <v>315</v>
      </c>
      <c r="AD125" s="4" t="s">
        <v>1096</v>
      </c>
      <c r="AE125" s="4" t="s">
        <v>315</v>
      </c>
      <c r="AF125" s="4" t="s">
        <v>1096</v>
      </c>
      <c r="AG125" s="4">
        <v>3.8</v>
      </c>
      <c r="AH125" s="4">
        <v>29.3</v>
      </c>
      <c r="AI125" s="4">
        <v>8.14</v>
      </c>
      <c r="AJ125" s="4">
        <v>12.5</v>
      </c>
      <c r="AK125" s="4">
        <v>-3</v>
      </c>
      <c r="AL125" s="4">
        <v>8</v>
      </c>
      <c r="AM125" s="4" t="s">
        <v>1097</v>
      </c>
      <c r="AN125" s="4">
        <v>8.1</v>
      </c>
      <c r="AO125" s="3"/>
    </row>
    <row r="126" spans="2:41" x14ac:dyDescent="0.25">
      <c r="B126" s="106" t="s">
        <v>4829</v>
      </c>
      <c r="C126" s="16">
        <v>466990</v>
      </c>
      <c r="D126" s="16" t="s">
        <v>4631</v>
      </c>
      <c r="E126" s="16">
        <v>2020</v>
      </c>
      <c r="F126" s="12">
        <v>43951</v>
      </c>
      <c r="G126" s="4">
        <v>1014.2</v>
      </c>
      <c r="H126" s="4">
        <v>1016.4</v>
      </c>
      <c r="I126" s="4">
        <v>1015.9</v>
      </c>
      <c r="J126" s="4" t="s">
        <v>1098</v>
      </c>
      <c r="K126" s="4">
        <v>1012.3</v>
      </c>
      <c r="L126" s="4" t="s">
        <v>1099</v>
      </c>
      <c r="M126" s="4">
        <v>23.8</v>
      </c>
      <c r="N126" s="4">
        <v>29</v>
      </c>
      <c r="O126" s="4" t="s">
        <v>1100</v>
      </c>
      <c r="P126" s="4">
        <v>19.5</v>
      </c>
      <c r="Q126" s="4" t="s">
        <v>1101</v>
      </c>
      <c r="R126" s="4">
        <v>19.600000000000001</v>
      </c>
      <c r="S126" s="4">
        <v>78</v>
      </c>
      <c r="T126" s="4">
        <v>62</v>
      </c>
      <c r="U126" s="4" t="s">
        <v>1102</v>
      </c>
      <c r="V126" s="4">
        <v>2.6</v>
      </c>
      <c r="W126" s="4">
        <v>240</v>
      </c>
      <c r="X126" s="4">
        <v>6.2</v>
      </c>
      <c r="Y126" s="4">
        <v>220</v>
      </c>
      <c r="Z126" s="4" t="s">
        <v>1103</v>
      </c>
      <c r="AA126" s="4">
        <v>4</v>
      </c>
      <c r="AB126" s="4">
        <v>6</v>
      </c>
      <c r="AC126" s="4">
        <v>1.5</v>
      </c>
      <c r="AD126" s="4" t="s">
        <v>1104</v>
      </c>
      <c r="AE126" s="4">
        <v>3</v>
      </c>
      <c r="AF126" s="4" t="s">
        <v>1105</v>
      </c>
      <c r="AG126" s="4">
        <v>7</v>
      </c>
      <c r="AH126" s="4">
        <v>54</v>
      </c>
      <c r="AI126" s="4">
        <v>20.89</v>
      </c>
      <c r="AJ126" s="4">
        <v>13.5</v>
      </c>
      <c r="AK126" s="4">
        <v>-3.7</v>
      </c>
      <c r="AL126" s="4">
        <v>12</v>
      </c>
      <c r="AM126" s="4" t="s">
        <v>1106</v>
      </c>
      <c r="AN126" s="4">
        <v>6.5</v>
      </c>
      <c r="AO126" s="3"/>
    </row>
    <row r="127" spans="2:41" x14ac:dyDescent="0.25">
      <c r="B127" s="106" t="s">
        <v>4829</v>
      </c>
      <c r="C127" s="16">
        <v>466990</v>
      </c>
      <c r="D127" s="16" t="s">
        <v>4631</v>
      </c>
      <c r="E127" s="16">
        <v>2020</v>
      </c>
      <c r="F127" s="12">
        <v>43952</v>
      </c>
      <c r="G127" s="4">
        <v>1010.8</v>
      </c>
      <c r="H127" s="4">
        <v>1013</v>
      </c>
      <c r="I127" s="4">
        <v>1013</v>
      </c>
      <c r="J127" s="4" t="s">
        <v>1107</v>
      </c>
      <c r="K127" s="4">
        <v>1008.7</v>
      </c>
      <c r="L127" s="4" t="s">
        <v>1108</v>
      </c>
      <c r="M127" s="4">
        <v>24.9</v>
      </c>
      <c r="N127" s="4">
        <v>29.5</v>
      </c>
      <c r="O127" s="4" t="s">
        <v>1109</v>
      </c>
      <c r="P127" s="4">
        <v>22</v>
      </c>
      <c r="Q127" s="4" t="s">
        <v>1110</v>
      </c>
      <c r="R127" s="4">
        <v>21.5</v>
      </c>
      <c r="S127" s="4">
        <v>82</v>
      </c>
      <c r="T127" s="4">
        <v>68</v>
      </c>
      <c r="U127" s="4" t="s">
        <v>1111</v>
      </c>
      <c r="V127" s="4">
        <v>2</v>
      </c>
      <c r="W127" s="4">
        <v>230</v>
      </c>
      <c r="X127" s="4">
        <v>6.5</v>
      </c>
      <c r="Y127" s="4">
        <v>260</v>
      </c>
      <c r="Z127" s="4" t="s">
        <v>1112</v>
      </c>
      <c r="AA127" s="4">
        <v>4.5</v>
      </c>
      <c r="AB127" s="4">
        <v>1.4</v>
      </c>
      <c r="AC127" s="4">
        <v>2</v>
      </c>
      <c r="AD127" s="4" t="s">
        <v>1113</v>
      </c>
      <c r="AE127" s="4">
        <v>4.5</v>
      </c>
      <c r="AF127" s="4" t="s">
        <v>1114</v>
      </c>
      <c r="AG127" s="4">
        <v>4.4000000000000004</v>
      </c>
      <c r="AH127" s="4">
        <v>33.9</v>
      </c>
      <c r="AI127" s="4">
        <v>14.92</v>
      </c>
      <c r="AJ127" s="4">
        <v>12.9</v>
      </c>
      <c r="AK127" s="4">
        <v>-3.2</v>
      </c>
      <c r="AL127" s="4">
        <v>13</v>
      </c>
      <c r="AM127" s="4" t="s">
        <v>1115</v>
      </c>
      <c r="AN127" s="4">
        <v>8.5</v>
      </c>
      <c r="AO127" s="3"/>
    </row>
    <row r="128" spans="2:41" x14ac:dyDescent="0.25">
      <c r="B128" s="106" t="s">
        <v>4829</v>
      </c>
      <c r="C128" s="16">
        <v>466990</v>
      </c>
      <c r="D128" s="16" t="s">
        <v>4631</v>
      </c>
      <c r="E128" s="16">
        <v>2020</v>
      </c>
      <c r="F128" s="12">
        <v>43953</v>
      </c>
      <c r="G128" s="4">
        <v>1007.3</v>
      </c>
      <c r="H128" s="4">
        <v>1009.5</v>
      </c>
      <c r="I128" s="4">
        <v>1009.9</v>
      </c>
      <c r="J128" s="4" t="s">
        <v>1116</v>
      </c>
      <c r="K128" s="4">
        <v>1005.1</v>
      </c>
      <c r="L128" s="4" t="s">
        <v>1117</v>
      </c>
      <c r="M128" s="4">
        <v>26.2</v>
      </c>
      <c r="N128" s="4">
        <v>30.4</v>
      </c>
      <c r="O128" s="4" t="s">
        <v>1118</v>
      </c>
      <c r="P128" s="4">
        <v>22.5</v>
      </c>
      <c r="Q128" s="4" t="s">
        <v>1119</v>
      </c>
      <c r="R128" s="4">
        <v>22.6</v>
      </c>
      <c r="S128" s="4">
        <v>81</v>
      </c>
      <c r="T128" s="4">
        <v>70</v>
      </c>
      <c r="U128" s="4" t="s">
        <v>1120</v>
      </c>
      <c r="V128" s="4">
        <v>2.6</v>
      </c>
      <c r="W128" s="4">
        <v>240</v>
      </c>
      <c r="X128" s="4">
        <v>6.6</v>
      </c>
      <c r="Y128" s="4">
        <v>170</v>
      </c>
      <c r="Z128" s="4" t="s">
        <v>1121</v>
      </c>
      <c r="AA128" s="4">
        <v>0</v>
      </c>
      <c r="AB128" s="4">
        <v>0</v>
      </c>
      <c r="AC128" s="4">
        <v>0</v>
      </c>
      <c r="AD128" s="4" t="s">
        <v>181</v>
      </c>
      <c r="AE128" s="4">
        <v>0</v>
      </c>
      <c r="AF128" s="4" t="s">
        <v>181</v>
      </c>
      <c r="AG128" s="4">
        <v>5</v>
      </c>
      <c r="AH128" s="4">
        <v>38.4</v>
      </c>
      <c r="AI128" s="4">
        <v>22.62</v>
      </c>
      <c r="AJ128" s="4">
        <v>10.9</v>
      </c>
      <c r="AK128" s="4">
        <v>4.0999999999999996</v>
      </c>
      <c r="AL128" s="4">
        <v>13</v>
      </c>
      <c r="AM128" s="4" t="s">
        <v>1122</v>
      </c>
      <c r="AN128" s="4">
        <v>8</v>
      </c>
      <c r="AO128" s="3"/>
    </row>
    <row r="129" spans="2:41" x14ac:dyDescent="0.25">
      <c r="B129" s="106" t="s">
        <v>4829</v>
      </c>
      <c r="C129" s="16">
        <v>466990</v>
      </c>
      <c r="D129" s="16" t="s">
        <v>4631</v>
      </c>
      <c r="E129" s="16">
        <v>2020</v>
      </c>
      <c r="F129" s="12">
        <v>43954</v>
      </c>
      <c r="G129" s="4">
        <v>1005.7</v>
      </c>
      <c r="H129" s="4">
        <v>1007.9</v>
      </c>
      <c r="I129" s="4">
        <v>1007.3</v>
      </c>
      <c r="J129" s="4" t="s">
        <v>1123</v>
      </c>
      <c r="K129" s="4">
        <v>1004.2</v>
      </c>
      <c r="L129" s="4" t="s">
        <v>1124</v>
      </c>
      <c r="M129" s="4">
        <v>27.3</v>
      </c>
      <c r="N129" s="4">
        <v>31.5</v>
      </c>
      <c r="O129" s="4" t="s">
        <v>1125</v>
      </c>
      <c r="P129" s="4">
        <v>24</v>
      </c>
      <c r="Q129" s="4" t="s">
        <v>1126</v>
      </c>
      <c r="R129" s="4">
        <v>22.7</v>
      </c>
      <c r="S129" s="4">
        <v>76</v>
      </c>
      <c r="T129" s="4">
        <v>67</v>
      </c>
      <c r="U129" s="4" t="s">
        <v>1125</v>
      </c>
      <c r="V129" s="4">
        <v>2.2000000000000002</v>
      </c>
      <c r="W129" s="4">
        <v>130</v>
      </c>
      <c r="X129" s="4">
        <v>8.4</v>
      </c>
      <c r="Y129" s="4">
        <v>160</v>
      </c>
      <c r="Z129" s="4" t="s">
        <v>1127</v>
      </c>
      <c r="AA129" s="4">
        <v>0</v>
      </c>
      <c r="AB129" s="4">
        <v>0</v>
      </c>
      <c r="AC129" s="4">
        <v>0</v>
      </c>
      <c r="AD129" s="4" t="s">
        <v>181</v>
      </c>
      <c r="AE129" s="4">
        <v>0</v>
      </c>
      <c r="AF129" s="4" t="s">
        <v>181</v>
      </c>
      <c r="AG129" s="4">
        <v>7.9</v>
      </c>
      <c r="AH129" s="4">
        <v>60.6</v>
      </c>
      <c r="AI129" s="4">
        <v>21.52</v>
      </c>
      <c r="AJ129" s="4">
        <v>13.4</v>
      </c>
      <c r="AK129" s="4">
        <v>5.2</v>
      </c>
      <c r="AL129" s="4">
        <v>12</v>
      </c>
      <c r="AM129" s="4" t="s">
        <v>1128</v>
      </c>
      <c r="AN129" s="4">
        <v>3.9</v>
      </c>
      <c r="AO129" s="3"/>
    </row>
    <row r="130" spans="2:41" x14ac:dyDescent="0.25">
      <c r="B130" s="106" t="s">
        <v>4829</v>
      </c>
      <c r="C130" s="16">
        <v>466990</v>
      </c>
      <c r="D130" s="16" t="s">
        <v>4631</v>
      </c>
      <c r="E130" s="16">
        <v>2020</v>
      </c>
      <c r="F130" s="12">
        <v>43955</v>
      </c>
      <c r="G130" s="4">
        <v>1007.9</v>
      </c>
      <c r="H130" s="4">
        <v>1010.1</v>
      </c>
      <c r="I130" s="4">
        <v>1009.6</v>
      </c>
      <c r="J130" s="4" t="s">
        <v>1129</v>
      </c>
      <c r="K130" s="4">
        <v>1005.6</v>
      </c>
      <c r="L130" s="4" t="s">
        <v>1130</v>
      </c>
      <c r="M130" s="4">
        <v>27.5</v>
      </c>
      <c r="N130" s="4">
        <v>31</v>
      </c>
      <c r="O130" s="4" t="s">
        <v>1131</v>
      </c>
      <c r="P130" s="4">
        <v>23.2</v>
      </c>
      <c r="Q130" s="4" t="s">
        <v>1132</v>
      </c>
      <c r="R130" s="4">
        <v>22.6</v>
      </c>
      <c r="S130" s="4">
        <v>75</v>
      </c>
      <c r="T130" s="4">
        <v>66</v>
      </c>
      <c r="U130" s="4" t="s">
        <v>1133</v>
      </c>
      <c r="V130" s="4">
        <v>2.2000000000000002</v>
      </c>
      <c r="W130" s="4">
        <v>140</v>
      </c>
      <c r="X130" s="4">
        <v>5.5</v>
      </c>
      <c r="Y130" s="4">
        <v>220</v>
      </c>
      <c r="Z130" s="4" t="s">
        <v>1134</v>
      </c>
      <c r="AA130" s="4">
        <v>0</v>
      </c>
      <c r="AB130" s="4">
        <v>0</v>
      </c>
      <c r="AC130" s="4">
        <v>0</v>
      </c>
      <c r="AD130" s="4" t="s">
        <v>181</v>
      </c>
      <c r="AE130" s="4">
        <v>0</v>
      </c>
      <c r="AF130" s="4" t="s">
        <v>181</v>
      </c>
      <c r="AG130" s="4">
        <v>12</v>
      </c>
      <c r="AH130" s="4">
        <v>91.9</v>
      </c>
      <c r="AI130" s="4">
        <v>27.88</v>
      </c>
      <c r="AJ130" s="4">
        <v>14.4</v>
      </c>
      <c r="AK130" s="4">
        <v>6.1</v>
      </c>
      <c r="AL130" s="4">
        <v>12</v>
      </c>
      <c r="AM130" s="4" t="s">
        <v>1135</v>
      </c>
      <c r="AN130" s="4">
        <v>1.8</v>
      </c>
      <c r="AO130" s="3"/>
    </row>
    <row r="131" spans="2:41" x14ac:dyDescent="0.25">
      <c r="B131" s="106" t="s">
        <v>4829</v>
      </c>
      <c r="C131" s="16">
        <v>466990</v>
      </c>
      <c r="D131" s="16" t="s">
        <v>4631</v>
      </c>
      <c r="E131" s="16">
        <v>2020</v>
      </c>
      <c r="F131" s="12">
        <v>43956</v>
      </c>
      <c r="G131" s="4">
        <v>1006</v>
      </c>
      <c r="H131" s="4">
        <v>1008.2</v>
      </c>
      <c r="I131" s="4">
        <v>1008.2</v>
      </c>
      <c r="J131" s="4" t="s">
        <v>1136</v>
      </c>
      <c r="K131" s="4">
        <v>1003.2</v>
      </c>
      <c r="L131" s="4" t="s">
        <v>1137</v>
      </c>
      <c r="M131" s="4">
        <v>27</v>
      </c>
      <c r="N131" s="4">
        <v>30.4</v>
      </c>
      <c r="O131" s="4" t="s">
        <v>1138</v>
      </c>
      <c r="P131" s="4">
        <v>23.2</v>
      </c>
      <c r="Q131" s="4" t="s">
        <v>1139</v>
      </c>
      <c r="R131" s="4">
        <v>22.4</v>
      </c>
      <c r="S131" s="4">
        <v>76</v>
      </c>
      <c r="T131" s="4">
        <v>64</v>
      </c>
      <c r="U131" s="4" t="s">
        <v>1140</v>
      </c>
      <c r="V131" s="4">
        <v>2.4</v>
      </c>
      <c r="W131" s="4">
        <v>160</v>
      </c>
      <c r="X131" s="4">
        <v>8.8000000000000007</v>
      </c>
      <c r="Y131" s="4">
        <v>150</v>
      </c>
      <c r="Z131" s="4" t="s">
        <v>1141</v>
      </c>
      <c r="AA131" s="4">
        <v>0</v>
      </c>
      <c r="AB131" s="4">
        <v>0</v>
      </c>
      <c r="AC131" s="4">
        <v>0</v>
      </c>
      <c r="AD131" s="4" t="s">
        <v>181</v>
      </c>
      <c r="AE131" s="4">
        <v>0</v>
      </c>
      <c r="AF131" s="4" t="s">
        <v>181</v>
      </c>
      <c r="AG131" s="4">
        <v>8.8000000000000007</v>
      </c>
      <c r="AH131" s="4">
        <v>67.3</v>
      </c>
      <c r="AI131" s="4">
        <v>18.690000000000001</v>
      </c>
      <c r="AJ131" s="4">
        <v>13.9</v>
      </c>
      <c r="AK131" s="4">
        <v>4.3</v>
      </c>
      <c r="AL131" s="4">
        <v>10</v>
      </c>
      <c r="AM131" s="4" t="s">
        <v>1142</v>
      </c>
      <c r="AN131" s="4">
        <v>4.8</v>
      </c>
      <c r="AO131" s="3"/>
    </row>
    <row r="132" spans="2:41" x14ac:dyDescent="0.25">
      <c r="B132" s="106" t="s">
        <v>4829</v>
      </c>
      <c r="C132" s="16">
        <v>466990</v>
      </c>
      <c r="D132" s="16" t="s">
        <v>4631</v>
      </c>
      <c r="E132" s="16">
        <v>2020</v>
      </c>
      <c r="F132" s="12">
        <v>43957</v>
      </c>
      <c r="G132" s="4">
        <v>1006.2</v>
      </c>
      <c r="H132" s="4">
        <v>1008.4</v>
      </c>
      <c r="I132" s="4">
        <v>1009.9</v>
      </c>
      <c r="J132" s="4" t="s">
        <v>1143</v>
      </c>
      <c r="K132" s="4">
        <v>1002.1</v>
      </c>
      <c r="L132" s="4" t="s">
        <v>1144</v>
      </c>
      <c r="M132" s="4">
        <v>26</v>
      </c>
      <c r="N132" s="4">
        <v>29.6</v>
      </c>
      <c r="O132" s="4" t="s">
        <v>1145</v>
      </c>
      <c r="P132" s="4">
        <v>22.9</v>
      </c>
      <c r="Q132" s="4" t="s">
        <v>1146</v>
      </c>
      <c r="R132" s="4">
        <v>22.3</v>
      </c>
      <c r="S132" s="4">
        <v>80</v>
      </c>
      <c r="T132" s="4">
        <v>73</v>
      </c>
      <c r="U132" s="4" t="s">
        <v>1147</v>
      </c>
      <c r="V132" s="4">
        <v>2.7</v>
      </c>
      <c r="W132" s="4">
        <v>30</v>
      </c>
      <c r="X132" s="4">
        <v>9.9</v>
      </c>
      <c r="Y132" s="4">
        <v>50</v>
      </c>
      <c r="Z132" s="4" t="s">
        <v>1148</v>
      </c>
      <c r="AA132" s="4">
        <v>4</v>
      </c>
      <c r="AB132" s="4">
        <v>4.4000000000000004</v>
      </c>
      <c r="AC132" s="4">
        <v>1</v>
      </c>
      <c r="AD132" s="4" t="s">
        <v>1149</v>
      </c>
      <c r="AE132" s="4">
        <v>2.5</v>
      </c>
      <c r="AF132" s="4" t="s">
        <v>1150</v>
      </c>
      <c r="AG132" s="4">
        <v>1.7</v>
      </c>
      <c r="AH132" s="4">
        <v>13</v>
      </c>
      <c r="AI132" s="4">
        <v>4.84</v>
      </c>
      <c r="AJ132" s="4">
        <v>11.4</v>
      </c>
      <c r="AK132" s="4">
        <v>-1.8</v>
      </c>
      <c r="AL132" s="4">
        <v>5</v>
      </c>
      <c r="AM132" s="4" t="s">
        <v>1151</v>
      </c>
      <c r="AN132" s="4">
        <v>8.1</v>
      </c>
      <c r="AO132" s="3"/>
    </row>
    <row r="133" spans="2:41" x14ac:dyDescent="0.25">
      <c r="B133" s="106" t="s">
        <v>4829</v>
      </c>
      <c r="C133" s="16">
        <v>466990</v>
      </c>
      <c r="D133" s="16" t="s">
        <v>4631</v>
      </c>
      <c r="E133" s="16">
        <v>2020</v>
      </c>
      <c r="F133" s="12">
        <v>43958</v>
      </c>
      <c r="G133" s="4">
        <v>1008.5</v>
      </c>
      <c r="H133" s="4">
        <v>1010.7</v>
      </c>
      <c r="I133" s="4">
        <v>1009.9</v>
      </c>
      <c r="J133" s="4" t="s">
        <v>1152</v>
      </c>
      <c r="K133" s="4">
        <v>1007.2</v>
      </c>
      <c r="L133" s="4" t="s">
        <v>1153</v>
      </c>
      <c r="M133" s="4">
        <v>24.7</v>
      </c>
      <c r="N133" s="4">
        <v>27</v>
      </c>
      <c r="O133" s="4" t="s">
        <v>1154</v>
      </c>
      <c r="P133" s="4">
        <v>22.8</v>
      </c>
      <c r="Q133" s="4" t="s">
        <v>1155</v>
      </c>
      <c r="R133" s="4">
        <v>22.8</v>
      </c>
      <c r="S133" s="4">
        <v>90</v>
      </c>
      <c r="T133" s="4">
        <v>80</v>
      </c>
      <c r="U133" s="4" t="s">
        <v>1156</v>
      </c>
      <c r="V133" s="4">
        <v>1.6</v>
      </c>
      <c r="W133" s="4">
        <v>230</v>
      </c>
      <c r="X133" s="4">
        <v>5.5</v>
      </c>
      <c r="Y133" s="4">
        <v>240</v>
      </c>
      <c r="Z133" s="4" t="s">
        <v>1157</v>
      </c>
      <c r="AA133" s="4">
        <v>4.5</v>
      </c>
      <c r="AB133" s="4">
        <v>7.9</v>
      </c>
      <c r="AC133" s="4">
        <v>1</v>
      </c>
      <c r="AD133" s="4" t="s">
        <v>1158</v>
      </c>
      <c r="AE133" s="4">
        <v>1.5</v>
      </c>
      <c r="AF133" s="4" t="s">
        <v>1159</v>
      </c>
      <c r="AG133" s="4">
        <v>0</v>
      </c>
      <c r="AH133" s="4">
        <v>0</v>
      </c>
      <c r="AI133" s="4">
        <v>2.0699999999999998</v>
      </c>
      <c r="AJ133" s="4">
        <v>10.4</v>
      </c>
      <c r="AK133" s="4">
        <v>-0.9</v>
      </c>
      <c r="AL133" s="4">
        <v>3</v>
      </c>
      <c r="AM133" s="4" t="s">
        <v>1160</v>
      </c>
      <c r="AN133" s="4">
        <v>9.9</v>
      </c>
      <c r="AO133" s="3"/>
    </row>
    <row r="134" spans="2:41" x14ac:dyDescent="0.25">
      <c r="B134" s="106" t="s">
        <v>4829</v>
      </c>
      <c r="C134" s="16">
        <v>466990</v>
      </c>
      <c r="D134" s="16" t="s">
        <v>4631</v>
      </c>
      <c r="E134" s="16">
        <v>2020</v>
      </c>
      <c r="F134" s="12">
        <v>43959</v>
      </c>
      <c r="G134" s="4">
        <v>1008.1</v>
      </c>
      <c r="H134" s="4">
        <v>1010.3</v>
      </c>
      <c r="I134" s="4">
        <v>1009.7</v>
      </c>
      <c r="J134" s="4" t="s">
        <v>1161</v>
      </c>
      <c r="K134" s="4">
        <v>1006.5</v>
      </c>
      <c r="L134" s="4" t="s">
        <v>1162</v>
      </c>
      <c r="M134" s="4">
        <v>25.7</v>
      </c>
      <c r="N134" s="4">
        <v>29</v>
      </c>
      <c r="O134" s="4" t="s">
        <v>1163</v>
      </c>
      <c r="P134" s="4">
        <v>23.8</v>
      </c>
      <c r="Q134" s="4" t="s">
        <v>1164</v>
      </c>
      <c r="R134" s="4">
        <v>24.3</v>
      </c>
      <c r="S134" s="4">
        <v>92</v>
      </c>
      <c r="T134" s="4">
        <v>80</v>
      </c>
      <c r="U134" s="4" t="s">
        <v>1165</v>
      </c>
      <c r="V134" s="4">
        <v>1.6</v>
      </c>
      <c r="W134" s="4">
        <v>240</v>
      </c>
      <c r="X134" s="4">
        <v>8.3000000000000007</v>
      </c>
      <c r="Y134" s="4">
        <v>150</v>
      </c>
      <c r="Z134" s="4" t="s">
        <v>1166</v>
      </c>
      <c r="AA134" s="4">
        <v>7</v>
      </c>
      <c r="AB134" s="4">
        <v>8.1</v>
      </c>
      <c r="AC134" s="4">
        <v>1</v>
      </c>
      <c r="AD134" s="4" t="s">
        <v>1167</v>
      </c>
      <c r="AE134" s="4">
        <v>3</v>
      </c>
      <c r="AF134" s="4" t="s">
        <v>1168</v>
      </c>
      <c r="AG134" s="4">
        <v>2.2999999999999998</v>
      </c>
      <c r="AH134" s="4">
        <v>17.5</v>
      </c>
      <c r="AI134" s="4">
        <v>11.24</v>
      </c>
      <c r="AJ134" s="4">
        <v>10.6</v>
      </c>
      <c r="AK134" s="4">
        <v>-2.2999999999999998</v>
      </c>
      <c r="AL134" s="4">
        <v>9</v>
      </c>
      <c r="AM134" s="4" t="s">
        <v>1169</v>
      </c>
      <c r="AN134" s="4">
        <v>9.3000000000000007</v>
      </c>
      <c r="AO134" s="3"/>
    </row>
    <row r="135" spans="2:41" x14ac:dyDescent="0.25">
      <c r="B135" s="106" t="s">
        <v>4829</v>
      </c>
      <c r="C135" s="16">
        <v>466990</v>
      </c>
      <c r="D135" s="16" t="s">
        <v>4631</v>
      </c>
      <c r="E135" s="16">
        <v>2020</v>
      </c>
      <c r="F135" s="12">
        <v>43960</v>
      </c>
      <c r="G135" s="4">
        <v>1006.8</v>
      </c>
      <c r="H135" s="4">
        <v>1009</v>
      </c>
      <c r="I135" s="4">
        <v>1007.9</v>
      </c>
      <c r="J135" s="4" t="s">
        <v>1170</v>
      </c>
      <c r="K135" s="4">
        <v>1005.4</v>
      </c>
      <c r="L135" s="4" t="s">
        <v>1171</v>
      </c>
      <c r="M135" s="4">
        <v>27.2</v>
      </c>
      <c r="N135" s="4">
        <v>30.8</v>
      </c>
      <c r="O135" s="4" t="s">
        <v>1172</v>
      </c>
      <c r="P135" s="4">
        <v>24.6</v>
      </c>
      <c r="Q135" s="4" t="s">
        <v>1173</v>
      </c>
      <c r="R135" s="4">
        <v>25.5</v>
      </c>
      <c r="S135" s="4">
        <v>90</v>
      </c>
      <c r="T135" s="4">
        <v>80</v>
      </c>
      <c r="U135" s="4" t="s">
        <v>1174</v>
      </c>
      <c r="V135" s="4">
        <v>2.2999999999999998</v>
      </c>
      <c r="W135" s="4">
        <v>180</v>
      </c>
      <c r="X135" s="4">
        <v>7.5</v>
      </c>
      <c r="Y135" s="4">
        <v>150</v>
      </c>
      <c r="Z135" s="4" t="s">
        <v>1175</v>
      </c>
      <c r="AA135" s="4">
        <v>31</v>
      </c>
      <c r="AB135" s="4">
        <v>5.4</v>
      </c>
      <c r="AC135" s="4">
        <v>5.5</v>
      </c>
      <c r="AD135" s="4" t="s">
        <v>1176</v>
      </c>
      <c r="AE135" s="4">
        <v>11</v>
      </c>
      <c r="AF135" s="4" t="s">
        <v>1177</v>
      </c>
      <c r="AG135" s="4">
        <v>4.7</v>
      </c>
      <c r="AH135" s="4">
        <v>35.799999999999997</v>
      </c>
      <c r="AI135" s="4">
        <v>15.6</v>
      </c>
      <c r="AJ135" s="4">
        <v>12.6</v>
      </c>
      <c r="AK135" s="4">
        <v>4.2</v>
      </c>
      <c r="AL135" s="4">
        <v>10</v>
      </c>
      <c r="AM135" s="4" t="s">
        <v>1178</v>
      </c>
      <c r="AN135" s="4">
        <v>8.1</v>
      </c>
      <c r="AO135" s="3"/>
    </row>
    <row r="136" spans="2:41" x14ac:dyDescent="0.25">
      <c r="B136" s="106" t="s">
        <v>4829</v>
      </c>
      <c r="C136" s="16">
        <v>466990</v>
      </c>
      <c r="D136" s="16" t="s">
        <v>4631</v>
      </c>
      <c r="E136" s="16">
        <v>2020</v>
      </c>
      <c r="F136" s="12">
        <v>43961</v>
      </c>
      <c r="G136" s="4">
        <v>1007.1</v>
      </c>
      <c r="H136" s="4">
        <v>1009.3</v>
      </c>
      <c r="I136" s="4">
        <v>1009.3</v>
      </c>
      <c r="J136" s="4" t="s">
        <v>1179</v>
      </c>
      <c r="K136" s="4">
        <v>1005.1</v>
      </c>
      <c r="L136" s="4" t="s">
        <v>1180</v>
      </c>
      <c r="M136" s="4">
        <v>28.7</v>
      </c>
      <c r="N136" s="4">
        <v>31.9</v>
      </c>
      <c r="O136" s="4" t="s">
        <v>1181</v>
      </c>
      <c r="P136" s="4">
        <v>26.4</v>
      </c>
      <c r="Q136" s="4" t="s">
        <v>1182</v>
      </c>
      <c r="R136" s="4">
        <v>25.3</v>
      </c>
      <c r="S136" s="4">
        <v>82</v>
      </c>
      <c r="T136" s="4">
        <v>66</v>
      </c>
      <c r="U136" s="4" t="s">
        <v>1183</v>
      </c>
      <c r="V136" s="4">
        <v>1.5</v>
      </c>
      <c r="W136" s="4">
        <v>100</v>
      </c>
      <c r="X136" s="4">
        <v>5.3</v>
      </c>
      <c r="Y136" s="4">
        <v>360</v>
      </c>
      <c r="Z136" s="4" t="s">
        <v>1184</v>
      </c>
      <c r="AA136" s="4">
        <v>0.5</v>
      </c>
      <c r="AB136" s="4">
        <v>1</v>
      </c>
      <c r="AC136" s="4">
        <v>0.5</v>
      </c>
      <c r="AD136" s="4" t="s">
        <v>1185</v>
      </c>
      <c r="AE136" s="4">
        <v>0.5</v>
      </c>
      <c r="AF136" s="4" t="s">
        <v>1186</v>
      </c>
      <c r="AG136" s="4">
        <v>7</v>
      </c>
      <c r="AH136" s="4">
        <v>53.2</v>
      </c>
      <c r="AI136" s="4">
        <v>18.84</v>
      </c>
      <c r="AJ136" s="4">
        <v>13.6</v>
      </c>
      <c r="AK136" s="4">
        <v>-4.7</v>
      </c>
      <c r="AL136" s="4">
        <v>11</v>
      </c>
      <c r="AM136" s="4" t="s">
        <v>1187</v>
      </c>
      <c r="AN136" s="4">
        <v>7</v>
      </c>
      <c r="AO136" s="3"/>
    </row>
    <row r="137" spans="2:41" x14ac:dyDescent="0.25">
      <c r="B137" s="106" t="s">
        <v>4829</v>
      </c>
      <c r="C137" s="16">
        <v>466990</v>
      </c>
      <c r="D137" s="16" t="s">
        <v>4631</v>
      </c>
      <c r="E137" s="16">
        <v>2020</v>
      </c>
      <c r="F137" s="12">
        <v>43962</v>
      </c>
      <c r="G137" s="4">
        <v>1007.8</v>
      </c>
      <c r="H137" s="4">
        <v>1010</v>
      </c>
      <c r="I137" s="4">
        <v>1009.2</v>
      </c>
      <c r="J137" s="4" t="s">
        <v>1188</v>
      </c>
      <c r="K137" s="4">
        <v>1006.5</v>
      </c>
      <c r="L137" s="4" t="s">
        <v>1189</v>
      </c>
      <c r="M137" s="4">
        <v>26.9</v>
      </c>
      <c r="N137" s="4">
        <v>30.6</v>
      </c>
      <c r="O137" s="4" t="s">
        <v>1190</v>
      </c>
      <c r="P137" s="4">
        <v>25.1</v>
      </c>
      <c r="Q137" s="4" t="s">
        <v>1191</v>
      </c>
      <c r="R137" s="4">
        <v>23.7</v>
      </c>
      <c r="S137" s="4">
        <v>83</v>
      </c>
      <c r="T137" s="4">
        <v>68</v>
      </c>
      <c r="U137" s="4" t="s">
        <v>1192</v>
      </c>
      <c r="V137" s="4">
        <v>3.1</v>
      </c>
      <c r="W137" s="4">
        <v>20</v>
      </c>
      <c r="X137" s="4">
        <v>10.7</v>
      </c>
      <c r="Y137" s="4">
        <v>20</v>
      </c>
      <c r="Z137" s="4" t="s">
        <v>1193</v>
      </c>
      <c r="AA137" s="4" t="s">
        <v>315</v>
      </c>
      <c r="AB137" s="4">
        <v>2</v>
      </c>
      <c r="AC137" s="4" t="s">
        <v>315</v>
      </c>
      <c r="AD137" s="4" t="s">
        <v>1194</v>
      </c>
      <c r="AE137" s="4" t="s">
        <v>315</v>
      </c>
      <c r="AF137" s="4" t="s">
        <v>1195</v>
      </c>
      <c r="AG137" s="4">
        <v>5.8</v>
      </c>
      <c r="AH137" s="4">
        <v>44</v>
      </c>
      <c r="AI137" s="4">
        <v>17.649999999999999</v>
      </c>
      <c r="AJ137" s="4">
        <v>11.8</v>
      </c>
      <c r="AK137" s="4">
        <v>-4.5</v>
      </c>
      <c r="AL137" s="4">
        <v>12</v>
      </c>
      <c r="AM137" s="4" t="s">
        <v>1196</v>
      </c>
      <c r="AN137" s="4">
        <v>9.1</v>
      </c>
      <c r="AO137" s="3"/>
    </row>
    <row r="138" spans="2:41" x14ac:dyDescent="0.25">
      <c r="B138" s="106" t="s">
        <v>4829</v>
      </c>
      <c r="C138" s="16">
        <v>466990</v>
      </c>
      <c r="D138" s="16" t="s">
        <v>4631</v>
      </c>
      <c r="E138" s="16">
        <v>2020</v>
      </c>
      <c r="F138" s="12">
        <v>43963</v>
      </c>
      <c r="G138" s="4">
        <v>1008.5</v>
      </c>
      <c r="H138" s="4">
        <v>1010.7</v>
      </c>
      <c r="I138" s="4">
        <v>1012.3</v>
      </c>
      <c r="J138" s="4" t="s">
        <v>1197</v>
      </c>
      <c r="K138" s="4">
        <v>1006.1</v>
      </c>
      <c r="L138" s="4" t="s">
        <v>1198</v>
      </c>
      <c r="M138" s="4">
        <v>25.2</v>
      </c>
      <c r="N138" s="4">
        <v>28.9</v>
      </c>
      <c r="O138" s="4" t="s">
        <v>1199</v>
      </c>
      <c r="P138" s="4">
        <v>23.2</v>
      </c>
      <c r="Q138" s="4" t="s">
        <v>1200</v>
      </c>
      <c r="R138" s="4">
        <v>22.3</v>
      </c>
      <c r="S138" s="4">
        <v>84</v>
      </c>
      <c r="T138" s="4">
        <v>76</v>
      </c>
      <c r="U138" s="4" t="s">
        <v>1201</v>
      </c>
      <c r="V138" s="4">
        <v>3.1</v>
      </c>
      <c r="W138" s="4">
        <v>40</v>
      </c>
      <c r="X138" s="4">
        <v>12.9</v>
      </c>
      <c r="Y138" s="4">
        <v>50</v>
      </c>
      <c r="Z138" s="4" t="s">
        <v>1202</v>
      </c>
      <c r="AA138" s="4">
        <v>7</v>
      </c>
      <c r="AB138" s="4">
        <v>4.0999999999999996</v>
      </c>
      <c r="AC138" s="4">
        <v>4</v>
      </c>
      <c r="AD138" s="4" t="s">
        <v>1203</v>
      </c>
      <c r="AE138" s="4">
        <v>6</v>
      </c>
      <c r="AF138" s="4" t="s">
        <v>1204</v>
      </c>
      <c r="AG138" s="4">
        <v>0.1</v>
      </c>
      <c r="AH138" s="4">
        <v>0.8</v>
      </c>
      <c r="AI138" s="4">
        <v>2.4500000000000002</v>
      </c>
      <c r="AJ138" s="4">
        <v>10.8</v>
      </c>
      <c r="AK138" s="4">
        <v>-3.3</v>
      </c>
      <c r="AL138" s="4">
        <v>4</v>
      </c>
      <c r="AM138" s="4" t="s">
        <v>1205</v>
      </c>
      <c r="AN138" s="4">
        <v>8.9</v>
      </c>
      <c r="AO138" s="3"/>
    </row>
    <row r="139" spans="2:41" x14ac:dyDescent="0.25">
      <c r="B139" s="106" t="s">
        <v>4829</v>
      </c>
      <c r="C139" s="16">
        <v>466990</v>
      </c>
      <c r="D139" s="16" t="s">
        <v>4631</v>
      </c>
      <c r="E139" s="16">
        <v>2020</v>
      </c>
      <c r="F139" s="12">
        <v>43964</v>
      </c>
      <c r="G139" s="4">
        <v>1012.4</v>
      </c>
      <c r="H139" s="4">
        <v>1014.6</v>
      </c>
      <c r="I139" s="4">
        <v>1013.8</v>
      </c>
      <c r="J139" s="4" t="s">
        <v>1206</v>
      </c>
      <c r="K139" s="4">
        <v>1010.6</v>
      </c>
      <c r="L139" s="4" t="s">
        <v>1207</v>
      </c>
      <c r="M139" s="4">
        <v>25.7</v>
      </c>
      <c r="N139" s="4">
        <v>28.8</v>
      </c>
      <c r="O139" s="4" t="s">
        <v>1208</v>
      </c>
      <c r="P139" s="4">
        <v>23.3</v>
      </c>
      <c r="Q139" s="4" t="s">
        <v>1209</v>
      </c>
      <c r="R139" s="4">
        <v>20.6</v>
      </c>
      <c r="S139" s="4">
        <v>74</v>
      </c>
      <c r="T139" s="4">
        <v>59</v>
      </c>
      <c r="U139" s="4" t="s">
        <v>1210</v>
      </c>
      <c r="V139" s="4">
        <v>2.4</v>
      </c>
      <c r="W139" s="4">
        <v>260</v>
      </c>
      <c r="X139" s="4">
        <v>8.4</v>
      </c>
      <c r="Y139" s="4">
        <v>10</v>
      </c>
      <c r="Z139" s="4" t="s">
        <v>1211</v>
      </c>
      <c r="AA139" s="4">
        <v>0</v>
      </c>
      <c r="AB139" s="4">
        <v>0</v>
      </c>
      <c r="AC139" s="4">
        <v>0</v>
      </c>
      <c r="AD139" s="4" t="s">
        <v>181</v>
      </c>
      <c r="AE139" s="4">
        <v>0</v>
      </c>
      <c r="AF139" s="4" t="s">
        <v>181</v>
      </c>
      <c r="AG139" s="4">
        <v>0.2</v>
      </c>
      <c r="AH139" s="4">
        <v>1.5</v>
      </c>
      <c r="AI139" s="4">
        <v>9.11</v>
      </c>
      <c r="AJ139" s="4">
        <v>10.8</v>
      </c>
      <c r="AK139" s="4">
        <v>2.7</v>
      </c>
      <c r="AL139" s="4">
        <v>6</v>
      </c>
      <c r="AM139" s="4" t="s">
        <v>1212</v>
      </c>
      <c r="AN139" s="4">
        <v>10</v>
      </c>
      <c r="AO139" s="3"/>
    </row>
    <row r="140" spans="2:41" x14ac:dyDescent="0.25">
      <c r="B140" s="106" t="s">
        <v>4829</v>
      </c>
      <c r="C140" s="16">
        <v>466990</v>
      </c>
      <c r="D140" s="16" t="s">
        <v>4631</v>
      </c>
      <c r="E140" s="16">
        <v>2020</v>
      </c>
      <c r="F140" s="12">
        <v>43965</v>
      </c>
      <c r="G140" s="4">
        <v>1010.6</v>
      </c>
      <c r="H140" s="4">
        <v>1012.8</v>
      </c>
      <c r="I140" s="4">
        <v>1012.9</v>
      </c>
      <c r="J140" s="4" t="s">
        <v>1213</v>
      </c>
      <c r="K140" s="4">
        <v>1008.6</v>
      </c>
      <c r="L140" s="4" t="s">
        <v>1214</v>
      </c>
      <c r="M140" s="4">
        <v>26.2</v>
      </c>
      <c r="N140" s="4">
        <v>30.2</v>
      </c>
      <c r="O140" s="4" t="s">
        <v>1215</v>
      </c>
      <c r="P140" s="4">
        <v>22.4</v>
      </c>
      <c r="Q140" s="4" t="s">
        <v>1216</v>
      </c>
      <c r="R140" s="4">
        <v>21.5</v>
      </c>
      <c r="S140" s="4">
        <v>76</v>
      </c>
      <c r="T140" s="4">
        <v>64</v>
      </c>
      <c r="U140" s="4" t="s">
        <v>1217</v>
      </c>
      <c r="V140" s="4">
        <v>2.2000000000000002</v>
      </c>
      <c r="W140" s="4">
        <v>240</v>
      </c>
      <c r="X140" s="4">
        <v>5.7</v>
      </c>
      <c r="Y140" s="4">
        <v>240</v>
      </c>
      <c r="Z140" s="4" t="s">
        <v>1218</v>
      </c>
      <c r="AA140" s="4">
        <v>0</v>
      </c>
      <c r="AB140" s="4">
        <v>0</v>
      </c>
      <c r="AC140" s="4">
        <v>0</v>
      </c>
      <c r="AD140" s="4" t="s">
        <v>181</v>
      </c>
      <c r="AE140" s="4">
        <v>0</v>
      </c>
      <c r="AF140" s="4" t="s">
        <v>181</v>
      </c>
      <c r="AG140" s="4">
        <v>8.1</v>
      </c>
      <c r="AH140" s="4">
        <v>61.2</v>
      </c>
      <c r="AI140" s="4">
        <v>21.54</v>
      </c>
      <c r="AJ140" s="4">
        <v>11.9</v>
      </c>
      <c r="AK140" s="4">
        <v>4</v>
      </c>
      <c r="AL140" s="4">
        <v>11</v>
      </c>
      <c r="AM140" s="4" t="s">
        <v>1219</v>
      </c>
      <c r="AN140" s="4">
        <v>6.1</v>
      </c>
      <c r="AO140" s="3"/>
    </row>
    <row r="141" spans="2:41" x14ac:dyDescent="0.25">
      <c r="B141" s="106" t="s">
        <v>4829</v>
      </c>
      <c r="C141" s="16">
        <v>466990</v>
      </c>
      <c r="D141" s="16" t="s">
        <v>4631</v>
      </c>
      <c r="E141" s="16">
        <v>2020</v>
      </c>
      <c r="F141" s="12">
        <v>43966</v>
      </c>
      <c r="G141" s="4">
        <v>1007.7</v>
      </c>
      <c r="H141" s="4">
        <v>1009.9</v>
      </c>
      <c r="I141" s="4">
        <v>1009.2</v>
      </c>
      <c r="J141" s="4" t="s">
        <v>1220</v>
      </c>
      <c r="K141" s="4">
        <v>1005.8</v>
      </c>
      <c r="L141" s="4" t="s">
        <v>1221</v>
      </c>
      <c r="M141" s="4">
        <v>27</v>
      </c>
      <c r="N141" s="4">
        <v>30.6</v>
      </c>
      <c r="O141" s="4" t="s">
        <v>1222</v>
      </c>
      <c r="P141" s="4">
        <v>23.7</v>
      </c>
      <c r="Q141" s="4" t="s">
        <v>1223</v>
      </c>
      <c r="R141" s="4">
        <v>23.5</v>
      </c>
      <c r="S141" s="4">
        <v>81</v>
      </c>
      <c r="T141" s="4">
        <v>68</v>
      </c>
      <c r="U141" s="4" t="s">
        <v>1224</v>
      </c>
      <c r="V141" s="4">
        <v>3.5</v>
      </c>
      <c r="W141" s="4">
        <v>230</v>
      </c>
      <c r="X141" s="4">
        <v>11.3</v>
      </c>
      <c r="Y141" s="4">
        <v>170</v>
      </c>
      <c r="Z141" s="4" t="s">
        <v>1225</v>
      </c>
      <c r="AA141" s="4">
        <v>1</v>
      </c>
      <c r="AB141" s="4">
        <v>2.2999999999999998</v>
      </c>
      <c r="AC141" s="4">
        <v>0.5</v>
      </c>
      <c r="AD141" s="4" t="s">
        <v>1226</v>
      </c>
      <c r="AE141" s="4">
        <v>1</v>
      </c>
      <c r="AF141" s="4" t="s">
        <v>1227</v>
      </c>
      <c r="AG141" s="4">
        <v>9</v>
      </c>
      <c r="AH141" s="4">
        <v>67.900000000000006</v>
      </c>
      <c r="AI141" s="4">
        <v>22.23</v>
      </c>
      <c r="AJ141" s="4">
        <v>11.9</v>
      </c>
      <c r="AK141" s="4">
        <v>-5.9</v>
      </c>
      <c r="AL141" s="4">
        <v>13</v>
      </c>
      <c r="AM141" s="4" t="s">
        <v>1228</v>
      </c>
      <c r="AN141" s="4">
        <v>4.5</v>
      </c>
      <c r="AO141" s="3"/>
    </row>
    <row r="142" spans="2:41" x14ac:dyDescent="0.25">
      <c r="B142" s="106" t="s">
        <v>4829</v>
      </c>
      <c r="C142" s="16">
        <v>466990</v>
      </c>
      <c r="D142" s="16" t="s">
        <v>4631</v>
      </c>
      <c r="E142" s="16">
        <v>2020</v>
      </c>
      <c r="F142" s="12">
        <v>43967</v>
      </c>
      <c r="G142" s="4">
        <v>1006.9</v>
      </c>
      <c r="H142" s="4">
        <v>1009.1</v>
      </c>
      <c r="I142" s="4">
        <v>1008.7</v>
      </c>
      <c r="J142" s="4" t="s">
        <v>1229</v>
      </c>
      <c r="K142" s="4">
        <v>1004.4</v>
      </c>
      <c r="L142" s="4" t="s">
        <v>1230</v>
      </c>
      <c r="M142" s="4">
        <v>26.5</v>
      </c>
      <c r="N142" s="4">
        <v>31.1</v>
      </c>
      <c r="O142" s="4" t="s">
        <v>1231</v>
      </c>
      <c r="P142" s="4">
        <v>24.1</v>
      </c>
      <c r="Q142" s="4" t="s">
        <v>1232</v>
      </c>
      <c r="R142" s="4">
        <v>23.1</v>
      </c>
      <c r="S142" s="4">
        <v>82</v>
      </c>
      <c r="T142" s="4">
        <v>68</v>
      </c>
      <c r="U142" s="4" t="s">
        <v>1233</v>
      </c>
      <c r="V142" s="4">
        <v>3.8</v>
      </c>
      <c r="W142" s="4">
        <v>230</v>
      </c>
      <c r="X142" s="4">
        <v>13.1</v>
      </c>
      <c r="Y142" s="4">
        <v>170</v>
      </c>
      <c r="Z142" s="4" t="s">
        <v>1234</v>
      </c>
      <c r="AA142" s="4">
        <v>7.5</v>
      </c>
      <c r="AB142" s="4">
        <v>6.5</v>
      </c>
      <c r="AC142" s="4">
        <v>0.5</v>
      </c>
      <c r="AD142" s="4" t="s">
        <v>1235</v>
      </c>
      <c r="AE142" s="4">
        <v>2.5</v>
      </c>
      <c r="AF142" s="4" t="s">
        <v>1236</v>
      </c>
      <c r="AG142" s="4">
        <v>3.9</v>
      </c>
      <c r="AH142" s="4">
        <v>29.4</v>
      </c>
      <c r="AI142" s="4">
        <v>12.84</v>
      </c>
      <c r="AJ142" s="4">
        <v>12</v>
      </c>
      <c r="AK142" s="4">
        <v>-5</v>
      </c>
      <c r="AL142" s="4">
        <v>14</v>
      </c>
      <c r="AM142" s="4" t="s">
        <v>1231</v>
      </c>
      <c r="AN142" s="4">
        <v>8</v>
      </c>
      <c r="AO142" s="3"/>
    </row>
    <row r="143" spans="2:41" x14ac:dyDescent="0.25">
      <c r="B143" s="106" t="s">
        <v>4829</v>
      </c>
      <c r="C143" s="16">
        <v>466990</v>
      </c>
      <c r="D143" s="16" t="s">
        <v>4631</v>
      </c>
      <c r="E143" s="16">
        <v>2020</v>
      </c>
      <c r="F143" s="12">
        <v>43968</v>
      </c>
      <c r="G143" s="4">
        <v>1004.4</v>
      </c>
      <c r="H143" s="4">
        <v>1006.6</v>
      </c>
      <c r="I143" s="4">
        <v>1006.4</v>
      </c>
      <c r="J143" s="4" t="s">
        <v>1237</v>
      </c>
      <c r="K143" s="4">
        <v>1001.9</v>
      </c>
      <c r="L143" s="4" t="s">
        <v>1238</v>
      </c>
      <c r="M143" s="4">
        <v>25.1</v>
      </c>
      <c r="N143" s="4">
        <v>29.5</v>
      </c>
      <c r="O143" s="4" t="s">
        <v>1239</v>
      </c>
      <c r="P143" s="4">
        <v>23.3</v>
      </c>
      <c r="Q143" s="4" t="s">
        <v>1240</v>
      </c>
      <c r="R143" s="4">
        <v>21.4</v>
      </c>
      <c r="S143" s="4">
        <v>80</v>
      </c>
      <c r="T143" s="4">
        <v>63</v>
      </c>
      <c r="U143" s="4" t="s">
        <v>1241</v>
      </c>
      <c r="V143" s="4">
        <v>3.7</v>
      </c>
      <c r="W143" s="4">
        <v>230</v>
      </c>
      <c r="X143" s="4">
        <v>17.600000000000001</v>
      </c>
      <c r="Y143" s="4">
        <v>180</v>
      </c>
      <c r="Z143" s="4" t="s">
        <v>1242</v>
      </c>
      <c r="AA143" s="4">
        <v>3</v>
      </c>
      <c r="AB143" s="4">
        <v>3.3</v>
      </c>
      <c r="AC143" s="4">
        <v>1</v>
      </c>
      <c r="AD143" s="4" t="s">
        <v>1243</v>
      </c>
      <c r="AE143" s="4">
        <v>2</v>
      </c>
      <c r="AF143" s="4" t="s">
        <v>1244</v>
      </c>
      <c r="AG143" s="4">
        <v>4.4000000000000004</v>
      </c>
      <c r="AH143" s="4">
        <v>33.1</v>
      </c>
      <c r="AI143" s="4">
        <v>11.17</v>
      </c>
      <c r="AJ143" s="4">
        <v>12.9</v>
      </c>
      <c r="AK143" s="4">
        <v>-2.1</v>
      </c>
      <c r="AL143" s="4">
        <v>8</v>
      </c>
      <c r="AM143" s="4" t="s">
        <v>1245</v>
      </c>
      <c r="AN143" s="4">
        <v>5.5</v>
      </c>
      <c r="AO143" s="3"/>
    </row>
    <row r="144" spans="2:41" x14ac:dyDescent="0.25">
      <c r="B144" s="106" t="s">
        <v>4829</v>
      </c>
      <c r="C144" s="16">
        <v>466990</v>
      </c>
      <c r="D144" s="16" t="s">
        <v>4631</v>
      </c>
      <c r="E144" s="16">
        <v>2020</v>
      </c>
      <c r="F144" s="12">
        <v>43969</v>
      </c>
      <c r="G144" s="4">
        <v>1001.4</v>
      </c>
      <c r="H144" s="4">
        <v>1003.6</v>
      </c>
      <c r="I144" s="4">
        <v>1003.7</v>
      </c>
      <c r="J144" s="4" t="s">
        <v>1246</v>
      </c>
      <c r="K144" s="4">
        <v>1000</v>
      </c>
      <c r="L144" s="4" t="s">
        <v>1247</v>
      </c>
      <c r="M144" s="4">
        <v>25.3</v>
      </c>
      <c r="N144" s="4">
        <v>28.4</v>
      </c>
      <c r="O144" s="4" t="s">
        <v>1248</v>
      </c>
      <c r="P144" s="4">
        <v>22.2</v>
      </c>
      <c r="Q144" s="4" t="s">
        <v>1249</v>
      </c>
      <c r="R144" s="4">
        <v>21.4</v>
      </c>
      <c r="S144" s="4">
        <v>79</v>
      </c>
      <c r="T144" s="4">
        <v>66</v>
      </c>
      <c r="U144" s="4" t="s">
        <v>1250</v>
      </c>
      <c r="V144" s="4">
        <v>2.5</v>
      </c>
      <c r="W144" s="4">
        <v>230</v>
      </c>
      <c r="X144" s="4">
        <v>6.1</v>
      </c>
      <c r="Y144" s="4">
        <v>220</v>
      </c>
      <c r="Z144" s="4" t="s">
        <v>1251</v>
      </c>
      <c r="AA144" s="4">
        <v>0.5</v>
      </c>
      <c r="AB144" s="4">
        <v>2.1</v>
      </c>
      <c r="AC144" s="4">
        <v>0.5</v>
      </c>
      <c r="AD144" s="4" t="s">
        <v>1252</v>
      </c>
      <c r="AE144" s="4">
        <v>0.5</v>
      </c>
      <c r="AF144" s="4" t="s">
        <v>1253</v>
      </c>
      <c r="AG144" s="4">
        <v>1.7</v>
      </c>
      <c r="AH144" s="4">
        <v>12.8</v>
      </c>
      <c r="AI144" s="4">
        <v>3.44</v>
      </c>
      <c r="AJ144" s="4">
        <v>12.1</v>
      </c>
      <c r="AK144" s="4">
        <v>-0.9</v>
      </c>
      <c r="AL144" s="4">
        <v>4</v>
      </c>
      <c r="AM144" s="4" t="s">
        <v>1254</v>
      </c>
      <c r="AN144" s="4">
        <v>7</v>
      </c>
      <c r="AO144" s="3"/>
    </row>
    <row r="145" spans="2:41" x14ac:dyDescent="0.25">
      <c r="B145" s="106" t="s">
        <v>4829</v>
      </c>
      <c r="C145" s="16">
        <v>466990</v>
      </c>
      <c r="D145" s="16" t="s">
        <v>4631</v>
      </c>
      <c r="E145" s="16">
        <v>2020</v>
      </c>
      <c r="F145" s="12">
        <v>43970</v>
      </c>
      <c r="G145" s="4">
        <v>1004.7</v>
      </c>
      <c r="H145" s="4">
        <v>1006.9</v>
      </c>
      <c r="I145" s="4">
        <v>1007.9</v>
      </c>
      <c r="J145" s="4" t="s">
        <v>1255</v>
      </c>
      <c r="K145" s="4">
        <v>1002.3</v>
      </c>
      <c r="L145" s="4" t="s">
        <v>1256</v>
      </c>
      <c r="M145" s="4">
        <v>24.8</v>
      </c>
      <c r="N145" s="4">
        <v>28.3</v>
      </c>
      <c r="O145" s="4" t="s">
        <v>1257</v>
      </c>
      <c r="P145" s="4">
        <v>23.4</v>
      </c>
      <c r="Q145" s="4" t="s">
        <v>1258</v>
      </c>
      <c r="R145" s="4">
        <v>22.5</v>
      </c>
      <c r="S145" s="4">
        <v>87</v>
      </c>
      <c r="T145" s="4">
        <v>76</v>
      </c>
      <c r="U145" s="4" t="s">
        <v>1259</v>
      </c>
      <c r="V145" s="4">
        <v>2.2999999999999998</v>
      </c>
      <c r="W145" s="4">
        <v>20</v>
      </c>
      <c r="X145" s="4">
        <v>11.8</v>
      </c>
      <c r="Y145" s="4">
        <v>60</v>
      </c>
      <c r="Z145" s="4" t="s">
        <v>1260</v>
      </c>
      <c r="AA145" s="4">
        <v>9</v>
      </c>
      <c r="AB145" s="4">
        <v>9.6999999999999993</v>
      </c>
      <c r="AC145" s="4">
        <v>2</v>
      </c>
      <c r="AD145" s="4" t="s">
        <v>1261</v>
      </c>
      <c r="AE145" s="4">
        <v>3.5</v>
      </c>
      <c r="AF145" s="4" t="s">
        <v>1262</v>
      </c>
      <c r="AG145" s="4">
        <v>0</v>
      </c>
      <c r="AH145" s="4">
        <v>0</v>
      </c>
      <c r="AI145" s="4">
        <v>3.12</v>
      </c>
      <c r="AJ145" s="4">
        <v>12</v>
      </c>
      <c r="AK145" s="4">
        <v>-1</v>
      </c>
      <c r="AL145" s="4">
        <v>4</v>
      </c>
      <c r="AM145" s="4" t="s">
        <v>1263</v>
      </c>
      <c r="AN145" s="4">
        <v>9.9</v>
      </c>
      <c r="AO145" s="3"/>
    </row>
    <row r="146" spans="2:41" x14ac:dyDescent="0.25">
      <c r="B146" s="106" t="s">
        <v>4829</v>
      </c>
      <c r="C146" s="16">
        <v>466990</v>
      </c>
      <c r="D146" s="16" t="s">
        <v>4631</v>
      </c>
      <c r="E146" s="16">
        <v>2020</v>
      </c>
      <c r="F146" s="12">
        <v>43971</v>
      </c>
      <c r="G146" s="4">
        <v>1007.1</v>
      </c>
      <c r="H146" s="4">
        <v>1009.3</v>
      </c>
      <c r="I146" s="4">
        <v>1008.5</v>
      </c>
      <c r="J146" s="4" t="s">
        <v>1264</v>
      </c>
      <c r="K146" s="4">
        <v>1005.8</v>
      </c>
      <c r="L146" s="4" t="s">
        <v>1265</v>
      </c>
      <c r="M146" s="4">
        <v>24.5</v>
      </c>
      <c r="N146" s="4">
        <v>28.1</v>
      </c>
      <c r="O146" s="4" t="s">
        <v>1266</v>
      </c>
      <c r="P146" s="4">
        <v>23.1</v>
      </c>
      <c r="Q146" s="4" t="s">
        <v>1267</v>
      </c>
      <c r="R146" s="4">
        <v>22.3</v>
      </c>
      <c r="S146" s="4">
        <v>88</v>
      </c>
      <c r="T146" s="4">
        <v>72</v>
      </c>
      <c r="U146" s="4" t="s">
        <v>1268</v>
      </c>
      <c r="V146" s="4">
        <v>1.6</v>
      </c>
      <c r="W146" s="4">
        <v>250</v>
      </c>
      <c r="X146" s="4">
        <v>5.7</v>
      </c>
      <c r="Y146" s="4">
        <v>70</v>
      </c>
      <c r="Z146" s="4" t="s">
        <v>1269</v>
      </c>
      <c r="AA146" s="4">
        <v>14.5</v>
      </c>
      <c r="AB146" s="4">
        <v>5.7</v>
      </c>
      <c r="AC146" s="4">
        <v>2</v>
      </c>
      <c r="AD146" s="4" t="s">
        <v>1270</v>
      </c>
      <c r="AE146" s="4">
        <v>8.5</v>
      </c>
      <c r="AF146" s="4" t="s">
        <v>1271</v>
      </c>
      <c r="AG146" s="4">
        <v>1.6</v>
      </c>
      <c r="AH146" s="4">
        <v>12</v>
      </c>
      <c r="AI146" s="4">
        <v>8.26</v>
      </c>
      <c r="AJ146" s="4">
        <v>11.5</v>
      </c>
      <c r="AK146" s="4">
        <v>-2.6</v>
      </c>
      <c r="AL146" s="4">
        <v>9</v>
      </c>
      <c r="AM146" s="4" t="s">
        <v>1272</v>
      </c>
      <c r="AN146" s="4">
        <v>9.9</v>
      </c>
      <c r="AO146" s="3"/>
    </row>
    <row r="147" spans="2:41" x14ac:dyDescent="0.25">
      <c r="B147" s="106" t="s">
        <v>4829</v>
      </c>
      <c r="C147" s="16">
        <v>466990</v>
      </c>
      <c r="D147" s="16" t="s">
        <v>4631</v>
      </c>
      <c r="E147" s="16">
        <v>2020</v>
      </c>
      <c r="F147" s="12">
        <v>43972</v>
      </c>
      <c r="G147" s="4">
        <v>1004.7</v>
      </c>
      <c r="H147" s="4">
        <v>1006.9</v>
      </c>
      <c r="I147" s="4">
        <v>1006.2</v>
      </c>
      <c r="J147" s="4" t="s">
        <v>1273</v>
      </c>
      <c r="K147" s="4">
        <v>1002.9</v>
      </c>
      <c r="L147" s="4" t="s">
        <v>1274</v>
      </c>
      <c r="M147" s="4">
        <v>24.6</v>
      </c>
      <c r="N147" s="4">
        <v>27.1</v>
      </c>
      <c r="O147" s="4" t="s">
        <v>1275</v>
      </c>
      <c r="P147" s="4">
        <v>23.2</v>
      </c>
      <c r="Q147" s="4" t="s">
        <v>1276</v>
      </c>
      <c r="R147" s="4">
        <v>22.4</v>
      </c>
      <c r="S147" s="4">
        <v>88</v>
      </c>
      <c r="T147" s="4">
        <v>76</v>
      </c>
      <c r="U147" s="4" t="s">
        <v>1277</v>
      </c>
      <c r="V147" s="4">
        <v>1.8</v>
      </c>
      <c r="W147" s="4">
        <v>240</v>
      </c>
      <c r="X147" s="4">
        <v>6.6</v>
      </c>
      <c r="Y147" s="4">
        <v>220</v>
      </c>
      <c r="Z147" s="4" t="s">
        <v>1278</v>
      </c>
      <c r="AA147" s="4">
        <v>8</v>
      </c>
      <c r="AB147" s="4">
        <v>13.4</v>
      </c>
      <c r="AC147" s="4">
        <v>1</v>
      </c>
      <c r="AD147" s="4" t="s">
        <v>1279</v>
      </c>
      <c r="AE147" s="4">
        <v>3</v>
      </c>
      <c r="AF147" s="4" t="s">
        <v>1280</v>
      </c>
      <c r="AG147" s="4">
        <v>0</v>
      </c>
      <c r="AH147" s="4">
        <v>0</v>
      </c>
      <c r="AI147" s="4">
        <v>1.68</v>
      </c>
      <c r="AJ147" s="4">
        <v>14.6</v>
      </c>
      <c r="AK147" s="4">
        <v>-1.7</v>
      </c>
      <c r="AL147" s="4">
        <v>4</v>
      </c>
      <c r="AM147" s="4" t="s">
        <v>1281</v>
      </c>
      <c r="AN147" s="4">
        <v>9.9</v>
      </c>
      <c r="AO147" s="3"/>
    </row>
    <row r="148" spans="2:41" x14ac:dyDescent="0.25">
      <c r="B148" s="106" t="s">
        <v>4829</v>
      </c>
      <c r="C148" s="16">
        <v>466990</v>
      </c>
      <c r="D148" s="16" t="s">
        <v>4631</v>
      </c>
      <c r="E148" s="16">
        <v>2020</v>
      </c>
      <c r="F148" s="12">
        <v>43973</v>
      </c>
      <c r="G148" s="4">
        <v>1001.1</v>
      </c>
      <c r="H148" s="4">
        <v>1003.3</v>
      </c>
      <c r="I148" s="4">
        <v>1003.5</v>
      </c>
      <c r="J148" s="4" t="s">
        <v>1282</v>
      </c>
      <c r="K148" s="4">
        <v>999.7</v>
      </c>
      <c r="L148" s="4" t="s">
        <v>1283</v>
      </c>
      <c r="M148" s="4">
        <v>25</v>
      </c>
      <c r="N148" s="4">
        <v>27.2</v>
      </c>
      <c r="O148" s="4" t="s">
        <v>1284</v>
      </c>
      <c r="P148" s="4">
        <v>23.3</v>
      </c>
      <c r="Q148" s="4" t="s">
        <v>1285</v>
      </c>
      <c r="R148" s="4">
        <v>23.1</v>
      </c>
      <c r="S148" s="4">
        <v>90</v>
      </c>
      <c r="T148" s="4">
        <v>81</v>
      </c>
      <c r="U148" s="4" t="s">
        <v>1286</v>
      </c>
      <c r="V148" s="4">
        <v>1.4</v>
      </c>
      <c r="W148" s="4">
        <v>360</v>
      </c>
      <c r="X148" s="4">
        <v>5.7</v>
      </c>
      <c r="Y148" s="4">
        <v>240</v>
      </c>
      <c r="Z148" s="4" t="s">
        <v>1287</v>
      </c>
      <c r="AA148" s="4">
        <v>9.5</v>
      </c>
      <c r="AB148" s="4">
        <v>15.3</v>
      </c>
      <c r="AC148" s="4">
        <v>1</v>
      </c>
      <c r="AD148" s="4" t="s">
        <v>1288</v>
      </c>
      <c r="AE148" s="4">
        <v>2.5</v>
      </c>
      <c r="AF148" s="4" t="s">
        <v>1289</v>
      </c>
      <c r="AG148" s="4">
        <v>0.1</v>
      </c>
      <c r="AH148" s="4">
        <v>0.7</v>
      </c>
      <c r="AI148" s="4">
        <v>1.6</v>
      </c>
      <c r="AJ148" s="4">
        <v>13.3</v>
      </c>
      <c r="AK148" s="4">
        <v>-0.5</v>
      </c>
      <c r="AL148" s="4">
        <v>4</v>
      </c>
      <c r="AM148" s="4" t="s">
        <v>1290</v>
      </c>
      <c r="AN148" s="4">
        <v>9.8000000000000007</v>
      </c>
      <c r="AO148" s="3"/>
    </row>
    <row r="149" spans="2:41" x14ac:dyDescent="0.25">
      <c r="B149" s="106" t="s">
        <v>4829</v>
      </c>
      <c r="C149" s="16">
        <v>466990</v>
      </c>
      <c r="D149" s="16" t="s">
        <v>4631</v>
      </c>
      <c r="E149" s="16">
        <v>2020</v>
      </c>
      <c r="F149" s="12">
        <v>43974</v>
      </c>
      <c r="G149" s="4">
        <v>1003</v>
      </c>
      <c r="H149" s="4">
        <v>1005.2</v>
      </c>
      <c r="I149" s="4">
        <v>1006.3</v>
      </c>
      <c r="J149" s="4" t="s">
        <v>1291</v>
      </c>
      <c r="K149" s="4">
        <v>1000</v>
      </c>
      <c r="L149" s="4" t="s">
        <v>1292</v>
      </c>
      <c r="M149" s="4">
        <v>25</v>
      </c>
      <c r="N149" s="4">
        <v>26.7</v>
      </c>
      <c r="O149" s="4" t="s">
        <v>1293</v>
      </c>
      <c r="P149" s="4">
        <v>24</v>
      </c>
      <c r="Q149" s="4" t="s">
        <v>1294</v>
      </c>
      <c r="R149" s="4">
        <v>23.2</v>
      </c>
      <c r="S149" s="4">
        <v>89</v>
      </c>
      <c r="T149" s="4">
        <v>84</v>
      </c>
      <c r="U149" s="4" t="s">
        <v>1295</v>
      </c>
      <c r="V149" s="4">
        <v>2</v>
      </c>
      <c r="W149" s="4">
        <v>40</v>
      </c>
      <c r="X149" s="4">
        <v>8.9</v>
      </c>
      <c r="Y149" s="4">
        <v>40</v>
      </c>
      <c r="Z149" s="4" t="s">
        <v>1296</v>
      </c>
      <c r="AA149" s="4">
        <v>10.5</v>
      </c>
      <c r="AB149" s="4">
        <v>10.8</v>
      </c>
      <c r="AC149" s="4">
        <v>1.5</v>
      </c>
      <c r="AD149" s="4" t="s">
        <v>1297</v>
      </c>
      <c r="AE149" s="4">
        <v>4</v>
      </c>
      <c r="AF149" s="4" t="s">
        <v>1297</v>
      </c>
      <c r="AG149" s="4">
        <v>0</v>
      </c>
      <c r="AH149" s="4">
        <v>0</v>
      </c>
      <c r="AI149" s="4">
        <v>1.64</v>
      </c>
      <c r="AJ149" s="4">
        <v>10.5</v>
      </c>
      <c r="AK149" s="4">
        <v>-0.5</v>
      </c>
      <c r="AL149" s="4">
        <v>5</v>
      </c>
      <c r="AM149" s="4" t="s">
        <v>1298</v>
      </c>
      <c r="AN149" s="4">
        <v>9.9</v>
      </c>
      <c r="AO149" s="3"/>
    </row>
    <row r="150" spans="2:41" x14ac:dyDescent="0.25">
      <c r="B150" s="106" t="s">
        <v>4829</v>
      </c>
      <c r="C150" s="16">
        <v>466990</v>
      </c>
      <c r="D150" s="16" t="s">
        <v>4631</v>
      </c>
      <c r="E150" s="16">
        <v>2020</v>
      </c>
      <c r="F150" s="12">
        <v>43975</v>
      </c>
      <c r="G150" s="4">
        <v>1007.2</v>
      </c>
      <c r="H150" s="4">
        <v>1009.4</v>
      </c>
      <c r="I150" s="4">
        <v>1009.3</v>
      </c>
      <c r="J150" s="4" t="s">
        <v>1299</v>
      </c>
      <c r="K150" s="4">
        <v>1004.9</v>
      </c>
      <c r="L150" s="4" t="s">
        <v>1300</v>
      </c>
      <c r="M150" s="4">
        <v>24.7</v>
      </c>
      <c r="N150" s="4">
        <v>27.6</v>
      </c>
      <c r="O150" s="4" t="s">
        <v>1301</v>
      </c>
      <c r="P150" s="4">
        <v>23.7</v>
      </c>
      <c r="Q150" s="4" t="s">
        <v>1302</v>
      </c>
      <c r="R150" s="4">
        <v>22.4</v>
      </c>
      <c r="S150" s="4">
        <v>87</v>
      </c>
      <c r="T150" s="4">
        <v>74</v>
      </c>
      <c r="U150" s="4" t="s">
        <v>1303</v>
      </c>
      <c r="V150" s="4">
        <v>1.9</v>
      </c>
      <c r="W150" s="4">
        <v>40</v>
      </c>
      <c r="X150" s="4">
        <v>5.8</v>
      </c>
      <c r="Y150" s="4">
        <v>30</v>
      </c>
      <c r="Z150" s="4" t="s">
        <v>1304</v>
      </c>
      <c r="AA150" s="4">
        <v>8</v>
      </c>
      <c r="AB150" s="4">
        <v>12.2</v>
      </c>
      <c r="AC150" s="4">
        <v>1</v>
      </c>
      <c r="AD150" s="4" t="s">
        <v>1305</v>
      </c>
      <c r="AE150" s="4">
        <v>2.5</v>
      </c>
      <c r="AF150" s="4" t="s">
        <v>1306</v>
      </c>
      <c r="AG150" s="4">
        <v>0.1</v>
      </c>
      <c r="AH150" s="4">
        <v>0.7</v>
      </c>
      <c r="AI150" s="4">
        <v>4.63</v>
      </c>
      <c r="AJ150" s="4">
        <v>10</v>
      </c>
      <c r="AK150" s="4">
        <v>-2.6</v>
      </c>
      <c r="AL150" s="4">
        <v>8</v>
      </c>
      <c r="AM150" s="4" t="s">
        <v>1307</v>
      </c>
      <c r="AN150" s="4">
        <v>10</v>
      </c>
      <c r="AO150" s="3"/>
    </row>
    <row r="151" spans="2:41" x14ac:dyDescent="0.25">
      <c r="B151" s="106" t="s">
        <v>4829</v>
      </c>
      <c r="C151" s="16">
        <v>466990</v>
      </c>
      <c r="D151" s="16" t="s">
        <v>4631</v>
      </c>
      <c r="E151" s="16">
        <v>2020</v>
      </c>
      <c r="F151" s="12">
        <v>43976</v>
      </c>
      <c r="G151" s="4">
        <v>1008.3</v>
      </c>
      <c r="H151" s="4">
        <v>1010.5</v>
      </c>
      <c r="I151" s="4">
        <v>1009.8</v>
      </c>
      <c r="J151" s="4" t="s">
        <v>1308</v>
      </c>
      <c r="K151" s="4">
        <v>1006.9</v>
      </c>
      <c r="L151" s="4" t="s">
        <v>1309</v>
      </c>
      <c r="M151" s="4">
        <v>26</v>
      </c>
      <c r="N151" s="4">
        <v>29.9</v>
      </c>
      <c r="O151" s="4" t="s">
        <v>1310</v>
      </c>
      <c r="P151" s="4">
        <v>23.5</v>
      </c>
      <c r="Q151" s="4" t="s">
        <v>1311</v>
      </c>
      <c r="R151" s="4">
        <v>22.7</v>
      </c>
      <c r="S151" s="4">
        <v>82</v>
      </c>
      <c r="T151" s="4">
        <v>67</v>
      </c>
      <c r="U151" s="4" t="s">
        <v>1312</v>
      </c>
      <c r="V151" s="4">
        <v>1.9</v>
      </c>
      <c r="W151" s="4">
        <v>90</v>
      </c>
      <c r="X151" s="4">
        <v>5.6</v>
      </c>
      <c r="Y151" s="4">
        <v>90</v>
      </c>
      <c r="Z151" s="4" t="s">
        <v>1313</v>
      </c>
      <c r="AA151" s="4">
        <v>0</v>
      </c>
      <c r="AB151" s="4">
        <v>0</v>
      </c>
      <c r="AC151" s="4">
        <v>0</v>
      </c>
      <c r="AD151" s="4" t="s">
        <v>181</v>
      </c>
      <c r="AE151" s="4">
        <v>0</v>
      </c>
      <c r="AF151" s="4" t="s">
        <v>181</v>
      </c>
      <c r="AG151" s="4">
        <v>2.9</v>
      </c>
      <c r="AH151" s="4">
        <v>21.7</v>
      </c>
      <c r="AI151" s="4">
        <v>11.36</v>
      </c>
      <c r="AJ151" s="4">
        <v>11.6</v>
      </c>
      <c r="AK151" s="4">
        <v>1.9</v>
      </c>
      <c r="AL151" s="4">
        <v>11</v>
      </c>
      <c r="AM151" s="4" t="s">
        <v>1314</v>
      </c>
      <c r="AN151" s="4">
        <v>9.4</v>
      </c>
      <c r="AO151" s="3"/>
    </row>
    <row r="152" spans="2:41" x14ac:dyDescent="0.25">
      <c r="B152" s="106" t="s">
        <v>4829</v>
      </c>
      <c r="C152" s="16">
        <v>466990</v>
      </c>
      <c r="D152" s="16" t="s">
        <v>4631</v>
      </c>
      <c r="E152" s="16">
        <v>2020</v>
      </c>
      <c r="F152" s="12">
        <v>43977</v>
      </c>
      <c r="G152" s="4">
        <v>1005.9</v>
      </c>
      <c r="H152" s="4">
        <v>1008.1</v>
      </c>
      <c r="I152" s="4">
        <v>1008.5</v>
      </c>
      <c r="J152" s="4" t="s">
        <v>1315</v>
      </c>
      <c r="K152" s="4">
        <v>1003.3</v>
      </c>
      <c r="L152" s="4" t="s">
        <v>1316</v>
      </c>
      <c r="M152" s="4">
        <v>27.1</v>
      </c>
      <c r="N152" s="4">
        <v>30.8</v>
      </c>
      <c r="O152" s="4" t="s">
        <v>1317</v>
      </c>
      <c r="P152" s="4">
        <v>25</v>
      </c>
      <c r="Q152" s="4" t="s">
        <v>1318</v>
      </c>
      <c r="R152" s="4">
        <v>23.8</v>
      </c>
      <c r="S152" s="4">
        <v>82</v>
      </c>
      <c r="T152" s="4">
        <v>72</v>
      </c>
      <c r="U152" s="4" t="s">
        <v>1317</v>
      </c>
      <c r="V152" s="4">
        <v>2</v>
      </c>
      <c r="W152" s="4">
        <v>140</v>
      </c>
      <c r="X152" s="4">
        <v>5.5</v>
      </c>
      <c r="Y152" s="4">
        <v>240</v>
      </c>
      <c r="Z152" s="4" t="s">
        <v>1319</v>
      </c>
      <c r="AA152" s="4">
        <v>4.5</v>
      </c>
      <c r="AB152" s="4">
        <v>1.1000000000000001</v>
      </c>
      <c r="AC152" s="4">
        <v>1.5</v>
      </c>
      <c r="AD152" s="4" t="s">
        <v>1320</v>
      </c>
      <c r="AE152" s="4">
        <v>4.5</v>
      </c>
      <c r="AF152" s="4" t="s">
        <v>1320</v>
      </c>
      <c r="AG152" s="4">
        <v>4.7</v>
      </c>
      <c r="AH152" s="4">
        <v>35.1</v>
      </c>
      <c r="AI152" s="4">
        <v>16.940000000000001</v>
      </c>
      <c r="AJ152" s="4">
        <v>11.5</v>
      </c>
      <c r="AK152" s="4">
        <v>-4.2</v>
      </c>
      <c r="AL152" s="4">
        <v>9</v>
      </c>
      <c r="AM152" s="4" t="s">
        <v>1321</v>
      </c>
      <c r="AN152" s="4">
        <v>8.1</v>
      </c>
      <c r="AO152" s="3"/>
    </row>
    <row r="153" spans="2:41" x14ac:dyDescent="0.25">
      <c r="B153" s="106" t="s">
        <v>4829</v>
      </c>
      <c r="C153" s="16">
        <v>466990</v>
      </c>
      <c r="D153" s="16" t="s">
        <v>4631</v>
      </c>
      <c r="E153" s="16">
        <v>2020</v>
      </c>
      <c r="F153" s="12">
        <v>43978</v>
      </c>
      <c r="G153" s="4">
        <v>1007.3</v>
      </c>
      <c r="H153" s="4">
        <v>1009.5</v>
      </c>
      <c r="I153" s="4">
        <v>1010.3</v>
      </c>
      <c r="J153" s="4" t="s">
        <v>1322</v>
      </c>
      <c r="K153" s="4">
        <v>1004.8</v>
      </c>
      <c r="L153" s="4" t="s">
        <v>1323</v>
      </c>
      <c r="M153" s="4">
        <v>25.2</v>
      </c>
      <c r="N153" s="4">
        <v>28.4</v>
      </c>
      <c r="O153" s="4" t="s">
        <v>1324</v>
      </c>
      <c r="P153" s="4">
        <v>23.2</v>
      </c>
      <c r="Q153" s="4" t="s">
        <v>1325</v>
      </c>
      <c r="R153" s="4">
        <v>22.6</v>
      </c>
      <c r="S153" s="4">
        <v>86</v>
      </c>
      <c r="T153" s="4">
        <v>76</v>
      </c>
      <c r="U153" s="4" t="s">
        <v>1326</v>
      </c>
      <c r="V153" s="4">
        <v>2.7</v>
      </c>
      <c r="W153" s="4">
        <v>20</v>
      </c>
      <c r="X153" s="4">
        <v>7.3</v>
      </c>
      <c r="Y153" s="4">
        <v>50</v>
      </c>
      <c r="Z153" s="4" t="s">
        <v>1327</v>
      </c>
      <c r="AA153" s="4">
        <v>16.5</v>
      </c>
      <c r="AB153" s="4">
        <v>10.5</v>
      </c>
      <c r="AC153" s="4">
        <v>3</v>
      </c>
      <c r="AD153" s="4" t="s">
        <v>1328</v>
      </c>
      <c r="AE153" s="4">
        <v>8</v>
      </c>
      <c r="AF153" s="4" t="s">
        <v>1329</v>
      </c>
      <c r="AG153" s="4">
        <v>0.3</v>
      </c>
      <c r="AH153" s="4">
        <v>2.2000000000000002</v>
      </c>
      <c r="AI153" s="4">
        <v>3.23</v>
      </c>
      <c r="AJ153" s="4">
        <v>9.5</v>
      </c>
      <c r="AK153" s="4">
        <v>-0.9</v>
      </c>
      <c r="AL153" s="4">
        <v>3</v>
      </c>
      <c r="AM153" s="4" t="s">
        <v>1330</v>
      </c>
      <c r="AN153" s="4">
        <v>9.6</v>
      </c>
      <c r="AO153" s="3"/>
    </row>
    <row r="154" spans="2:41" x14ac:dyDescent="0.25">
      <c r="B154" s="106" t="s">
        <v>4829</v>
      </c>
      <c r="C154" s="16">
        <v>466990</v>
      </c>
      <c r="D154" s="16" t="s">
        <v>4631</v>
      </c>
      <c r="E154" s="16">
        <v>2020</v>
      </c>
      <c r="F154" s="12">
        <v>43979</v>
      </c>
      <c r="G154" s="4">
        <v>1009.1</v>
      </c>
      <c r="H154" s="4">
        <v>1011.3</v>
      </c>
      <c r="I154" s="4">
        <v>1011.2</v>
      </c>
      <c r="J154" s="4" t="s">
        <v>1331</v>
      </c>
      <c r="K154" s="4">
        <v>1007.6</v>
      </c>
      <c r="L154" s="4" t="s">
        <v>1332</v>
      </c>
      <c r="M154" s="4">
        <v>25</v>
      </c>
      <c r="N154" s="4">
        <v>27.9</v>
      </c>
      <c r="O154" s="4" t="s">
        <v>1333</v>
      </c>
      <c r="P154" s="4">
        <v>23.3</v>
      </c>
      <c r="Q154" s="4" t="s">
        <v>1334</v>
      </c>
      <c r="R154" s="4">
        <v>23</v>
      </c>
      <c r="S154" s="4">
        <v>89</v>
      </c>
      <c r="T154" s="4">
        <v>79</v>
      </c>
      <c r="U154" s="4" t="s">
        <v>1335</v>
      </c>
      <c r="V154" s="4">
        <v>1.9</v>
      </c>
      <c r="W154" s="4">
        <v>20</v>
      </c>
      <c r="X154" s="4">
        <v>8.1999999999999993</v>
      </c>
      <c r="Y154" s="4">
        <v>30</v>
      </c>
      <c r="Z154" s="4" t="s">
        <v>1336</v>
      </c>
      <c r="AA154" s="4">
        <v>10.5</v>
      </c>
      <c r="AB154" s="4">
        <v>19.5</v>
      </c>
      <c r="AC154" s="4">
        <v>0.5</v>
      </c>
      <c r="AD154" s="4" t="s">
        <v>1337</v>
      </c>
      <c r="AE154" s="4">
        <v>2</v>
      </c>
      <c r="AF154" s="4" t="s">
        <v>1338</v>
      </c>
      <c r="AG154" s="4">
        <v>0.1</v>
      </c>
      <c r="AH154" s="4">
        <v>0.7</v>
      </c>
      <c r="AI154" s="4">
        <v>7.58</v>
      </c>
      <c r="AJ154" s="4">
        <v>8.5</v>
      </c>
      <c r="AK154" s="4">
        <v>-0.8</v>
      </c>
      <c r="AL154" s="4">
        <v>7</v>
      </c>
      <c r="AM154" s="4" t="s">
        <v>1339</v>
      </c>
      <c r="AN154" s="4">
        <v>10</v>
      </c>
      <c r="AO154" s="3"/>
    </row>
    <row r="155" spans="2:41" x14ac:dyDescent="0.25">
      <c r="B155" s="106" t="s">
        <v>4829</v>
      </c>
      <c r="C155" s="16">
        <v>466990</v>
      </c>
      <c r="D155" s="16" t="s">
        <v>4631</v>
      </c>
      <c r="E155" s="16">
        <v>2020</v>
      </c>
      <c r="F155" s="12">
        <v>43980</v>
      </c>
      <c r="G155" s="4">
        <v>1009.5</v>
      </c>
      <c r="H155" s="4">
        <v>1011.7</v>
      </c>
      <c r="I155" s="4">
        <v>1010.6</v>
      </c>
      <c r="J155" s="4" t="s">
        <v>1340</v>
      </c>
      <c r="K155" s="4">
        <v>1008</v>
      </c>
      <c r="L155" s="4" t="s">
        <v>1341</v>
      </c>
      <c r="M155" s="4">
        <v>26.5</v>
      </c>
      <c r="N155" s="4">
        <v>30.7</v>
      </c>
      <c r="O155" s="4" t="s">
        <v>1342</v>
      </c>
      <c r="P155" s="4">
        <v>24.4</v>
      </c>
      <c r="Q155" s="4" t="s">
        <v>1343</v>
      </c>
      <c r="R155" s="4">
        <v>23.7</v>
      </c>
      <c r="S155" s="4">
        <v>85</v>
      </c>
      <c r="T155" s="4">
        <v>68</v>
      </c>
      <c r="U155" s="4" t="s">
        <v>1344</v>
      </c>
      <c r="V155" s="4">
        <v>1.6</v>
      </c>
      <c r="W155" s="4">
        <v>260</v>
      </c>
      <c r="X155" s="4">
        <v>5.3</v>
      </c>
      <c r="Y155" s="4">
        <v>240</v>
      </c>
      <c r="Z155" s="4" t="s">
        <v>1345</v>
      </c>
      <c r="AA155" s="4">
        <v>10</v>
      </c>
      <c r="AB155" s="4">
        <v>3.8</v>
      </c>
      <c r="AC155" s="4">
        <v>3</v>
      </c>
      <c r="AD155" s="4" t="s">
        <v>1346</v>
      </c>
      <c r="AE155" s="4">
        <v>6.5</v>
      </c>
      <c r="AF155" s="4" t="s">
        <v>1347</v>
      </c>
      <c r="AG155" s="4">
        <v>5.0999999999999996</v>
      </c>
      <c r="AH155" s="4">
        <v>37.9</v>
      </c>
      <c r="AI155" s="4">
        <v>15.18</v>
      </c>
      <c r="AJ155" s="4">
        <v>10.6</v>
      </c>
      <c r="AK155" s="4">
        <v>-3.9</v>
      </c>
      <c r="AL155" s="4">
        <v>13</v>
      </c>
      <c r="AM155" s="4" t="s">
        <v>1348</v>
      </c>
      <c r="AN155" s="4">
        <v>8.1</v>
      </c>
      <c r="AO155" s="3"/>
    </row>
    <row r="156" spans="2:41" x14ac:dyDescent="0.25">
      <c r="B156" s="106" t="s">
        <v>4829</v>
      </c>
      <c r="C156" s="16">
        <v>466990</v>
      </c>
      <c r="D156" s="16" t="s">
        <v>4631</v>
      </c>
      <c r="E156" s="16">
        <v>2020</v>
      </c>
      <c r="F156" s="12">
        <v>43981</v>
      </c>
      <c r="G156" s="4">
        <v>1008.4</v>
      </c>
      <c r="H156" s="4">
        <v>1010.6</v>
      </c>
      <c r="I156" s="4">
        <v>1010.3</v>
      </c>
      <c r="J156" s="4" t="s">
        <v>1349</v>
      </c>
      <c r="K156" s="4">
        <v>1006.4</v>
      </c>
      <c r="L156" s="4" t="s">
        <v>1350</v>
      </c>
      <c r="M156" s="4">
        <v>28.1</v>
      </c>
      <c r="N156" s="4">
        <v>31.8</v>
      </c>
      <c r="O156" s="4" t="s">
        <v>1351</v>
      </c>
      <c r="P156" s="4">
        <v>24</v>
      </c>
      <c r="Q156" s="4" t="s">
        <v>1352</v>
      </c>
      <c r="R156" s="4">
        <v>23.4</v>
      </c>
      <c r="S156" s="4">
        <v>76</v>
      </c>
      <c r="T156" s="4">
        <v>65</v>
      </c>
      <c r="U156" s="4" t="s">
        <v>1353</v>
      </c>
      <c r="V156" s="4">
        <v>2.5</v>
      </c>
      <c r="W156" s="4">
        <v>20</v>
      </c>
      <c r="X156" s="4">
        <v>8.1999999999999993</v>
      </c>
      <c r="Y156" s="4">
        <v>30</v>
      </c>
      <c r="Z156" s="4" t="s">
        <v>1354</v>
      </c>
      <c r="AA156" s="4">
        <v>0</v>
      </c>
      <c r="AB156" s="4">
        <v>0</v>
      </c>
      <c r="AC156" s="4">
        <v>0</v>
      </c>
      <c r="AD156" s="4" t="s">
        <v>181</v>
      </c>
      <c r="AE156" s="4">
        <v>0</v>
      </c>
      <c r="AF156" s="4" t="s">
        <v>181</v>
      </c>
      <c r="AG156" s="4">
        <v>8.1999999999999993</v>
      </c>
      <c r="AH156" s="4">
        <v>61</v>
      </c>
      <c r="AI156" s="4">
        <v>27.03</v>
      </c>
      <c r="AJ156" s="4">
        <v>13.4</v>
      </c>
      <c r="AK156" s="4">
        <v>6</v>
      </c>
      <c r="AL156" s="4">
        <v>14</v>
      </c>
      <c r="AM156" s="4" t="s">
        <v>1355</v>
      </c>
      <c r="AN156" s="4">
        <v>4</v>
      </c>
      <c r="AO156" s="3"/>
    </row>
    <row r="157" spans="2:41" x14ac:dyDescent="0.25">
      <c r="B157" s="106" t="s">
        <v>4829</v>
      </c>
      <c r="C157" s="16">
        <v>466990</v>
      </c>
      <c r="D157" s="16" t="s">
        <v>4631</v>
      </c>
      <c r="E157" s="16">
        <v>2020</v>
      </c>
      <c r="F157" s="12">
        <v>43982</v>
      </c>
      <c r="G157" s="4">
        <v>1008.8</v>
      </c>
      <c r="H157" s="4">
        <v>1011</v>
      </c>
      <c r="I157" s="4">
        <v>1010.5</v>
      </c>
      <c r="J157" s="4" t="s">
        <v>1356</v>
      </c>
      <c r="K157" s="4">
        <v>1007.1</v>
      </c>
      <c r="L157" s="4" t="s">
        <v>1357</v>
      </c>
      <c r="M157" s="4">
        <v>28.9</v>
      </c>
      <c r="N157" s="4">
        <v>32.799999999999997</v>
      </c>
      <c r="O157" s="4" t="s">
        <v>1358</v>
      </c>
      <c r="P157" s="4">
        <v>25.6</v>
      </c>
      <c r="Q157" s="4" t="s">
        <v>1359</v>
      </c>
      <c r="R157" s="4">
        <v>23.7</v>
      </c>
      <c r="S157" s="4">
        <v>74</v>
      </c>
      <c r="T157" s="4">
        <v>64</v>
      </c>
      <c r="U157" s="4" t="s">
        <v>1360</v>
      </c>
      <c r="V157" s="4">
        <v>2.4</v>
      </c>
      <c r="W157" s="4">
        <v>240</v>
      </c>
      <c r="X157" s="4">
        <v>7.7</v>
      </c>
      <c r="Y157" s="4">
        <v>220</v>
      </c>
      <c r="Z157" s="4" t="s">
        <v>1361</v>
      </c>
      <c r="AA157" s="4">
        <v>0</v>
      </c>
      <c r="AB157" s="4">
        <v>0</v>
      </c>
      <c r="AC157" s="4">
        <v>0</v>
      </c>
      <c r="AD157" s="4" t="s">
        <v>181</v>
      </c>
      <c r="AE157" s="4">
        <v>0</v>
      </c>
      <c r="AF157" s="4" t="s">
        <v>181</v>
      </c>
      <c r="AG157" s="4">
        <v>8.1</v>
      </c>
      <c r="AH157" s="4">
        <v>60.2</v>
      </c>
      <c r="AI157" s="4">
        <v>25.07</v>
      </c>
      <c r="AJ157" s="4">
        <v>12.4</v>
      </c>
      <c r="AK157" s="4">
        <v>5.8</v>
      </c>
      <c r="AL157" s="4">
        <v>13</v>
      </c>
      <c r="AM157" s="4" t="s">
        <v>1362</v>
      </c>
      <c r="AN157" s="4">
        <v>5</v>
      </c>
      <c r="AO157" s="3"/>
    </row>
    <row r="158" spans="2:41" x14ac:dyDescent="0.25">
      <c r="B158" s="106" t="s">
        <v>4829</v>
      </c>
      <c r="C158" s="16">
        <v>466990</v>
      </c>
      <c r="D158" s="16" t="s">
        <v>4631</v>
      </c>
      <c r="E158" s="16">
        <v>2020</v>
      </c>
      <c r="F158" s="12">
        <v>43983</v>
      </c>
      <c r="G158" s="4">
        <v>1009.1</v>
      </c>
      <c r="H158" s="4">
        <v>1011.3</v>
      </c>
      <c r="I158" s="4">
        <v>1010.9</v>
      </c>
      <c r="J158" s="4" t="s">
        <v>1363</v>
      </c>
      <c r="K158" s="4">
        <v>1006.9</v>
      </c>
      <c r="L158" s="4" t="s">
        <v>1364</v>
      </c>
      <c r="M158" s="4">
        <v>28.5</v>
      </c>
      <c r="N158" s="4">
        <v>32.5</v>
      </c>
      <c r="O158" s="4" t="s">
        <v>1365</v>
      </c>
      <c r="P158" s="4">
        <v>25.9</v>
      </c>
      <c r="Q158" s="4" t="s">
        <v>1366</v>
      </c>
      <c r="R158" s="4">
        <v>24</v>
      </c>
      <c r="S158" s="4">
        <v>77</v>
      </c>
      <c r="T158" s="4">
        <v>67</v>
      </c>
      <c r="U158" s="4" t="s">
        <v>1367</v>
      </c>
      <c r="V158" s="4">
        <v>2.2000000000000002</v>
      </c>
      <c r="W158" s="4">
        <v>240</v>
      </c>
      <c r="X158" s="4">
        <v>7.7</v>
      </c>
      <c r="Y158" s="4">
        <v>30</v>
      </c>
      <c r="Z158" s="4" t="s">
        <v>1368</v>
      </c>
      <c r="AA158" s="4">
        <v>0</v>
      </c>
      <c r="AB158" s="4">
        <v>0</v>
      </c>
      <c r="AC158" s="4">
        <v>0</v>
      </c>
      <c r="AD158" s="4" t="s">
        <v>181</v>
      </c>
      <c r="AE158" s="4">
        <v>0</v>
      </c>
      <c r="AF158" s="4" t="s">
        <v>181</v>
      </c>
      <c r="AG158" s="4">
        <v>5.3</v>
      </c>
      <c r="AH158" s="4">
        <v>39.299999999999997</v>
      </c>
      <c r="AI158" s="4">
        <v>21.38</v>
      </c>
      <c r="AJ158" s="4">
        <v>12.4</v>
      </c>
      <c r="AK158" s="4">
        <v>4.9000000000000004</v>
      </c>
      <c r="AL158" s="4">
        <v>13</v>
      </c>
      <c r="AM158" s="4" t="s">
        <v>1369</v>
      </c>
      <c r="AN158" s="4">
        <v>7.3</v>
      </c>
      <c r="AO158" s="3"/>
    </row>
    <row r="159" spans="2:41" x14ac:dyDescent="0.25">
      <c r="B159" s="106" t="s">
        <v>4829</v>
      </c>
      <c r="C159" s="16">
        <v>466990</v>
      </c>
      <c r="D159" s="16" t="s">
        <v>4631</v>
      </c>
      <c r="E159" s="16">
        <v>2020</v>
      </c>
      <c r="F159" s="12">
        <v>43984</v>
      </c>
      <c r="G159" s="4">
        <v>1007.7</v>
      </c>
      <c r="H159" s="4">
        <v>1009.9</v>
      </c>
      <c r="I159" s="4">
        <v>1009.9</v>
      </c>
      <c r="J159" s="4" t="s">
        <v>1370</v>
      </c>
      <c r="K159" s="4">
        <v>1005.8</v>
      </c>
      <c r="L159" s="4" t="s">
        <v>1371</v>
      </c>
      <c r="M159" s="4">
        <v>28.8</v>
      </c>
      <c r="N159" s="4">
        <v>32.799999999999997</v>
      </c>
      <c r="O159" s="4" t="s">
        <v>1372</v>
      </c>
      <c r="P159" s="4">
        <v>24.9</v>
      </c>
      <c r="Q159" s="4" t="s">
        <v>1373</v>
      </c>
      <c r="R159" s="4">
        <v>23.8</v>
      </c>
      <c r="S159" s="4">
        <v>75</v>
      </c>
      <c r="T159" s="4">
        <v>63</v>
      </c>
      <c r="U159" s="4" t="s">
        <v>1374</v>
      </c>
      <c r="V159" s="4">
        <v>2.2000000000000002</v>
      </c>
      <c r="W159" s="4">
        <v>250</v>
      </c>
      <c r="X159" s="4">
        <v>6.2</v>
      </c>
      <c r="Y159" s="4">
        <v>150</v>
      </c>
      <c r="Z159" s="4" t="s">
        <v>1375</v>
      </c>
      <c r="AA159" s="4">
        <v>0</v>
      </c>
      <c r="AB159" s="4">
        <v>0</v>
      </c>
      <c r="AC159" s="4">
        <v>0</v>
      </c>
      <c r="AD159" s="4" t="s">
        <v>181</v>
      </c>
      <c r="AE159" s="4">
        <v>0</v>
      </c>
      <c r="AF159" s="4" t="s">
        <v>181</v>
      </c>
      <c r="AG159" s="4">
        <v>9.1</v>
      </c>
      <c r="AH159" s="4">
        <v>67.5</v>
      </c>
      <c r="AI159" s="4">
        <v>23.68</v>
      </c>
      <c r="AJ159" s="4">
        <v>15</v>
      </c>
      <c r="AK159" s="4">
        <v>6.5</v>
      </c>
      <c r="AL159" s="4">
        <v>14</v>
      </c>
      <c r="AM159" s="4" t="s">
        <v>1376</v>
      </c>
      <c r="AN159" s="4">
        <v>4.5999999999999996</v>
      </c>
      <c r="AO159" s="3"/>
    </row>
    <row r="160" spans="2:41" x14ac:dyDescent="0.25">
      <c r="B160" s="106" t="s">
        <v>4829</v>
      </c>
      <c r="C160" s="16">
        <v>466990</v>
      </c>
      <c r="D160" s="16" t="s">
        <v>4631</v>
      </c>
      <c r="E160" s="16">
        <v>2020</v>
      </c>
      <c r="F160" s="12">
        <v>43985</v>
      </c>
      <c r="G160" s="4">
        <v>1005.9</v>
      </c>
      <c r="H160" s="4">
        <v>1008.1</v>
      </c>
      <c r="I160" s="4">
        <v>1008.3</v>
      </c>
      <c r="J160" s="4" t="s">
        <v>1377</v>
      </c>
      <c r="K160" s="4">
        <v>1003.8</v>
      </c>
      <c r="L160" s="4" t="s">
        <v>1378</v>
      </c>
      <c r="M160" s="4">
        <v>29.4</v>
      </c>
      <c r="N160" s="4">
        <v>32.799999999999997</v>
      </c>
      <c r="O160" s="4" t="s">
        <v>1379</v>
      </c>
      <c r="P160" s="4">
        <v>25.7</v>
      </c>
      <c r="Q160" s="4" t="s">
        <v>1380</v>
      </c>
      <c r="R160" s="4">
        <v>23.7</v>
      </c>
      <c r="S160" s="4">
        <v>72</v>
      </c>
      <c r="T160" s="4">
        <v>64</v>
      </c>
      <c r="U160" s="4" t="s">
        <v>1381</v>
      </c>
      <c r="V160" s="4">
        <v>2.4</v>
      </c>
      <c r="W160" s="4">
        <v>150</v>
      </c>
      <c r="X160" s="4">
        <v>7.3</v>
      </c>
      <c r="Y160" s="4">
        <v>170</v>
      </c>
      <c r="Z160" s="4" t="s">
        <v>1382</v>
      </c>
      <c r="AA160" s="4">
        <v>0</v>
      </c>
      <c r="AB160" s="4">
        <v>0</v>
      </c>
      <c r="AC160" s="4">
        <v>0</v>
      </c>
      <c r="AD160" s="4" t="s">
        <v>181</v>
      </c>
      <c r="AE160" s="4">
        <v>0</v>
      </c>
      <c r="AF160" s="4" t="s">
        <v>181</v>
      </c>
      <c r="AG160" s="4">
        <v>11.3</v>
      </c>
      <c r="AH160" s="4">
        <v>83.8</v>
      </c>
      <c r="AI160" s="4">
        <v>25.7</v>
      </c>
      <c r="AJ160" s="4">
        <v>13.1</v>
      </c>
      <c r="AK160" s="4">
        <v>7</v>
      </c>
      <c r="AL160" s="4">
        <v>13</v>
      </c>
      <c r="AM160" s="4" t="s">
        <v>1383</v>
      </c>
      <c r="AN160" s="4">
        <v>3.3</v>
      </c>
      <c r="AO160" s="3"/>
    </row>
    <row r="161" spans="2:41" x14ac:dyDescent="0.25">
      <c r="B161" s="106" t="s">
        <v>4829</v>
      </c>
      <c r="C161" s="16">
        <v>466990</v>
      </c>
      <c r="D161" s="16" t="s">
        <v>4631</v>
      </c>
      <c r="E161" s="16">
        <v>2020</v>
      </c>
      <c r="F161" s="12">
        <v>43986</v>
      </c>
      <c r="G161" s="4">
        <v>1005.4</v>
      </c>
      <c r="H161" s="4">
        <v>1007.6</v>
      </c>
      <c r="I161" s="4">
        <v>1007.1</v>
      </c>
      <c r="J161" s="4" t="s">
        <v>1384</v>
      </c>
      <c r="K161" s="4">
        <v>1004.2</v>
      </c>
      <c r="L161" s="4" t="s">
        <v>1385</v>
      </c>
      <c r="M161" s="4">
        <v>29.7</v>
      </c>
      <c r="N161" s="4">
        <v>33.9</v>
      </c>
      <c r="O161" s="4" t="s">
        <v>1386</v>
      </c>
      <c r="P161" s="4">
        <v>25.3</v>
      </c>
      <c r="Q161" s="4" t="s">
        <v>1387</v>
      </c>
      <c r="R161" s="4">
        <v>22.9</v>
      </c>
      <c r="S161" s="4">
        <v>67</v>
      </c>
      <c r="T161" s="4">
        <v>54</v>
      </c>
      <c r="U161" s="4" t="s">
        <v>1388</v>
      </c>
      <c r="V161" s="4">
        <v>2.2000000000000002</v>
      </c>
      <c r="W161" s="4">
        <v>250</v>
      </c>
      <c r="X161" s="4">
        <v>6.4</v>
      </c>
      <c r="Y161" s="4">
        <v>250</v>
      </c>
      <c r="Z161" s="4" t="s">
        <v>1389</v>
      </c>
      <c r="AA161" s="4">
        <v>0</v>
      </c>
      <c r="AB161" s="4">
        <v>0</v>
      </c>
      <c r="AC161" s="4">
        <v>0</v>
      </c>
      <c r="AD161" s="4" t="s">
        <v>181</v>
      </c>
      <c r="AE161" s="4">
        <v>0</v>
      </c>
      <c r="AF161" s="4" t="s">
        <v>181</v>
      </c>
      <c r="AG161" s="4">
        <v>10.8</v>
      </c>
      <c r="AH161" s="4">
        <v>80</v>
      </c>
      <c r="AI161" s="4">
        <v>24.67</v>
      </c>
      <c r="AJ161" s="4">
        <v>15.3</v>
      </c>
      <c r="AK161" s="4">
        <v>8.5</v>
      </c>
      <c r="AL161" s="4">
        <v>13</v>
      </c>
      <c r="AM161" s="4" t="s">
        <v>1390</v>
      </c>
      <c r="AN161" s="4">
        <v>3.8</v>
      </c>
      <c r="AO161" s="3"/>
    </row>
    <row r="162" spans="2:41" x14ac:dyDescent="0.25">
      <c r="B162" s="106" t="s">
        <v>4829</v>
      </c>
      <c r="C162" s="16">
        <v>466990</v>
      </c>
      <c r="D162" s="16" t="s">
        <v>4631</v>
      </c>
      <c r="E162" s="16">
        <v>2020</v>
      </c>
      <c r="F162" s="12">
        <v>43987</v>
      </c>
      <c r="G162" s="4">
        <v>1005.3</v>
      </c>
      <c r="H162" s="4">
        <v>1007.5</v>
      </c>
      <c r="I162" s="4">
        <v>1006.9</v>
      </c>
      <c r="J162" s="4" t="s">
        <v>1391</v>
      </c>
      <c r="K162" s="4">
        <v>1003.3</v>
      </c>
      <c r="L162" s="4" t="s">
        <v>1392</v>
      </c>
      <c r="M162" s="4">
        <v>29.5</v>
      </c>
      <c r="N162" s="4">
        <v>33.6</v>
      </c>
      <c r="O162" s="4" t="s">
        <v>1393</v>
      </c>
      <c r="P162" s="4">
        <v>26.1</v>
      </c>
      <c r="Q162" s="4" t="s">
        <v>1394</v>
      </c>
      <c r="R162" s="4">
        <v>23.1</v>
      </c>
      <c r="S162" s="4">
        <v>69</v>
      </c>
      <c r="T162" s="4">
        <v>55</v>
      </c>
      <c r="U162" s="4" t="s">
        <v>1395</v>
      </c>
      <c r="V162" s="4">
        <v>2.6</v>
      </c>
      <c r="W162" s="4">
        <v>240</v>
      </c>
      <c r="X162" s="4">
        <v>7.3</v>
      </c>
      <c r="Y162" s="4">
        <v>240</v>
      </c>
      <c r="Z162" s="4" t="s">
        <v>1396</v>
      </c>
      <c r="AA162" s="4">
        <v>0</v>
      </c>
      <c r="AB162" s="4">
        <v>0</v>
      </c>
      <c r="AC162" s="4">
        <v>0</v>
      </c>
      <c r="AD162" s="4" t="s">
        <v>181</v>
      </c>
      <c r="AE162" s="4">
        <v>0</v>
      </c>
      <c r="AF162" s="4" t="s">
        <v>181</v>
      </c>
      <c r="AG162" s="4">
        <v>10.1</v>
      </c>
      <c r="AH162" s="4">
        <v>74.8</v>
      </c>
      <c r="AI162" s="4">
        <v>23.7</v>
      </c>
      <c r="AJ162" s="4">
        <v>18.8</v>
      </c>
      <c r="AK162" s="4">
        <v>6.9</v>
      </c>
      <c r="AL162" s="4">
        <v>13</v>
      </c>
      <c r="AM162" s="4" t="s">
        <v>1397</v>
      </c>
      <c r="AN162" s="4">
        <v>5</v>
      </c>
      <c r="AO162" s="3"/>
    </row>
    <row r="163" spans="2:41" x14ac:dyDescent="0.25">
      <c r="B163" s="106" t="s">
        <v>4829</v>
      </c>
      <c r="C163" s="16">
        <v>466990</v>
      </c>
      <c r="D163" s="16" t="s">
        <v>4631</v>
      </c>
      <c r="E163" s="16">
        <v>2020</v>
      </c>
      <c r="F163" s="12">
        <v>43988</v>
      </c>
      <c r="G163" s="4">
        <v>1004.2</v>
      </c>
      <c r="H163" s="4">
        <v>1006.4</v>
      </c>
      <c r="I163" s="4">
        <v>1006</v>
      </c>
      <c r="J163" s="4" t="s">
        <v>1398</v>
      </c>
      <c r="K163" s="4">
        <v>1002</v>
      </c>
      <c r="L163" s="4" t="s">
        <v>1399</v>
      </c>
      <c r="M163" s="4">
        <v>29.5</v>
      </c>
      <c r="N163" s="4">
        <v>34.1</v>
      </c>
      <c r="O163" s="4" t="s">
        <v>1400</v>
      </c>
      <c r="P163" s="4">
        <v>25.6</v>
      </c>
      <c r="Q163" s="4" t="s">
        <v>1401</v>
      </c>
      <c r="R163" s="4">
        <v>23.9</v>
      </c>
      <c r="S163" s="4">
        <v>72</v>
      </c>
      <c r="T163" s="4">
        <v>64</v>
      </c>
      <c r="U163" s="4" t="s">
        <v>1400</v>
      </c>
      <c r="V163" s="4">
        <v>3.1</v>
      </c>
      <c r="W163" s="4">
        <v>20</v>
      </c>
      <c r="X163" s="4">
        <v>7.7</v>
      </c>
      <c r="Y163" s="4">
        <v>30</v>
      </c>
      <c r="Z163" s="4" t="s">
        <v>1402</v>
      </c>
      <c r="AA163" s="4">
        <v>0</v>
      </c>
      <c r="AB163" s="4">
        <v>0</v>
      </c>
      <c r="AC163" s="4">
        <v>0</v>
      </c>
      <c r="AD163" s="4" t="s">
        <v>181</v>
      </c>
      <c r="AE163" s="4">
        <v>0</v>
      </c>
      <c r="AF163" s="4" t="s">
        <v>181</v>
      </c>
      <c r="AG163" s="4">
        <v>8.1999999999999993</v>
      </c>
      <c r="AH163" s="4">
        <v>60.7</v>
      </c>
      <c r="AI163" s="4">
        <v>23.45</v>
      </c>
      <c r="AJ163" s="4">
        <v>16.600000000000001</v>
      </c>
      <c r="AK163" s="4">
        <v>4.8</v>
      </c>
      <c r="AL163" s="4">
        <v>13</v>
      </c>
      <c r="AM163" s="4" t="s">
        <v>1403</v>
      </c>
      <c r="AN163" s="4">
        <v>6.3</v>
      </c>
      <c r="AO163" s="3"/>
    </row>
    <row r="164" spans="2:41" x14ac:dyDescent="0.25">
      <c r="B164" s="106" t="s">
        <v>4829</v>
      </c>
      <c r="C164" s="16">
        <v>466990</v>
      </c>
      <c r="D164" s="16" t="s">
        <v>4631</v>
      </c>
      <c r="E164" s="16">
        <v>2020</v>
      </c>
      <c r="F164" s="12">
        <v>43989</v>
      </c>
      <c r="G164" s="4">
        <v>1005.2</v>
      </c>
      <c r="H164" s="4">
        <v>1007.4</v>
      </c>
      <c r="I164" s="4">
        <v>1007.3</v>
      </c>
      <c r="J164" s="4" t="s">
        <v>1404</v>
      </c>
      <c r="K164" s="4">
        <v>1003.8</v>
      </c>
      <c r="L164" s="4" t="s">
        <v>1405</v>
      </c>
      <c r="M164" s="4">
        <v>27.8</v>
      </c>
      <c r="N164" s="4">
        <v>33.6</v>
      </c>
      <c r="O164" s="4" t="s">
        <v>1406</v>
      </c>
      <c r="P164" s="4">
        <v>24.6</v>
      </c>
      <c r="Q164" s="4" t="s">
        <v>1407</v>
      </c>
      <c r="R164" s="4">
        <v>23.5</v>
      </c>
      <c r="S164" s="4">
        <v>78</v>
      </c>
      <c r="T164" s="4">
        <v>61</v>
      </c>
      <c r="U164" s="4" t="s">
        <v>1408</v>
      </c>
      <c r="V164" s="4">
        <v>2.7</v>
      </c>
      <c r="W164" s="4">
        <v>250</v>
      </c>
      <c r="X164" s="4">
        <v>10.4</v>
      </c>
      <c r="Y164" s="4">
        <v>70</v>
      </c>
      <c r="Z164" s="4" t="s">
        <v>1409</v>
      </c>
      <c r="AA164" s="4">
        <v>48.5</v>
      </c>
      <c r="AB164" s="4">
        <v>6.5</v>
      </c>
      <c r="AC164" s="4">
        <v>11</v>
      </c>
      <c r="AD164" s="4" t="s">
        <v>1410</v>
      </c>
      <c r="AE164" s="4">
        <v>25.5</v>
      </c>
      <c r="AF164" s="4" t="s">
        <v>1411</v>
      </c>
      <c r="AG164" s="4">
        <v>3.6</v>
      </c>
      <c r="AH164" s="4">
        <v>26.6</v>
      </c>
      <c r="AI164" s="4">
        <v>12.23</v>
      </c>
      <c r="AJ164" s="4">
        <v>16.8</v>
      </c>
      <c r="AK164" s="4">
        <v>-4.8</v>
      </c>
      <c r="AL164" s="4">
        <v>11</v>
      </c>
      <c r="AM164" s="4" t="s">
        <v>1412</v>
      </c>
      <c r="AN164" s="4">
        <v>9.3000000000000007</v>
      </c>
      <c r="AO164" s="3"/>
    </row>
    <row r="165" spans="2:41" x14ac:dyDescent="0.25">
      <c r="B165" s="106" t="s">
        <v>4829</v>
      </c>
      <c r="C165" s="16">
        <v>466990</v>
      </c>
      <c r="D165" s="16" t="s">
        <v>4631</v>
      </c>
      <c r="E165" s="16">
        <v>2020</v>
      </c>
      <c r="F165" s="12">
        <v>43990</v>
      </c>
      <c r="G165" s="4">
        <v>1006.4</v>
      </c>
      <c r="H165" s="4">
        <v>1008.6</v>
      </c>
      <c r="I165" s="4">
        <v>1008.9</v>
      </c>
      <c r="J165" s="4" t="s">
        <v>1413</v>
      </c>
      <c r="K165" s="4">
        <v>1004.9</v>
      </c>
      <c r="L165" s="4" t="s">
        <v>1414</v>
      </c>
      <c r="M165" s="4">
        <v>27.3</v>
      </c>
      <c r="N165" s="4">
        <v>29.7</v>
      </c>
      <c r="O165" s="4" t="s">
        <v>1415</v>
      </c>
      <c r="P165" s="4">
        <v>25.2</v>
      </c>
      <c r="Q165" s="4" t="s">
        <v>1416</v>
      </c>
      <c r="R165" s="4">
        <v>24</v>
      </c>
      <c r="S165" s="4">
        <v>83</v>
      </c>
      <c r="T165" s="4">
        <v>73</v>
      </c>
      <c r="U165" s="4" t="s">
        <v>1417</v>
      </c>
      <c r="V165" s="4">
        <v>2.2000000000000002</v>
      </c>
      <c r="W165" s="4">
        <v>20</v>
      </c>
      <c r="X165" s="4">
        <v>9.6999999999999993</v>
      </c>
      <c r="Y165" s="4">
        <v>30</v>
      </c>
      <c r="Z165" s="4" t="s">
        <v>1418</v>
      </c>
      <c r="AA165" s="4">
        <v>0.5</v>
      </c>
      <c r="AB165" s="4">
        <v>0.7</v>
      </c>
      <c r="AC165" s="4">
        <v>0.5</v>
      </c>
      <c r="AD165" s="4" t="s">
        <v>1419</v>
      </c>
      <c r="AE165" s="4">
        <v>0.5</v>
      </c>
      <c r="AF165" s="4" t="s">
        <v>1419</v>
      </c>
      <c r="AG165" s="4">
        <v>0</v>
      </c>
      <c r="AH165" s="4">
        <v>0</v>
      </c>
      <c r="AI165" s="4">
        <v>5.35</v>
      </c>
      <c r="AJ165" s="4">
        <v>10</v>
      </c>
      <c r="AK165" s="4">
        <v>-2.2000000000000002</v>
      </c>
      <c r="AL165" s="4">
        <v>6</v>
      </c>
      <c r="AM165" s="4" t="s">
        <v>1420</v>
      </c>
      <c r="AN165" s="4">
        <v>9.6</v>
      </c>
      <c r="AO165" s="3"/>
    </row>
    <row r="166" spans="2:41" x14ac:dyDescent="0.25">
      <c r="B166" s="106" t="s">
        <v>4829</v>
      </c>
      <c r="C166" s="16">
        <v>466990</v>
      </c>
      <c r="D166" s="16" t="s">
        <v>4631</v>
      </c>
      <c r="E166" s="16">
        <v>2020</v>
      </c>
      <c r="F166" s="12">
        <v>43991</v>
      </c>
      <c r="G166" s="4">
        <v>1007.6</v>
      </c>
      <c r="H166" s="4">
        <v>1009.8</v>
      </c>
      <c r="I166" s="4">
        <v>1010</v>
      </c>
      <c r="J166" s="4" t="s">
        <v>1421</v>
      </c>
      <c r="K166" s="4">
        <v>1006.1</v>
      </c>
      <c r="L166" s="4" t="s">
        <v>1422</v>
      </c>
      <c r="M166" s="4">
        <v>27</v>
      </c>
      <c r="N166" s="4">
        <v>29.8</v>
      </c>
      <c r="O166" s="4" t="s">
        <v>1423</v>
      </c>
      <c r="P166" s="4">
        <v>25.4</v>
      </c>
      <c r="Q166" s="4" t="s">
        <v>1424</v>
      </c>
      <c r="R166" s="4">
        <v>23.6</v>
      </c>
      <c r="S166" s="4">
        <v>82</v>
      </c>
      <c r="T166" s="4">
        <v>71</v>
      </c>
      <c r="U166" s="4" t="s">
        <v>1425</v>
      </c>
      <c r="V166" s="4">
        <v>2</v>
      </c>
      <c r="W166" s="4">
        <v>240</v>
      </c>
      <c r="X166" s="4">
        <v>6.8</v>
      </c>
      <c r="Y166" s="4">
        <v>20</v>
      </c>
      <c r="Z166" s="4" t="s">
        <v>1426</v>
      </c>
      <c r="AA166" s="4">
        <v>0.5</v>
      </c>
      <c r="AB166" s="4">
        <v>3.7</v>
      </c>
      <c r="AC166" s="4">
        <v>0.5</v>
      </c>
      <c r="AD166" s="4" t="s">
        <v>1427</v>
      </c>
      <c r="AE166" s="4">
        <v>0.5</v>
      </c>
      <c r="AF166" s="4" t="s">
        <v>1427</v>
      </c>
      <c r="AG166" s="4">
        <v>0</v>
      </c>
      <c r="AH166" s="4">
        <v>0</v>
      </c>
      <c r="AI166" s="4">
        <v>1.61</v>
      </c>
      <c r="AJ166" s="4">
        <v>15.3</v>
      </c>
      <c r="AK166" s="4">
        <v>-1.6</v>
      </c>
      <c r="AL166" s="4">
        <v>4</v>
      </c>
      <c r="AM166" s="4" t="s">
        <v>1428</v>
      </c>
      <c r="AN166" s="4">
        <v>10</v>
      </c>
      <c r="AO166" s="3"/>
    </row>
    <row r="167" spans="2:41" x14ac:dyDescent="0.25">
      <c r="B167" s="106" t="s">
        <v>4829</v>
      </c>
      <c r="C167" s="16">
        <v>466990</v>
      </c>
      <c r="D167" s="16" t="s">
        <v>4631</v>
      </c>
      <c r="E167" s="16">
        <v>2020</v>
      </c>
      <c r="F167" s="12">
        <v>43992</v>
      </c>
      <c r="G167" s="4">
        <v>1007.7</v>
      </c>
      <c r="H167" s="4">
        <v>1009.9</v>
      </c>
      <c r="I167" s="4">
        <v>1009.4</v>
      </c>
      <c r="J167" s="4" t="s">
        <v>1429</v>
      </c>
      <c r="K167" s="4">
        <v>1006</v>
      </c>
      <c r="L167" s="4" t="s">
        <v>1430</v>
      </c>
      <c r="M167" s="4">
        <v>27.6</v>
      </c>
      <c r="N167" s="4">
        <v>31.2</v>
      </c>
      <c r="O167" s="4" t="s">
        <v>1431</v>
      </c>
      <c r="P167" s="4">
        <v>25.1</v>
      </c>
      <c r="Q167" s="4" t="s">
        <v>1432</v>
      </c>
      <c r="R167" s="4">
        <v>23.6</v>
      </c>
      <c r="S167" s="4">
        <v>79</v>
      </c>
      <c r="T167" s="4">
        <v>65</v>
      </c>
      <c r="U167" s="4" t="s">
        <v>1433</v>
      </c>
      <c r="V167" s="4">
        <v>2.4</v>
      </c>
      <c r="W167" s="4">
        <v>230</v>
      </c>
      <c r="X167" s="4">
        <v>7</v>
      </c>
      <c r="Y167" s="4">
        <v>200</v>
      </c>
      <c r="Z167" s="4" t="s">
        <v>1434</v>
      </c>
      <c r="AA167" s="4">
        <v>0.5</v>
      </c>
      <c r="AB167" s="4">
        <v>0.5</v>
      </c>
      <c r="AC167" s="4">
        <v>0.5</v>
      </c>
      <c r="AD167" s="4" t="s">
        <v>1435</v>
      </c>
      <c r="AE167" s="4">
        <v>0.5</v>
      </c>
      <c r="AF167" s="4" t="s">
        <v>1436</v>
      </c>
      <c r="AG167" s="4">
        <v>1.8</v>
      </c>
      <c r="AH167" s="4">
        <v>13.3</v>
      </c>
      <c r="AI167" s="4">
        <v>12.1</v>
      </c>
      <c r="AJ167" s="4">
        <v>18.100000000000001</v>
      </c>
      <c r="AK167" s="4">
        <v>-3.1</v>
      </c>
      <c r="AL167" s="4">
        <v>9</v>
      </c>
      <c r="AM167" s="4" t="s">
        <v>1437</v>
      </c>
      <c r="AN167" s="4">
        <v>8.1</v>
      </c>
      <c r="AO167" s="3"/>
    </row>
    <row r="168" spans="2:41" x14ac:dyDescent="0.25">
      <c r="B168" s="106" t="s">
        <v>4829</v>
      </c>
      <c r="C168" s="16">
        <v>466990</v>
      </c>
      <c r="D168" s="16" t="s">
        <v>4631</v>
      </c>
      <c r="E168" s="16">
        <v>2020</v>
      </c>
      <c r="F168" s="12">
        <v>43993</v>
      </c>
      <c r="G168" s="4">
        <v>1006.5</v>
      </c>
      <c r="H168" s="4">
        <v>1008.7</v>
      </c>
      <c r="I168" s="4">
        <v>1007.9</v>
      </c>
      <c r="J168" s="4" t="s">
        <v>1438</v>
      </c>
      <c r="K168" s="4">
        <v>1004.8</v>
      </c>
      <c r="L168" s="4" t="s">
        <v>1439</v>
      </c>
      <c r="M168" s="4">
        <v>28.2</v>
      </c>
      <c r="N168" s="4">
        <v>32.200000000000003</v>
      </c>
      <c r="O168" s="4" t="s">
        <v>1440</v>
      </c>
      <c r="P168" s="4">
        <v>25.2</v>
      </c>
      <c r="Q168" s="4" t="s">
        <v>1441</v>
      </c>
      <c r="R168" s="4">
        <v>24.6</v>
      </c>
      <c r="S168" s="4">
        <v>81</v>
      </c>
      <c r="T168" s="4">
        <v>68</v>
      </c>
      <c r="U168" s="4" t="s">
        <v>1442</v>
      </c>
      <c r="V168" s="4">
        <v>2.8</v>
      </c>
      <c r="W168" s="4">
        <v>240</v>
      </c>
      <c r="X168" s="4">
        <v>8.9</v>
      </c>
      <c r="Y168" s="4">
        <v>150</v>
      </c>
      <c r="Z168" s="4" t="s">
        <v>1443</v>
      </c>
      <c r="AA168" s="4">
        <v>1</v>
      </c>
      <c r="AB168" s="4">
        <v>1.2</v>
      </c>
      <c r="AC168" s="4">
        <v>0.5</v>
      </c>
      <c r="AD168" s="4" t="s">
        <v>1444</v>
      </c>
      <c r="AE168" s="4">
        <v>1</v>
      </c>
      <c r="AF168" s="4" t="s">
        <v>1445</v>
      </c>
      <c r="AG168" s="4">
        <v>5.5</v>
      </c>
      <c r="AH168" s="4">
        <v>40.6</v>
      </c>
      <c r="AI168" s="4">
        <v>17.600000000000001</v>
      </c>
      <c r="AJ168" s="4">
        <v>19.399999999999999</v>
      </c>
      <c r="AK168" s="4">
        <v>-5</v>
      </c>
      <c r="AL168" s="4">
        <v>11</v>
      </c>
      <c r="AM168" s="4" t="s">
        <v>1446</v>
      </c>
      <c r="AN168" s="4">
        <v>7.4</v>
      </c>
      <c r="AO168" s="3"/>
    </row>
    <row r="169" spans="2:41" x14ac:dyDescent="0.25">
      <c r="B169" s="106" t="s">
        <v>4829</v>
      </c>
      <c r="C169" s="16">
        <v>466990</v>
      </c>
      <c r="D169" s="16" t="s">
        <v>4631</v>
      </c>
      <c r="E169" s="16">
        <v>2020</v>
      </c>
      <c r="F169" s="12">
        <v>43994</v>
      </c>
      <c r="G169" s="4">
        <v>1006</v>
      </c>
      <c r="H169" s="4">
        <v>1008.2</v>
      </c>
      <c r="I169" s="4">
        <v>1007.4</v>
      </c>
      <c r="J169" s="4" t="s">
        <v>1447</v>
      </c>
      <c r="K169" s="4">
        <v>1004</v>
      </c>
      <c r="L169" s="4" t="s">
        <v>1448</v>
      </c>
      <c r="M169" s="4">
        <v>28.8</v>
      </c>
      <c r="N169" s="4">
        <v>32.200000000000003</v>
      </c>
      <c r="O169" s="4" t="s">
        <v>1449</v>
      </c>
      <c r="P169" s="4">
        <v>25.7</v>
      </c>
      <c r="Q169" s="4" t="s">
        <v>1450</v>
      </c>
      <c r="R169" s="4">
        <v>25</v>
      </c>
      <c r="S169" s="4">
        <v>80</v>
      </c>
      <c r="T169" s="4">
        <v>67</v>
      </c>
      <c r="U169" s="4" t="s">
        <v>1451</v>
      </c>
      <c r="V169" s="4">
        <v>5.0999999999999996</v>
      </c>
      <c r="W169" s="4">
        <v>170</v>
      </c>
      <c r="X169" s="4">
        <v>13.2</v>
      </c>
      <c r="Y169" s="4">
        <v>170</v>
      </c>
      <c r="Z169" s="4" t="s">
        <v>1452</v>
      </c>
      <c r="AA169" s="4">
        <v>0</v>
      </c>
      <c r="AB169" s="4">
        <v>0</v>
      </c>
      <c r="AC169" s="4">
        <v>0</v>
      </c>
      <c r="AD169" s="4" t="s">
        <v>181</v>
      </c>
      <c r="AE169" s="4">
        <v>0</v>
      </c>
      <c r="AF169" s="4" t="s">
        <v>181</v>
      </c>
      <c r="AG169" s="4">
        <v>11.3</v>
      </c>
      <c r="AH169" s="4">
        <v>83.4</v>
      </c>
      <c r="AI169" s="4">
        <v>25.66</v>
      </c>
      <c r="AJ169" s="4">
        <v>16.3</v>
      </c>
      <c r="AK169" s="4">
        <v>6</v>
      </c>
      <c r="AL169" s="4">
        <v>14</v>
      </c>
      <c r="AM169" s="4" t="s">
        <v>1453</v>
      </c>
      <c r="AN169" s="4">
        <v>2.2999999999999998</v>
      </c>
      <c r="AO169" s="3"/>
    </row>
    <row r="170" spans="2:41" x14ac:dyDescent="0.25">
      <c r="B170" s="106" t="s">
        <v>4829</v>
      </c>
      <c r="C170" s="16">
        <v>466990</v>
      </c>
      <c r="D170" s="16" t="s">
        <v>4631</v>
      </c>
      <c r="E170" s="16">
        <v>2020</v>
      </c>
      <c r="F170" s="12">
        <v>43995</v>
      </c>
      <c r="G170" s="4">
        <v>1007.1</v>
      </c>
      <c r="H170" s="4">
        <v>1009.3</v>
      </c>
      <c r="I170" s="4">
        <v>1010.5</v>
      </c>
      <c r="J170" s="4" t="s">
        <v>1454</v>
      </c>
      <c r="K170" s="4">
        <v>1005.2</v>
      </c>
      <c r="L170" s="4" t="s">
        <v>1455</v>
      </c>
      <c r="M170" s="4">
        <v>28.8</v>
      </c>
      <c r="N170" s="4">
        <v>31.8</v>
      </c>
      <c r="O170" s="4" t="s">
        <v>1456</v>
      </c>
      <c r="P170" s="4">
        <v>25.9</v>
      </c>
      <c r="Q170" s="4" t="s">
        <v>1457</v>
      </c>
      <c r="R170" s="4">
        <v>24.4</v>
      </c>
      <c r="S170" s="4">
        <v>78</v>
      </c>
      <c r="T170" s="4">
        <v>67</v>
      </c>
      <c r="U170" s="4" t="s">
        <v>1458</v>
      </c>
      <c r="V170" s="4">
        <v>5.6</v>
      </c>
      <c r="W170" s="4">
        <v>170</v>
      </c>
      <c r="X170" s="4">
        <v>14.6</v>
      </c>
      <c r="Y170" s="4">
        <v>170</v>
      </c>
      <c r="Z170" s="4" t="s">
        <v>1459</v>
      </c>
      <c r="AA170" s="4">
        <v>0</v>
      </c>
      <c r="AB170" s="4">
        <v>0</v>
      </c>
      <c r="AC170" s="4">
        <v>0</v>
      </c>
      <c r="AD170" s="4" t="s">
        <v>181</v>
      </c>
      <c r="AE170" s="4">
        <v>0</v>
      </c>
      <c r="AF170" s="4" t="s">
        <v>181</v>
      </c>
      <c r="AG170" s="4">
        <v>11.4</v>
      </c>
      <c r="AH170" s="4">
        <v>84.1</v>
      </c>
      <c r="AI170" s="4">
        <v>26.23</v>
      </c>
      <c r="AJ170" s="4">
        <v>18.8</v>
      </c>
      <c r="AK170" s="4">
        <v>7.4</v>
      </c>
      <c r="AL170" s="4">
        <v>13</v>
      </c>
      <c r="AM170" s="4" t="s">
        <v>1460</v>
      </c>
      <c r="AN170" s="4">
        <v>1.9</v>
      </c>
      <c r="AO170" s="3"/>
    </row>
    <row r="171" spans="2:41" x14ac:dyDescent="0.25">
      <c r="B171" s="106" t="s">
        <v>4829</v>
      </c>
      <c r="C171" s="16">
        <v>466990</v>
      </c>
      <c r="D171" s="16" t="s">
        <v>4631</v>
      </c>
      <c r="E171" s="16">
        <v>2020</v>
      </c>
      <c r="F171" s="12">
        <v>43996</v>
      </c>
      <c r="G171" s="4">
        <v>1010</v>
      </c>
      <c r="H171" s="4">
        <v>1012.2</v>
      </c>
      <c r="I171" s="4">
        <v>1012.2</v>
      </c>
      <c r="J171" s="4" t="s">
        <v>1461</v>
      </c>
      <c r="K171" s="4">
        <v>1008.5</v>
      </c>
      <c r="L171" s="4" t="s">
        <v>1462</v>
      </c>
      <c r="M171" s="4">
        <v>29.3</v>
      </c>
      <c r="N171" s="4">
        <v>33.200000000000003</v>
      </c>
      <c r="O171" s="4" t="s">
        <v>1463</v>
      </c>
      <c r="P171" s="4">
        <v>25.9</v>
      </c>
      <c r="Q171" s="4" t="s">
        <v>1464</v>
      </c>
      <c r="R171" s="4">
        <v>25</v>
      </c>
      <c r="S171" s="4">
        <v>78</v>
      </c>
      <c r="T171" s="4">
        <v>67</v>
      </c>
      <c r="U171" s="4" t="s">
        <v>1465</v>
      </c>
      <c r="V171" s="4">
        <v>2.9</v>
      </c>
      <c r="W171" s="4">
        <v>220</v>
      </c>
      <c r="X171" s="4">
        <v>9.1999999999999993</v>
      </c>
      <c r="Y171" s="4">
        <v>160</v>
      </c>
      <c r="Z171" s="4" t="s">
        <v>1466</v>
      </c>
      <c r="AA171" s="4">
        <v>0</v>
      </c>
      <c r="AB171" s="4">
        <v>0</v>
      </c>
      <c r="AC171" s="4">
        <v>0</v>
      </c>
      <c r="AD171" s="4" t="s">
        <v>181</v>
      </c>
      <c r="AE171" s="4">
        <v>0</v>
      </c>
      <c r="AF171" s="4" t="s">
        <v>181</v>
      </c>
      <c r="AG171" s="4">
        <v>10.199999999999999</v>
      </c>
      <c r="AH171" s="4">
        <v>75.2</v>
      </c>
      <c r="AI171" s="4">
        <v>27.12</v>
      </c>
      <c r="AJ171" s="4">
        <v>17.8</v>
      </c>
      <c r="AK171" s="4">
        <v>6.4</v>
      </c>
      <c r="AL171" s="4">
        <v>13</v>
      </c>
      <c r="AM171" s="4" t="s">
        <v>1467</v>
      </c>
      <c r="AN171" s="4">
        <v>3.6</v>
      </c>
      <c r="AO171" s="3"/>
    </row>
    <row r="172" spans="2:41" x14ac:dyDescent="0.25">
      <c r="B172" s="106" t="s">
        <v>4829</v>
      </c>
      <c r="C172" s="16">
        <v>466990</v>
      </c>
      <c r="D172" s="16" t="s">
        <v>4631</v>
      </c>
      <c r="E172" s="16">
        <v>2020</v>
      </c>
      <c r="F172" s="12">
        <v>43997</v>
      </c>
      <c r="G172" s="4">
        <v>1009.7</v>
      </c>
      <c r="H172" s="4">
        <v>1011.9</v>
      </c>
      <c r="I172" s="4">
        <v>1011.9</v>
      </c>
      <c r="J172" s="4" t="s">
        <v>1468</v>
      </c>
      <c r="K172" s="4">
        <v>1007.9</v>
      </c>
      <c r="L172" s="4" t="s">
        <v>1469</v>
      </c>
      <c r="M172" s="4">
        <v>29.4</v>
      </c>
      <c r="N172" s="4">
        <v>33</v>
      </c>
      <c r="O172" s="4" t="s">
        <v>1470</v>
      </c>
      <c r="P172" s="4">
        <v>26.7</v>
      </c>
      <c r="Q172" s="4" t="s">
        <v>1471</v>
      </c>
      <c r="R172" s="4">
        <v>25.6</v>
      </c>
      <c r="S172" s="4">
        <v>80</v>
      </c>
      <c r="T172" s="4">
        <v>68</v>
      </c>
      <c r="U172" s="4" t="s">
        <v>1472</v>
      </c>
      <c r="V172" s="4">
        <v>2.7</v>
      </c>
      <c r="W172" s="4">
        <v>150</v>
      </c>
      <c r="X172" s="4">
        <v>11.9</v>
      </c>
      <c r="Y172" s="4">
        <v>170</v>
      </c>
      <c r="Z172" s="4" t="s">
        <v>1473</v>
      </c>
      <c r="AA172" s="4">
        <v>2.5</v>
      </c>
      <c r="AB172" s="4">
        <v>1.4</v>
      </c>
      <c r="AC172" s="4">
        <v>1.5</v>
      </c>
      <c r="AD172" s="4" t="s">
        <v>1474</v>
      </c>
      <c r="AE172" s="4">
        <v>2.5</v>
      </c>
      <c r="AF172" s="4" t="s">
        <v>1475</v>
      </c>
      <c r="AG172" s="4">
        <v>9.6</v>
      </c>
      <c r="AH172" s="4">
        <v>70.8</v>
      </c>
      <c r="AI172" s="4">
        <v>23.92</v>
      </c>
      <c r="AJ172" s="4">
        <v>16.899999999999999</v>
      </c>
      <c r="AK172" s="4">
        <v>-7.7</v>
      </c>
      <c r="AL172" s="4">
        <v>13</v>
      </c>
      <c r="AM172" s="4" t="s">
        <v>1476</v>
      </c>
      <c r="AN172" s="4">
        <v>5.3</v>
      </c>
      <c r="AO172" s="3"/>
    </row>
    <row r="173" spans="2:41" x14ac:dyDescent="0.25">
      <c r="B173" s="106" t="s">
        <v>4829</v>
      </c>
      <c r="C173" s="16">
        <v>466990</v>
      </c>
      <c r="D173" s="16" t="s">
        <v>4631</v>
      </c>
      <c r="E173" s="16">
        <v>2020</v>
      </c>
      <c r="F173" s="12">
        <v>43998</v>
      </c>
      <c r="G173" s="4">
        <v>1006.8</v>
      </c>
      <c r="H173" s="4">
        <v>1009</v>
      </c>
      <c r="I173" s="4">
        <v>1009.6</v>
      </c>
      <c r="J173" s="4" t="s">
        <v>1477</v>
      </c>
      <c r="K173" s="4">
        <v>1004.8</v>
      </c>
      <c r="L173" s="4" t="s">
        <v>1478</v>
      </c>
      <c r="M173" s="4">
        <v>29.5</v>
      </c>
      <c r="N173" s="4">
        <v>33</v>
      </c>
      <c r="O173" s="4" t="s">
        <v>1479</v>
      </c>
      <c r="P173" s="4">
        <v>26.5</v>
      </c>
      <c r="Q173" s="4" t="s">
        <v>1480</v>
      </c>
      <c r="R173" s="4">
        <v>25.7</v>
      </c>
      <c r="S173" s="4">
        <v>80</v>
      </c>
      <c r="T173" s="4">
        <v>73</v>
      </c>
      <c r="U173" s="4" t="s">
        <v>1481</v>
      </c>
      <c r="V173" s="4">
        <v>2</v>
      </c>
      <c r="W173" s="4">
        <v>150</v>
      </c>
      <c r="X173" s="4">
        <v>8.1</v>
      </c>
      <c r="Y173" s="4">
        <v>170</v>
      </c>
      <c r="Z173" s="4" t="s">
        <v>1482</v>
      </c>
      <c r="AA173" s="4">
        <v>0</v>
      </c>
      <c r="AB173" s="4">
        <v>0</v>
      </c>
      <c r="AC173" s="4">
        <v>0</v>
      </c>
      <c r="AD173" s="4" t="s">
        <v>181</v>
      </c>
      <c r="AE173" s="4">
        <v>0</v>
      </c>
      <c r="AF173" s="4" t="s">
        <v>181</v>
      </c>
      <c r="AG173" s="4">
        <v>11.2</v>
      </c>
      <c r="AH173" s="4">
        <v>82.5</v>
      </c>
      <c r="AI173" s="4">
        <v>25.47</v>
      </c>
      <c r="AJ173" s="4">
        <v>15.6</v>
      </c>
      <c r="AK173" s="4">
        <v>7.1</v>
      </c>
      <c r="AL173" s="4">
        <v>13</v>
      </c>
      <c r="AM173" s="4" t="s">
        <v>1483</v>
      </c>
      <c r="AN173" s="4">
        <v>5.3</v>
      </c>
      <c r="AO173" s="3"/>
    </row>
    <row r="174" spans="2:41" x14ac:dyDescent="0.25">
      <c r="B174" s="106" t="s">
        <v>4829</v>
      </c>
      <c r="C174" s="16">
        <v>466990</v>
      </c>
      <c r="D174" s="16" t="s">
        <v>4631</v>
      </c>
      <c r="E174" s="16">
        <v>2020</v>
      </c>
      <c r="F174" s="12">
        <v>43999</v>
      </c>
      <c r="G174" s="4">
        <v>1005.4</v>
      </c>
      <c r="H174" s="4">
        <v>1007.6</v>
      </c>
      <c r="I174" s="4">
        <v>1006.7</v>
      </c>
      <c r="J174" s="4" t="s">
        <v>1484</v>
      </c>
      <c r="K174" s="4">
        <v>1004.2</v>
      </c>
      <c r="L174" s="4" t="s">
        <v>1485</v>
      </c>
      <c r="M174" s="4">
        <v>29.6</v>
      </c>
      <c r="N174" s="4">
        <v>32.799999999999997</v>
      </c>
      <c r="O174" s="4" t="s">
        <v>1486</v>
      </c>
      <c r="P174" s="4">
        <v>26.2</v>
      </c>
      <c r="Q174" s="4" t="s">
        <v>1487</v>
      </c>
      <c r="R174" s="4">
        <v>25.2</v>
      </c>
      <c r="S174" s="4">
        <v>78</v>
      </c>
      <c r="T174" s="4">
        <v>64</v>
      </c>
      <c r="U174" s="4" t="s">
        <v>1488</v>
      </c>
      <c r="V174" s="4">
        <v>2.2999999999999998</v>
      </c>
      <c r="W174" s="4">
        <v>230</v>
      </c>
      <c r="X174" s="4">
        <v>10.5</v>
      </c>
      <c r="Y174" s="4">
        <v>150</v>
      </c>
      <c r="Z174" s="4" t="s">
        <v>1489</v>
      </c>
      <c r="AA174" s="4">
        <v>0</v>
      </c>
      <c r="AB174" s="4">
        <v>0</v>
      </c>
      <c r="AC174" s="4">
        <v>0</v>
      </c>
      <c r="AD174" s="4" t="s">
        <v>181</v>
      </c>
      <c r="AE174" s="4">
        <v>0</v>
      </c>
      <c r="AF174" s="4" t="s">
        <v>181</v>
      </c>
      <c r="AG174" s="4">
        <v>10.8</v>
      </c>
      <c r="AH174" s="4">
        <v>79.599999999999994</v>
      </c>
      <c r="AI174" s="4">
        <v>26.99</v>
      </c>
      <c r="AJ174" s="4">
        <v>18.8</v>
      </c>
      <c r="AK174" s="4">
        <v>6.7</v>
      </c>
      <c r="AL174" s="4">
        <v>13</v>
      </c>
      <c r="AM174" s="4" t="s">
        <v>1490</v>
      </c>
      <c r="AN174" s="4">
        <v>3.1</v>
      </c>
      <c r="AO174" s="3"/>
    </row>
    <row r="175" spans="2:41" x14ac:dyDescent="0.25">
      <c r="B175" s="106" t="s">
        <v>4829</v>
      </c>
      <c r="C175" s="16">
        <v>466990</v>
      </c>
      <c r="D175" s="16" t="s">
        <v>4631</v>
      </c>
      <c r="E175" s="16">
        <v>2020</v>
      </c>
      <c r="F175" s="12">
        <v>44000</v>
      </c>
      <c r="G175" s="4">
        <v>1005.6</v>
      </c>
      <c r="H175" s="4">
        <v>1007.8</v>
      </c>
      <c r="I175" s="4">
        <v>1006.8</v>
      </c>
      <c r="J175" s="4" t="s">
        <v>1491</v>
      </c>
      <c r="K175" s="4">
        <v>1004.2</v>
      </c>
      <c r="L175" s="4" t="s">
        <v>1492</v>
      </c>
      <c r="M175" s="4">
        <v>29.6</v>
      </c>
      <c r="N175" s="4">
        <v>33.9</v>
      </c>
      <c r="O175" s="4" t="s">
        <v>1493</v>
      </c>
      <c r="P175" s="4">
        <v>26.2</v>
      </c>
      <c r="Q175" s="4" t="s">
        <v>1494</v>
      </c>
      <c r="R175" s="4">
        <v>24.9</v>
      </c>
      <c r="S175" s="4">
        <v>76</v>
      </c>
      <c r="T175" s="4">
        <v>66</v>
      </c>
      <c r="U175" s="4" t="s">
        <v>1495</v>
      </c>
      <c r="V175" s="4">
        <v>2.2000000000000002</v>
      </c>
      <c r="W175" s="4">
        <v>110</v>
      </c>
      <c r="X175" s="4">
        <v>6.8</v>
      </c>
      <c r="Y175" s="4">
        <v>240</v>
      </c>
      <c r="Z175" s="4" t="s">
        <v>1496</v>
      </c>
      <c r="AA175" s="4">
        <v>0</v>
      </c>
      <c r="AB175" s="4">
        <v>0</v>
      </c>
      <c r="AC175" s="4">
        <v>0</v>
      </c>
      <c r="AD175" s="4" t="s">
        <v>181</v>
      </c>
      <c r="AE175" s="4">
        <v>0</v>
      </c>
      <c r="AF175" s="4" t="s">
        <v>181</v>
      </c>
      <c r="AG175" s="4">
        <v>11.6</v>
      </c>
      <c r="AH175" s="4">
        <v>85.5</v>
      </c>
      <c r="AI175" s="4">
        <v>28.1</v>
      </c>
      <c r="AJ175" s="4">
        <v>15.6</v>
      </c>
      <c r="AK175" s="4">
        <v>7.3</v>
      </c>
      <c r="AL175" s="4">
        <v>13</v>
      </c>
      <c r="AM175" s="4" t="s">
        <v>1497</v>
      </c>
      <c r="AN175" s="4">
        <v>2.2999999999999998</v>
      </c>
      <c r="AO175" s="3"/>
    </row>
    <row r="176" spans="2:41" x14ac:dyDescent="0.25">
      <c r="B176" s="106" t="s">
        <v>4829</v>
      </c>
      <c r="C176" s="16">
        <v>466990</v>
      </c>
      <c r="D176" s="16" t="s">
        <v>4631</v>
      </c>
      <c r="E176" s="16">
        <v>2020</v>
      </c>
      <c r="F176" s="12">
        <v>44001</v>
      </c>
      <c r="G176" s="4">
        <v>1006.2</v>
      </c>
      <c r="H176" s="4">
        <v>1008.4</v>
      </c>
      <c r="I176" s="4">
        <v>1007.9</v>
      </c>
      <c r="J176" s="4" t="s">
        <v>1498</v>
      </c>
      <c r="K176" s="4">
        <v>1005</v>
      </c>
      <c r="L176" s="4" t="s">
        <v>1499</v>
      </c>
      <c r="M176" s="4">
        <v>29.8</v>
      </c>
      <c r="N176" s="4">
        <v>33.799999999999997</v>
      </c>
      <c r="O176" s="4" t="s">
        <v>1500</v>
      </c>
      <c r="P176" s="4">
        <v>25.6</v>
      </c>
      <c r="Q176" s="4" t="s">
        <v>1501</v>
      </c>
      <c r="R176" s="4">
        <v>24.3</v>
      </c>
      <c r="S176" s="4">
        <v>73</v>
      </c>
      <c r="T176" s="4">
        <v>60</v>
      </c>
      <c r="U176" s="4" t="s">
        <v>1502</v>
      </c>
      <c r="V176" s="4">
        <v>2.5</v>
      </c>
      <c r="W176" s="4">
        <v>240</v>
      </c>
      <c r="X176" s="4">
        <v>7.3</v>
      </c>
      <c r="Y176" s="4">
        <v>80</v>
      </c>
      <c r="Z176" s="4" t="s">
        <v>1503</v>
      </c>
      <c r="AA176" s="4">
        <v>0</v>
      </c>
      <c r="AB176" s="4">
        <v>0</v>
      </c>
      <c r="AC176" s="4">
        <v>0</v>
      </c>
      <c r="AD176" s="4" t="s">
        <v>181</v>
      </c>
      <c r="AE176" s="4">
        <v>0</v>
      </c>
      <c r="AF176" s="4" t="s">
        <v>181</v>
      </c>
      <c r="AG176" s="4">
        <v>10.5</v>
      </c>
      <c r="AH176" s="4">
        <v>77.400000000000006</v>
      </c>
      <c r="AI176" s="4">
        <v>24.77</v>
      </c>
      <c r="AJ176" s="4">
        <v>16.5</v>
      </c>
      <c r="AK176" s="4">
        <v>7.4</v>
      </c>
      <c r="AL176" s="4">
        <v>13</v>
      </c>
      <c r="AM176" s="4" t="s">
        <v>1504</v>
      </c>
      <c r="AN176" s="4">
        <v>2.8</v>
      </c>
      <c r="AO176" s="3"/>
    </row>
    <row r="177" spans="2:41" x14ac:dyDescent="0.25">
      <c r="B177" s="106" t="s">
        <v>4829</v>
      </c>
      <c r="C177" s="16">
        <v>466990</v>
      </c>
      <c r="D177" s="16" t="s">
        <v>4631</v>
      </c>
      <c r="E177" s="16">
        <v>2020</v>
      </c>
      <c r="F177" s="12">
        <v>44002</v>
      </c>
      <c r="G177" s="4">
        <v>1005.7</v>
      </c>
      <c r="H177" s="4">
        <v>1007.9</v>
      </c>
      <c r="I177" s="4">
        <v>1007.2</v>
      </c>
      <c r="J177" s="4" t="s">
        <v>1505</v>
      </c>
      <c r="K177" s="4">
        <v>1004.2</v>
      </c>
      <c r="L177" s="4" t="s">
        <v>1506</v>
      </c>
      <c r="M177" s="4">
        <v>30.1</v>
      </c>
      <c r="N177" s="4">
        <v>34.299999999999997</v>
      </c>
      <c r="O177" s="4" t="s">
        <v>1507</v>
      </c>
      <c r="P177" s="4">
        <v>26.4</v>
      </c>
      <c r="Q177" s="4" t="s">
        <v>1508</v>
      </c>
      <c r="R177" s="4">
        <v>24.5</v>
      </c>
      <c r="S177" s="4">
        <v>72</v>
      </c>
      <c r="T177" s="4">
        <v>61</v>
      </c>
      <c r="U177" s="4" t="s">
        <v>1509</v>
      </c>
      <c r="V177" s="4">
        <v>2.2000000000000002</v>
      </c>
      <c r="W177" s="4">
        <v>220</v>
      </c>
      <c r="X177" s="4">
        <v>7.3</v>
      </c>
      <c r="Y177" s="4">
        <v>230</v>
      </c>
      <c r="Z177" s="4" t="s">
        <v>1510</v>
      </c>
      <c r="AA177" s="4">
        <v>0</v>
      </c>
      <c r="AB177" s="4">
        <v>0</v>
      </c>
      <c r="AC177" s="4">
        <v>0</v>
      </c>
      <c r="AD177" s="4" t="s">
        <v>181</v>
      </c>
      <c r="AE177" s="4">
        <v>0</v>
      </c>
      <c r="AF177" s="4" t="s">
        <v>181</v>
      </c>
      <c r="AG177" s="4">
        <v>11.2</v>
      </c>
      <c r="AH177" s="4">
        <v>82.5</v>
      </c>
      <c r="AI177" s="4">
        <v>24.83</v>
      </c>
      <c r="AJ177" s="4">
        <v>16.5</v>
      </c>
      <c r="AK177" s="4">
        <v>4</v>
      </c>
      <c r="AL177" s="4">
        <v>14</v>
      </c>
      <c r="AM177" s="4" t="s">
        <v>1511</v>
      </c>
      <c r="AN177" s="4">
        <v>1.9</v>
      </c>
      <c r="AO177" s="3"/>
    </row>
    <row r="178" spans="2:41" x14ac:dyDescent="0.25">
      <c r="B178" s="106" t="s">
        <v>4829</v>
      </c>
      <c r="C178" s="16">
        <v>466990</v>
      </c>
      <c r="D178" s="16" t="s">
        <v>4631</v>
      </c>
      <c r="E178" s="16">
        <v>2020</v>
      </c>
      <c r="F178" s="12">
        <v>44003</v>
      </c>
      <c r="G178" s="4">
        <v>1002.9</v>
      </c>
      <c r="H178" s="4">
        <v>1005.1</v>
      </c>
      <c r="I178" s="4">
        <v>1004.8</v>
      </c>
      <c r="J178" s="4" t="s">
        <v>1512</v>
      </c>
      <c r="K178" s="4">
        <v>1001.1</v>
      </c>
      <c r="L178" s="4" t="s">
        <v>1513</v>
      </c>
      <c r="M178" s="4">
        <v>29.8</v>
      </c>
      <c r="N178" s="4">
        <v>33</v>
      </c>
      <c r="O178" s="4" t="s">
        <v>1514</v>
      </c>
      <c r="P178" s="4">
        <v>26.6</v>
      </c>
      <c r="Q178" s="4" t="s">
        <v>1515</v>
      </c>
      <c r="R178" s="4">
        <v>24.2</v>
      </c>
      <c r="S178" s="4">
        <v>72</v>
      </c>
      <c r="T178" s="4">
        <v>61</v>
      </c>
      <c r="U178" s="4" t="s">
        <v>1516</v>
      </c>
      <c r="V178" s="4">
        <v>2.2999999999999998</v>
      </c>
      <c r="W178" s="4">
        <v>30</v>
      </c>
      <c r="X178" s="4">
        <v>7.3</v>
      </c>
      <c r="Y178" s="4">
        <v>250</v>
      </c>
      <c r="Z178" s="4" t="s">
        <v>1517</v>
      </c>
      <c r="AA178" s="4">
        <v>0</v>
      </c>
      <c r="AB178" s="4">
        <v>0</v>
      </c>
      <c r="AC178" s="4">
        <v>0</v>
      </c>
      <c r="AD178" s="4" t="s">
        <v>181</v>
      </c>
      <c r="AE178" s="4">
        <v>0</v>
      </c>
      <c r="AF178" s="4" t="s">
        <v>181</v>
      </c>
      <c r="AG178" s="4">
        <v>10</v>
      </c>
      <c r="AH178" s="4">
        <v>73.7</v>
      </c>
      <c r="AI178" s="4">
        <v>19.98</v>
      </c>
      <c r="AJ178" s="4">
        <v>16.600000000000001</v>
      </c>
      <c r="AK178" s="4">
        <v>6.3</v>
      </c>
      <c r="AL178" s="4">
        <v>10</v>
      </c>
      <c r="AM178" s="4" t="s">
        <v>1518</v>
      </c>
      <c r="AN178" s="4">
        <v>6.4</v>
      </c>
      <c r="AO178" s="3"/>
    </row>
    <row r="179" spans="2:41" x14ac:dyDescent="0.25">
      <c r="B179" s="106" t="s">
        <v>4829</v>
      </c>
      <c r="C179" s="16">
        <v>466990</v>
      </c>
      <c r="D179" s="16" t="s">
        <v>4631</v>
      </c>
      <c r="E179" s="16">
        <v>2020</v>
      </c>
      <c r="F179" s="12">
        <v>44004</v>
      </c>
      <c r="G179" s="4">
        <v>1003.2</v>
      </c>
      <c r="H179" s="4">
        <v>1005.3</v>
      </c>
      <c r="I179" s="4">
        <v>1005.6</v>
      </c>
      <c r="J179" s="4" t="s">
        <v>1519</v>
      </c>
      <c r="K179" s="4">
        <v>1001.6</v>
      </c>
      <c r="L179" s="4" t="s">
        <v>1520</v>
      </c>
      <c r="M179" s="4">
        <v>30.1</v>
      </c>
      <c r="N179" s="4">
        <v>34.299999999999997</v>
      </c>
      <c r="O179" s="4" t="s">
        <v>1521</v>
      </c>
      <c r="P179" s="4">
        <v>25.4</v>
      </c>
      <c r="Q179" s="4" t="s">
        <v>1522</v>
      </c>
      <c r="R179" s="4">
        <v>23.7</v>
      </c>
      <c r="S179" s="4">
        <v>69</v>
      </c>
      <c r="T179" s="4">
        <v>55</v>
      </c>
      <c r="U179" s="4" t="s">
        <v>1523</v>
      </c>
      <c r="V179" s="4">
        <v>2.4</v>
      </c>
      <c r="W179" s="4">
        <v>240</v>
      </c>
      <c r="X179" s="4">
        <v>6.8</v>
      </c>
      <c r="Y179" s="4">
        <v>100</v>
      </c>
      <c r="Z179" s="4" t="s">
        <v>1521</v>
      </c>
      <c r="AA179" s="4">
        <v>0</v>
      </c>
      <c r="AB179" s="4">
        <v>0</v>
      </c>
      <c r="AC179" s="4">
        <v>0</v>
      </c>
      <c r="AD179" s="4" t="s">
        <v>181</v>
      </c>
      <c r="AE179" s="4">
        <v>0</v>
      </c>
      <c r="AF179" s="4" t="s">
        <v>181</v>
      </c>
      <c r="AG179" s="4">
        <v>10.3</v>
      </c>
      <c r="AH179" s="4">
        <v>75.900000000000006</v>
      </c>
      <c r="AI179" s="4">
        <v>25.31</v>
      </c>
      <c r="AJ179" s="4">
        <v>17.5</v>
      </c>
      <c r="AK179" s="4">
        <v>7.9</v>
      </c>
      <c r="AL179" s="4">
        <v>13</v>
      </c>
      <c r="AM179" s="4" t="s">
        <v>1524</v>
      </c>
      <c r="AN179" s="4">
        <v>4.5</v>
      </c>
      <c r="AO179" s="3"/>
    </row>
    <row r="180" spans="2:41" x14ac:dyDescent="0.25">
      <c r="B180" s="106" t="s">
        <v>4829</v>
      </c>
      <c r="C180" s="16">
        <v>466990</v>
      </c>
      <c r="D180" s="16" t="s">
        <v>4631</v>
      </c>
      <c r="E180" s="16">
        <v>2020</v>
      </c>
      <c r="F180" s="12">
        <v>44005</v>
      </c>
      <c r="G180" s="4">
        <v>1004.2</v>
      </c>
      <c r="H180" s="4">
        <v>1006.3</v>
      </c>
      <c r="I180" s="4">
        <v>1005.6</v>
      </c>
      <c r="J180" s="4" t="s">
        <v>1525</v>
      </c>
      <c r="K180" s="4">
        <v>1003</v>
      </c>
      <c r="L180" s="4" t="s">
        <v>1526</v>
      </c>
      <c r="M180" s="4">
        <v>30.1</v>
      </c>
      <c r="N180" s="4">
        <v>34.1</v>
      </c>
      <c r="O180" s="4" t="s">
        <v>1527</v>
      </c>
      <c r="P180" s="4">
        <v>26.1</v>
      </c>
      <c r="Q180" s="4" t="s">
        <v>1528</v>
      </c>
      <c r="R180" s="4">
        <v>24</v>
      </c>
      <c r="S180" s="4">
        <v>70</v>
      </c>
      <c r="T180" s="4">
        <v>59</v>
      </c>
      <c r="U180" s="4" t="s">
        <v>1529</v>
      </c>
      <c r="V180" s="4">
        <v>2.1</v>
      </c>
      <c r="W180" s="4">
        <v>230</v>
      </c>
      <c r="X180" s="4">
        <v>5.2</v>
      </c>
      <c r="Y180" s="4">
        <v>240</v>
      </c>
      <c r="Z180" s="4" t="s">
        <v>1530</v>
      </c>
      <c r="AA180" s="4">
        <v>0</v>
      </c>
      <c r="AB180" s="4">
        <v>0</v>
      </c>
      <c r="AC180" s="4">
        <v>0</v>
      </c>
      <c r="AD180" s="4" t="s">
        <v>181</v>
      </c>
      <c r="AE180" s="4">
        <v>0</v>
      </c>
      <c r="AF180" s="4" t="s">
        <v>181</v>
      </c>
      <c r="AG180" s="4">
        <v>10.5</v>
      </c>
      <c r="AH180" s="4">
        <v>77.400000000000006</v>
      </c>
      <c r="AI180" s="4">
        <v>23.03</v>
      </c>
      <c r="AJ180" s="4">
        <v>19.399999999999999</v>
      </c>
      <c r="AK180" s="4">
        <v>6.8</v>
      </c>
      <c r="AL180" s="4">
        <v>13</v>
      </c>
      <c r="AM180" s="4" t="s">
        <v>1531</v>
      </c>
      <c r="AN180" s="4">
        <v>5.8</v>
      </c>
      <c r="AO180" s="3"/>
    </row>
    <row r="181" spans="2:41" x14ac:dyDescent="0.25">
      <c r="B181" s="106" t="s">
        <v>4829</v>
      </c>
      <c r="C181" s="16">
        <v>466990</v>
      </c>
      <c r="D181" s="16" t="s">
        <v>4631</v>
      </c>
      <c r="E181" s="16">
        <v>2020</v>
      </c>
      <c r="F181" s="12">
        <v>44006</v>
      </c>
      <c r="G181" s="4">
        <v>1003.7</v>
      </c>
      <c r="H181" s="4">
        <v>1005.9</v>
      </c>
      <c r="I181" s="4">
        <v>1005</v>
      </c>
      <c r="J181" s="4" t="s">
        <v>1532</v>
      </c>
      <c r="K181" s="4">
        <v>1002.3</v>
      </c>
      <c r="L181" s="4" t="s">
        <v>1533</v>
      </c>
      <c r="M181" s="4">
        <v>30.2</v>
      </c>
      <c r="N181" s="4">
        <v>33.6</v>
      </c>
      <c r="O181" s="4" t="s">
        <v>1534</v>
      </c>
      <c r="P181" s="4">
        <v>26.5</v>
      </c>
      <c r="Q181" s="4" t="s">
        <v>1535</v>
      </c>
      <c r="R181" s="4">
        <v>24.5</v>
      </c>
      <c r="S181" s="4">
        <v>72</v>
      </c>
      <c r="T181" s="4">
        <v>60</v>
      </c>
      <c r="U181" s="4" t="s">
        <v>1536</v>
      </c>
      <c r="V181" s="4">
        <v>2.2000000000000002</v>
      </c>
      <c r="W181" s="4">
        <v>240</v>
      </c>
      <c r="X181" s="4">
        <v>6.6</v>
      </c>
      <c r="Y181" s="4">
        <v>240</v>
      </c>
      <c r="Z181" s="4" t="s">
        <v>1537</v>
      </c>
      <c r="AA181" s="4">
        <v>0</v>
      </c>
      <c r="AB181" s="4">
        <v>0</v>
      </c>
      <c r="AC181" s="4">
        <v>0</v>
      </c>
      <c r="AD181" s="4" t="s">
        <v>181</v>
      </c>
      <c r="AE181" s="4">
        <v>0</v>
      </c>
      <c r="AF181" s="4" t="s">
        <v>181</v>
      </c>
      <c r="AG181" s="4">
        <v>9.9</v>
      </c>
      <c r="AH181" s="4">
        <v>72.900000000000006</v>
      </c>
      <c r="AI181" s="4">
        <v>23.39</v>
      </c>
      <c r="AJ181" s="4">
        <v>16.3</v>
      </c>
      <c r="AK181" s="4">
        <v>6.5</v>
      </c>
      <c r="AL181" s="4">
        <v>13</v>
      </c>
      <c r="AM181" s="4" t="s">
        <v>1538</v>
      </c>
      <c r="AN181" s="4">
        <v>3.8</v>
      </c>
      <c r="AO181" s="3"/>
    </row>
    <row r="182" spans="2:41" x14ac:dyDescent="0.25">
      <c r="B182" s="106" t="s">
        <v>4829</v>
      </c>
      <c r="C182" s="16">
        <v>466990</v>
      </c>
      <c r="D182" s="16" t="s">
        <v>4631</v>
      </c>
      <c r="E182" s="16">
        <v>2020</v>
      </c>
      <c r="F182" s="12">
        <v>44007</v>
      </c>
      <c r="G182" s="4">
        <v>1004.4</v>
      </c>
      <c r="H182" s="4">
        <v>1006.6</v>
      </c>
      <c r="I182" s="4">
        <v>1006.3</v>
      </c>
      <c r="J182" s="4" t="s">
        <v>1539</v>
      </c>
      <c r="K182" s="4">
        <v>1003.2</v>
      </c>
      <c r="L182" s="4" t="s">
        <v>1540</v>
      </c>
      <c r="M182" s="4">
        <v>30.5</v>
      </c>
      <c r="N182" s="4">
        <v>34.700000000000003</v>
      </c>
      <c r="O182" s="4" t="s">
        <v>1541</v>
      </c>
      <c r="P182" s="4">
        <v>26.9</v>
      </c>
      <c r="Q182" s="4" t="s">
        <v>1542</v>
      </c>
      <c r="R182" s="4">
        <v>24.8</v>
      </c>
      <c r="S182" s="4">
        <v>72</v>
      </c>
      <c r="T182" s="4">
        <v>61</v>
      </c>
      <c r="U182" s="4" t="s">
        <v>1543</v>
      </c>
      <c r="V182" s="4">
        <v>2.7</v>
      </c>
      <c r="W182" s="4">
        <v>230</v>
      </c>
      <c r="X182" s="4">
        <v>6.5</v>
      </c>
      <c r="Y182" s="4">
        <v>70</v>
      </c>
      <c r="Z182" s="4" t="s">
        <v>1544</v>
      </c>
      <c r="AA182" s="4">
        <v>0</v>
      </c>
      <c r="AB182" s="4">
        <v>0</v>
      </c>
      <c r="AC182" s="4">
        <v>0</v>
      </c>
      <c r="AD182" s="4" t="s">
        <v>181</v>
      </c>
      <c r="AE182" s="4">
        <v>0</v>
      </c>
      <c r="AF182" s="4" t="s">
        <v>181</v>
      </c>
      <c r="AG182" s="4">
        <v>11.2</v>
      </c>
      <c r="AH182" s="4">
        <v>82.5</v>
      </c>
      <c r="AI182" s="4">
        <v>23.89</v>
      </c>
      <c r="AJ182" s="4">
        <v>14.9</v>
      </c>
      <c r="AK182" s="4">
        <v>8.1999999999999993</v>
      </c>
      <c r="AL182" s="4">
        <v>12</v>
      </c>
      <c r="AM182" s="4" t="s">
        <v>1545</v>
      </c>
      <c r="AN182" s="4">
        <v>2.8</v>
      </c>
      <c r="AO182" s="3"/>
    </row>
    <row r="183" spans="2:41" x14ac:dyDescent="0.25">
      <c r="B183" s="106" t="s">
        <v>4829</v>
      </c>
      <c r="C183" s="16">
        <v>466990</v>
      </c>
      <c r="D183" s="16" t="s">
        <v>4631</v>
      </c>
      <c r="E183" s="16">
        <v>2020</v>
      </c>
      <c r="F183" s="12">
        <v>44008</v>
      </c>
      <c r="G183" s="4">
        <v>1006.9</v>
      </c>
      <c r="H183" s="4">
        <v>1009.1</v>
      </c>
      <c r="I183" s="4">
        <v>1009.3</v>
      </c>
      <c r="J183" s="4" t="s">
        <v>1546</v>
      </c>
      <c r="K183" s="4">
        <v>1005.3</v>
      </c>
      <c r="L183" s="4" t="s">
        <v>1547</v>
      </c>
      <c r="M183" s="4">
        <v>30</v>
      </c>
      <c r="N183" s="4">
        <v>33.799999999999997</v>
      </c>
      <c r="O183" s="4" t="s">
        <v>1548</v>
      </c>
      <c r="P183" s="4">
        <v>27.3</v>
      </c>
      <c r="Q183" s="4" t="s">
        <v>1549</v>
      </c>
      <c r="R183" s="4">
        <v>24.7</v>
      </c>
      <c r="S183" s="4">
        <v>73</v>
      </c>
      <c r="T183" s="4">
        <v>61</v>
      </c>
      <c r="U183" s="4" t="s">
        <v>1550</v>
      </c>
      <c r="V183" s="4">
        <v>2.8</v>
      </c>
      <c r="W183" s="4">
        <v>240</v>
      </c>
      <c r="X183" s="4">
        <v>8.4</v>
      </c>
      <c r="Y183" s="4">
        <v>170</v>
      </c>
      <c r="Z183" s="4" t="s">
        <v>1551</v>
      </c>
      <c r="AA183" s="4">
        <v>0</v>
      </c>
      <c r="AB183" s="4">
        <v>0</v>
      </c>
      <c r="AC183" s="4">
        <v>0</v>
      </c>
      <c r="AD183" s="4" t="s">
        <v>181</v>
      </c>
      <c r="AE183" s="4">
        <v>0</v>
      </c>
      <c r="AF183" s="4" t="s">
        <v>181</v>
      </c>
      <c r="AG183" s="4">
        <v>5.5</v>
      </c>
      <c r="AH183" s="4">
        <v>40.5</v>
      </c>
      <c r="AI183" s="4">
        <v>17.23</v>
      </c>
      <c r="AJ183" s="4">
        <v>12.5</v>
      </c>
      <c r="AK183" s="4">
        <v>6.2</v>
      </c>
      <c r="AL183" s="4">
        <v>11</v>
      </c>
      <c r="AM183" s="4" t="s">
        <v>1552</v>
      </c>
      <c r="AN183" s="4">
        <v>6.4</v>
      </c>
      <c r="AO183" s="3"/>
    </row>
    <row r="184" spans="2:41" x14ac:dyDescent="0.25">
      <c r="B184" s="106" t="s">
        <v>4829</v>
      </c>
      <c r="C184" s="16">
        <v>466990</v>
      </c>
      <c r="D184" s="16" t="s">
        <v>4631</v>
      </c>
      <c r="E184" s="16">
        <v>2020</v>
      </c>
      <c r="F184" s="12">
        <v>44009</v>
      </c>
      <c r="G184" s="4">
        <v>1007.2</v>
      </c>
      <c r="H184" s="4">
        <v>1009.4</v>
      </c>
      <c r="I184" s="4">
        <v>1008.4</v>
      </c>
      <c r="J184" s="4" t="s">
        <v>1553</v>
      </c>
      <c r="K184" s="4">
        <v>1005.9</v>
      </c>
      <c r="L184" s="4" t="s">
        <v>1554</v>
      </c>
      <c r="M184" s="4">
        <v>29.8</v>
      </c>
      <c r="N184" s="4">
        <v>32.799999999999997</v>
      </c>
      <c r="O184" s="4" t="s">
        <v>1555</v>
      </c>
      <c r="P184" s="4">
        <v>26.6</v>
      </c>
      <c r="Q184" s="4" t="s">
        <v>1556</v>
      </c>
      <c r="R184" s="4">
        <v>25</v>
      </c>
      <c r="S184" s="4">
        <v>75</v>
      </c>
      <c r="T184" s="4">
        <v>69</v>
      </c>
      <c r="U184" s="4" t="s">
        <v>1557</v>
      </c>
      <c r="V184" s="4">
        <v>3.9</v>
      </c>
      <c r="W184" s="4">
        <v>170</v>
      </c>
      <c r="X184" s="4">
        <v>13.3</v>
      </c>
      <c r="Y184" s="4">
        <v>170</v>
      </c>
      <c r="Z184" s="4" t="s">
        <v>1558</v>
      </c>
      <c r="AA184" s="4">
        <v>0</v>
      </c>
      <c r="AB184" s="4">
        <v>0</v>
      </c>
      <c r="AC184" s="4">
        <v>0</v>
      </c>
      <c r="AD184" s="4" t="s">
        <v>181</v>
      </c>
      <c r="AE184" s="4">
        <v>0</v>
      </c>
      <c r="AF184" s="4" t="s">
        <v>181</v>
      </c>
      <c r="AG184" s="4">
        <v>9.1</v>
      </c>
      <c r="AH184" s="4">
        <v>67.099999999999994</v>
      </c>
      <c r="AI184" s="4">
        <v>22.91</v>
      </c>
      <c r="AJ184" s="4">
        <v>15.8</v>
      </c>
      <c r="AK184" s="4">
        <v>7</v>
      </c>
      <c r="AL184" s="4">
        <v>12</v>
      </c>
      <c r="AM184" s="4" t="s">
        <v>1559</v>
      </c>
      <c r="AN184" s="4">
        <v>6.3</v>
      </c>
      <c r="AO184" s="3"/>
    </row>
    <row r="185" spans="2:41" x14ac:dyDescent="0.25">
      <c r="B185" s="106" t="s">
        <v>4829</v>
      </c>
      <c r="C185" s="16">
        <v>466990</v>
      </c>
      <c r="D185" s="16" t="s">
        <v>4631</v>
      </c>
      <c r="E185" s="16">
        <v>2020</v>
      </c>
      <c r="F185" s="12">
        <v>44010</v>
      </c>
      <c r="G185" s="4">
        <v>1006.3</v>
      </c>
      <c r="H185" s="4">
        <v>1008.5</v>
      </c>
      <c r="I185" s="4">
        <v>1007.4</v>
      </c>
      <c r="J185" s="4" t="s">
        <v>1560</v>
      </c>
      <c r="K185" s="4">
        <v>1005</v>
      </c>
      <c r="L185" s="4" t="s">
        <v>1561</v>
      </c>
      <c r="M185" s="4">
        <v>29.6</v>
      </c>
      <c r="N185" s="4">
        <v>33.299999999999997</v>
      </c>
      <c r="O185" s="4" t="s">
        <v>1562</v>
      </c>
      <c r="P185" s="4">
        <v>26.7</v>
      </c>
      <c r="Q185" s="4" t="s">
        <v>1563</v>
      </c>
      <c r="R185" s="4">
        <v>24.6</v>
      </c>
      <c r="S185" s="4">
        <v>74</v>
      </c>
      <c r="T185" s="4">
        <v>63</v>
      </c>
      <c r="U185" s="4" t="s">
        <v>1564</v>
      </c>
      <c r="V185" s="4">
        <v>3.1</v>
      </c>
      <c r="W185" s="4">
        <v>230</v>
      </c>
      <c r="X185" s="4">
        <v>9.8000000000000007</v>
      </c>
      <c r="Y185" s="4">
        <v>170</v>
      </c>
      <c r="Z185" s="4" t="s">
        <v>1565</v>
      </c>
      <c r="AA185" s="4">
        <v>0</v>
      </c>
      <c r="AB185" s="4">
        <v>0</v>
      </c>
      <c r="AC185" s="4">
        <v>0</v>
      </c>
      <c r="AD185" s="4" t="s">
        <v>181</v>
      </c>
      <c r="AE185" s="4">
        <v>0</v>
      </c>
      <c r="AF185" s="4" t="s">
        <v>181</v>
      </c>
      <c r="AG185" s="4">
        <v>9.9</v>
      </c>
      <c r="AH185" s="4">
        <v>73</v>
      </c>
      <c r="AI185" s="4">
        <v>24.05</v>
      </c>
      <c r="AJ185" s="4">
        <v>18.100000000000001</v>
      </c>
      <c r="AK185" s="4">
        <v>8.3000000000000007</v>
      </c>
      <c r="AL185" s="4">
        <v>13</v>
      </c>
      <c r="AM185" s="4" t="s">
        <v>1566</v>
      </c>
      <c r="AN185" s="4">
        <v>5.9</v>
      </c>
      <c r="AO185" s="3"/>
    </row>
    <row r="186" spans="2:41" x14ac:dyDescent="0.25">
      <c r="B186" s="106" t="s">
        <v>4829</v>
      </c>
      <c r="C186" s="16">
        <v>466990</v>
      </c>
      <c r="D186" s="16" t="s">
        <v>4631</v>
      </c>
      <c r="E186" s="16">
        <v>2020</v>
      </c>
      <c r="F186" s="12">
        <v>44011</v>
      </c>
      <c r="G186" s="4">
        <v>1004</v>
      </c>
      <c r="H186" s="4">
        <v>1006.2</v>
      </c>
      <c r="I186" s="4">
        <v>1005.3</v>
      </c>
      <c r="J186" s="4" t="s">
        <v>1567</v>
      </c>
      <c r="K186" s="4">
        <v>1002.5</v>
      </c>
      <c r="L186" s="4" t="s">
        <v>1568</v>
      </c>
      <c r="M186" s="4">
        <v>29.1</v>
      </c>
      <c r="N186" s="4">
        <v>32.700000000000003</v>
      </c>
      <c r="O186" s="4" t="s">
        <v>1569</v>
      </c>
      <c r="P186" s="4">
        <v>26.3</v>
      </c>
      <c r="Q186" s="4" t="s">
        <v>1570</v>
      </c>
      <c r="R186" s="4">
        <v>25.1</v>
      </c>
      <c r="S186" s="4">
        <v>80</v>
      </c>
      <c r="T186" s="4">
        <v>58</v>
      </c>
      <c r="U186" s="4" t="s">
        <v>1571</v>
      </c>
      <c r="V186" s="4">
        <v>3.7</v>
      </c>
      <c r="W186" s="4">
        <v>170</v>
      </c>
      <c r="X186" s="4">
        <v>12.6</v>
      </c>
      <c r="Y186" s="4">
        <v>170</v>
      </c>
      <c r="Z186" s="4" t="s">
        <v>1572</v>
      </c>
      <c r="AA186" s="4">
        <v>0</v>
      </c>
      <c r="AB186" s="4">
        <v>0</v>
      </c>
      <c r="AC186" s="4">
        <v>0</v>
      </c>
      <c r="AD186" s="4" t="s">
        <v>181</v>
      </c>
      <c r="AE186" s="4">
        <v>0</v>
      </c>
      <c r="AF186" s="4" t="s">
        <v>181</v>
      </c>
      <c r="AG186" s="4">
        <v>4.8</v>
      </c>
      <c r="AH186" s="4">
        <v>35.4</v>
      </c>
      <c r="AI186" s="4">
        <v>14.95</v>
      </c>
      <c r="AJ186" s="4">
        <v>18.8</v>
      </c>
      <c r="AK186" s="4">
        <v>5.2</v>
      </c>
      <c r="AL186" s="4">
        <v>13</v>
      </c>
      <c r="AM186" s="4" t="s">
        <v>1569</v>
      </c>
      <c r="AN186" s="4">
        <v>6.4</v>
      </c>
      <c r="AO186" s="3"/>
    </row>
    <row r="187" spans="2:41" x14ac:dyDescent="0.25">
      <c r="B187" s="106" t="s">
        <v>4829</v>
      </c>
      <c r="C187" s="16">
        <v>466990</v>
      </c>
      <c r="D187" s="16" t="s">
        <v>4631</v>
      </c>
      <c r="E187" s="16">
        <v>2020</v>
      </c>
      <c r="F187" s="12">
        <v>44012</v>
      </c>
      <c r="G187" s="4">
        <v>1002.4</v>
      </c>
      <c r="H187" s="4">
        <v>1004.6</v>
      </c>
      <c r="I187" s="4">
        <v>1003.7</v>
      </c>
      <c r="J187" s="4" t="s">
        <v>1573</v>
      </c>
      <c r="K187" s="4">
        <v>1000.9</v>
      </c>
      <c r="L187" s="4" t="s">
        <v>1574</v>
      </c>
      <c r="M187" s="4">
        <v>30.1</v>
      </c>
      <c r="N187" s="4">
        <v>33.9</v>
      </c>
      <c r="O187" s="4" t="s">
        <v>1575</v>
      </c>
      <c r="P187" s="4">
        <v>27.2</v>
      </c>
      <c r="Q187" s="4" t="s">
        <v>1576</v>
      </c>
      <c r="R187" s="4">
        <v>25.7</v>
      </c>
      <c r="S187" s="4">
        <v>77</v>
      </c>
      <c r="T187" s="4">
        <v>65</v>
      </c>
      <c r="U187" s="4" t="s">
        <v>1577</v>
      </c>
      <c r="V187" s="4">
        <v>2.2000000000000002</v>
      </c>
      <c r="W187" s="4">
        <v>130</v>
      </c>
      <c r="X187" s="4">
        <v>7.4</v>
      </c>
      <c r="Y187" s="4">
        <v>20</v>
      </c>
      <c r="Z187" s="4" t="s">
        <v>1578</v>
      </c>
      <c r="AA187" s="4">
        <v>0</v>
      </c>
      <c r="AB187" s="4">
        <v>0</v>
      </c>
      <c r="AC187" s="4">
        <v>0</v>
      </c>
      <c r="AD187" s="4" t="s">
        <v>181</v>
      </c>
      <c r="AE187" s="4">
        <v>0</v>
      </c>
      <c r="AF187" s="4" t="s">
        <v>181</v>
      </c>
      <c r="AG187" s="4">
        <v>10</v>
      </c>
      <c r="AH187" s="4">
        <v>73.8</v>
      </c>
      <c r="AI187" s="4">
        <v>23.74</v>
      </c>
      <c r="AJ187" s="4">
        <v>16.3</v>
      </c>
      <c r="AK187" s="4">
        <v>6.8</v>
      </c>
      <c r="AL187" s="4">
        <v>14</v>
      </c>
      <c r="AM187" s="4" t="s">
        <v>1579</v>
      </c>
      <c r="AN187" s="4">
        <v>4.3</v>
      </c>
      <c r="AO187" s="3"/>
    </row>
    <row r="188" spans="2:41" x14ac:dyDescent="0.25">
      <c r="B188" s="106" t="s">
        <v>4829</v>
      </c>
      <c r="C188" s="16">
        <v>466990</v>
      </c>
      <c r="D188" s="16" t="s">
        <v>4631</v>
      </c>
      <c r="E188" s="16">
        <v>2020</v>
      </c>
      <c r="F188" s="12">
        <v>44013</v>
      </c>
      <c r="G188" s="4">
        <v>1003.4</v>
      </c>
      <c r="H188" s="4">
        <v>1005.6</v>
      </c>
      <c r="I188" s="4">
        <v>1006.4</v>
      </c>
      <c r="J188" s="4" t="s">
        <v>1580</v>
      </c>
      <c r="K188" s="4">
        <v>1001.5</v>
      </c>
      <c r="L188" s="4" t="s">
        <v>1581</v>
      </c>
      <c r="M188" s="4">
        <v>29.3</v>
      </c>
      <c r="N188" s="4">
        <v>33.9</v>
      </c>
      <c r="O188" s="4" t="s">
        <v>1582</v>
      </c>
      <c r="P188" s="4">
        <v>26.4</v>
      </c>
      <c r="Q188" s="4" t="s">
        <v>1583</v>
      </c>
      <c r="R188" s="4">
        <v>25.6</v>
      </c>
      <c r="S188" s="4">
        <v>81</v>
      </c>
      <c r="T188" s="4">
        <v>67</v>
      </c>
      <c r="U188" s="4" t="s">
        <v>1584</v>
      </c>
      <c r="V188" s="4">
        <v>2.6</v>
      </c>
      <c r="W188" s="4">
        <v>230</v>
      </c>
      <c r="X188" s="4">
        <v>9.9</v>
      </c>
      <c r="Y188" s="4">
        <v>360</v>
      </c>
      <c r="Z188" s="4" t="s">
        <v>1585</v>
      </c>
      <c r="AA188" s="4">
        <v>28.5</v>
      </c>
      <c r="AB188" s="4">
        <v>2.9</v>
      </c>
      <c r="AC188" s="4">
        <v>11</v>
      </c>
      <c r="AD188" s="4" t="s">
        <v>1586</v>
      </c>
      <c r="AE188" s="4">
        <v>26</v>
      </c>
      <c r="AF188" s="4" t="s">
        <v>1587</v>
      </c>
      <c r="AG188" s="4">
        <v>7.3</v>
      </c>
      <c r="AH188" s="4">
        <v>53.9</v>
      </c>
      <c r="AI188" s="4">
        <v>19.03</v>
      </c>
      <c r="AJ188" s="4">
        <v>13.5</v>
      </c>
      <c r="AK188" s="4">
        <v>-7.6</v>
      </c>
      <c r="AL188" s="4">
        <v>13</v>
      </c>
      <c r="AM188" s="4" t="s">
        <v>1588</v>
      </c>
      <c r="AN188" s="4">
        <v>6.3</v>
      </c>
      <c r="AO188" s="3"/>
    </row>
    <row r="189" spans="2:41" x14ac:dyDescent="0.25">
      <c r="B189" s="106" t="s">
        <v>4829</v>
      </c>
      <c r="C189" s="16">
        <v>466990</v>
      </c>
      <c r="D189" s="16" t="s">
        <v>4631</v>
      </c>
      <c r="E189" s="16">
        <v>2020</v>
      </c>
      <c r="F189" s="12">
        <v>44014</v>
      </c>
      <c r="G189" s="4">
        <v>1005.8</v>
      </c>
      <c r="H189" s="4">
        <v>1008</v>
      </c>
      <c r="I189" s="4">
        <v>1009.5</v>
      </c>
      <c r="J189" s="4" t="s">
        <v>1589</v>
      </c>
      <c r="K189" s="4">
        <v>1004</v>
      </c>
      <c r="L189" s="4" t="s">
        <v>1590</v>
      </c>
      <c r="M189" s="4">
        <v>28.4</v>
      </c>
      <c r="N189" s="4">
        <v>32.5</v>
      </c>
      <c r="O189" s="4" t="s">
        <v>1591</v>
      </c>
      <c r="P189" s="4">
        <v>25.8</v>
      </c>
      <c r="Q189" s="4" t="s">
        <v>1592</v>
      </c>
      <c r="R189" s="4">
        <v>25.2</v>
      </c>
      <c r="S189" s="4">
        <v>83</v>
      </c>
      <c r="T189" s="4">
        <v>71</v>
      </c>
      <c r="U189" s="4" t="s">
        <v>1593</v>
      </c>
      <c r="V189" s="4">
        <v>2.5</v>
      </c>
      <c r="W189" s="4">
        <v>240</v>
      </c>
      <c r="X189" s="4">
        <v>9.4</v>
      </c>
      <c r="Y189" s="4">
        <v>170</v>
      </c>
      <c r="Z189" s="4" t="s">
        <v>1594</v>
      </c>
      <c r="AA189" s="4">
        <v>2.5</v>
      </c>
      <c r="AB189" s="4">
        <v>7.3</v>
      </c>
      <c r="AC189" s="4">
        <v>0.5</v>
      </c>
      <c r="AD189" s="4" t="s">
        <v>1595</v>
      </c>
      <c r="AE189" s="4">
        <v>1</v>
      </c>
      <c r="AF189" s="4" t="s">
        <v>1596</v>
      </c>
      <c r="AG189" s="4">
        <v>5.3</v>
      </c>
      <c r="AH189" s="4">
        <v>39.1</v>
      </c>
      <c r="AI189" s="4">
        <v>16.79</v>
      </c>
      <c r="AJ189" s="4">
        <v>10.4</v>
      </c>
      <c r="AK189" s="4">
        <v>-3.9</v>
      </c>
      <c r="AL189" s="4">
        <v>13</v>
      </c>
      <c r="AM189" s="4" t="s">
        <v>1597</v>
      </c>
      <c r="AN189" s="4">
        <v>8.9</v>
      </c>
      <c r="AO189" s="3"/>
    </row>
    <row r="190" spans="2:41" x14ac:dyDescent="0.25">
      <c r="B190" s="106" t="s">
        <v>4829</v>
      </c>
      <c r="C190" s="16">
        <v>466990</v>
      </c>
      <c r="D190" s="16" t="s">
        <v>4631</v>
      </c>
      <c r="E190" s="16">
        <v>2020</v>
      </c>
      <c r="F190" s="12">
        <v>44015</v>
      </c>
      <c r="G190" s="4">
        <v>1008.1</v>
      </c>
      <c r="H190" s="4">
        <v>1010.3</v>
      </c>
      <c r="I190" s="4">
        <v>1010.1</v>
      </c>
      <c r="J190" s="4" t="s">
        <v>1598</v>
      </c>
      <c r="K190" s="4">
        <v>1006.4</v>
      </c>
      <c r="L190" s="4" t="s">
        <v>1599</v>
      </c>
      <c r="M190" s="4">
        <v>28.6</v>
      </c>
      <c r="N190" s="4">
        <v>31.8</v>
      </c>
      <c r="O190" s="4" t="s">
        <v>1600</v>
      </c>
      <c r="P190" s="4">
        <v>25.7</v>
      </c>
      <c r="Q190" s="4" t="s">
        <v>1601</v>
      </c>
      <c r="R190" s="4">
        <v>25.2</v>
      </c>
      <c r="S190" s="4">
        <v>82</v>
      </c>
      <c r="T190" s="4">
        <v>68</v>
      </c>
      <c r="U190" s="4" t="s">
        <v>1602</v>
      </c>
      <c r="V190" s="4">
        <v>3.2</v>
      </c>
      <c r="W190" s="4">
        <v>230</v>
      </c>
      <c r="X190" s="4">
        <v>10.8</v>
      </c>
      <c r="Y190" s="4">
        <v>170</v>
      </c>
      <c r="Z190" s="4" t="s">
        <v>1603</v>
      </c>
      <c r="AA190" s="4">
        <v>0</v>
      </c>
      <c r="AB190" s="4">
        <v>0</v>
      </c>
      <c r="AC190" s="4">
        <v>0</v>
      </c>
      <c r="AD190" s="4" t="s">
        <v>181</v>
      </c>
      <c r="AE190" s="4">
        <v>0</v>
      </c>
      <c r="AF190" s="4" t="s">
        <v>181</v>
      </c>
      <c r="AG190" s="4">
        <v>7</v>
      </c>
      <c r="AH190" s="4">
        <v>51.7</v>
      </c>
      <c r="AI190" s="4">
        <v>20.48</v>
      </c>
      <c r="AJ190" s="4">
        <v>17.3</v>
      </c>
      <c r="AK190" s="4">
        <v>6.5</v>
      </c>
      <c r="AL190" s="4">
        <v>13</v>
      </c>
      <c r="AM190" s="4" t="s">
        <v>1604</v>
      </c>
      <c r="AN190" s="4">
        <v>7.3</v>
      </c>
      <c r="AO190" s="3"/>
    </row>
    <row r="191" spans="2:41" x14ac:dyDescent="0.25">
      <c r="B191" s="106" t="s">
        <v>4829</v>
      </c>
      <c r="C191" s="16">
        <v>466990</v>
      </c>
      <c r="D191" s="16" t="s">
        <v>4631</v>
      </c>
      <c r="E191" s="16">
        <v>2020</v>
      </c>
      <c r="F191" s="12">
        <v>44016</v>
      </c>
      <c r="G191" s="4">
        <v>1007.6</v>
      </c>
      <c r="H191" s="4">
        <v>1009.8</v>
      </c>
      <c r="I191" s="4">
        <v>1009</v>
      </c>
      <c r="J191" s="4" t="s">
        <v>1605</v>
      </c>
      <c r="K191" s="4">
        <v>1005.9</v>
      </c>
      <c r="L191" s="4" t="s">
        <v>1606</v>
      </c>
      <c r="M191" s="4">
        <v>29.2</v>
      </c>
      <c r="N191" s="4">
        <v>32.299999999999997</v>
      </c>
      <c r="O191" s="4" t="s">
        <v>1607</v>
      </c>
      <c r="P191" s="4">
        <v>26.6</v>
      </c>
      <c r="Q191" s="4" t="s">
        <v>1608</v>
      </c>
      <c r="R191" s="4">
        <v>25.1</v>
      </c>
      <c r="S191" s="4">
        <v>79</v>
      </c>
      <c r="T191" s="4">
        <v>69</v>
      </c>
      <c r="U191" s="4" t="s">
        <v>1609</v>
      </c>
      <c r="V191" s="4">
        <v>2.9</v>
      </c>
      <c r="W191" s="4">
        <v>230</v>
      </c>
      <c r="X191" s="4">
        <v>9.6999999999999993</v>
      </c>
      <c r="Y191" s="4">
        <v>160</v>
      </c>
      <c r="Z191" s="4" t="s">
        <v>1610</v>
      </c>
      <c r="AA191" s="4">
        <v>0</v>
      </c>
      <c r="AB191" s="4">
        <v>0</v>
      </c>
      <c r="AC191" s="4">
        <v>0</v>
      </c>
      <c r="AD191" s="4" t="s">
        <v>181</v>
      </c>
      <c r="AE191" s="4">
        <v>0</v>
      </c>
      <c r="AF191" s="4" t="s">
        <v>181</v>
      </c>
      <c r="AG191" s="4">
        <v>7.3</v>
      </c>
      <c r="AH191" s="4">
        <v>53.9</v>
      </c>
      <c r="AI191" s="4">
        <v>20.010000000000002</v>
      </c>
      <c r="AJ191" s="4">
        <v>18.8</v>
      </c>
      <c r="AK191" s="4">
        <v>6.2</v>
      </c>
      <c r="AL191" s="4">
        <v>13</v>
      </c>
      <c r="AM191" s="4" t="s">
        <v>1611</v>
      </c>
      <c r="AN191" s="4">
        <v>7.1</v>
      </c>
      <c r="AO191" s="3"/>
    </row>
    <row r="192" spans="2:41" x14ac:dyDescent="0.25">
      <c r="B192" s="106" t="s">
        <v>4829</v>
      </c>
      <c r="C192" s="16">
        <v>466990</v>
      </c>
      <c r="D192" s="16" t="s">
        <v>4631</v>
      </c>
      <c r="E192" s="16">
        <v>2020</v>
      </c>
      <c r="F192" s="12">
        <v>44017</v>
      </c>
      <c r="G192" s="4">
        <v>1005.3</v>
      </c>
      <c r="H192" s="4">
        <v>1007.5</v>
      </c>
      <c r="I192" s="4">
        <v>1007.4</v>
      </c>
      <c r="J192" s="4" t="s">
        <v>1612</v>
      </c>
      <c r="K192" s="4">
        <v>1003.6</v>
      </c>
      <c r="L192" s="4" t="s">
        <v>1613</v>
      </c>
      <c r="M192" s="4">
        <v>29</v>
      </c>
      <c r="N192" s="4">
        <v>32.200000000000003</v>
      </c>
      <c r="O192" s="4" t="s">
        <v>1614</v>
      </c>
      <c r="P192" s="4">
        <v>26.3</v>
      </c>
      <c r="Q192" s="4" t="s">
        <v>1615</v>
      </c>
      <c r="R192" s="4">
        <v>24.7</v>
      </c>
      <c r="S192" s="4">
        <v>78</v>
      </c>
      <c r="T192" s="4">
        <v>65</v>
      </c>
      <c r="U192" s="4" t="s">
        <v>1616</v>
      </c>
      <c r="V192" s="4">
        <v>3.8</v>
      </c>
      <c r="W192" s="4">
        <v>230</v>
      </c>
      <c r="X192" s="4">
        <v>13</v>
      </c>
      <c r="Y192" s="4">
        <v>160</v>
      </c>
      <c r="Z192" s="4" t="s">
        <v>1617</v>
      </c>
      <c r="AA192" s="4" t="s">
        <v>315</v>
      </c>
      <c r="AB192" s="4">
        <v>1.4</v>
      </c>
      <c r="AC192" s="4" t="s">
        <v>315</v>
      </c>
      <c r="AD192" s="4" t="s">
        <v>1618</v>
      </c>
      <c r="AE192" s="4" t="s">
        <v>315</v>
      </c>
      <c r="AF192" s="4" t="s">
        <v>1618</v>
      </c>
      <c r="AG192" s="4">
        <v>9.8000000000000007</v>
      </c>
      <c r="AH192" s="4">
        <v>72.400000000000006</v>
      </c>
      <c r="AI192" s="4">
        <v>23.98</v>
      </c>
      <c r="AJ192" s="4">
        <v>20.6</v>
      </c>
      <c r="AK192" s="4">
        <v>-6.9</v>
      </c>
      <c r="AL192" s="4">
        <v>14</v>
      </c>
      <c r="AM192" s="4" t="s">
        <v>1619</v>
      </c>
      <c r="AN192" s="4">
        <v>6.6</v>
      </c>
      <c r="AO192" s="3"/>
    </row>
    <row r="193" spans="2:41" x14ac:dyDescent="0.25">
      <c r="B193" s="106" t="s">
        <v>4829</v>
      </c>
      <c r="C193" s="16">
        <v>466990</v>
      </c>
      <c r="D193" s="16" t="s">
        <v>4631</v>
      </c>
      <c r="E193" s="16">
        <v>2020</v>
      </c>
      <c r="F193" s="12">
        <v>44018</v>
      </c>
      <c r="G193" s="4">
        <v>1005.1</v>
      </c>
      <c r="H193" s="4">
        <v>1007.3</v>
      </c>
      <c r="I193" s="4">
        <v>1007.4</v>
      </c>
      <c r="J193" s="4" t="s">
        <v>1620</v>
      </c>
      <c r="K193" s="4">
        <v>1003.4</v>
      </c>
      <c r="L193" s="4" t="s">
        <v>1621</v>
      </c>
      <c r="M193" s="4">
        <v>29.6</v>
      </c>
      <c r="N193" s="4">
        <v>32.9</v>
      </c>
      <c r="O193" s="4" t="s">
        <v>1622</v>
      </c>
      <c r="P193" s="4">
        <v>26.2</v>
      </c>
      <c r="Q193" s="4" t="s">
        <v>1623</v>
      </c>
      <c r="R193" s="4">
        <v>25.2</v>
      </c>
      <c r="S193" s="4">
        <v>78</v>
      </c>
      <c r="T193" s="4">
        <v>68</v>
      </c>
      <c r="U193" s="4" t="s">
        <v>1624</v>
      </c>
      <c r="V193" s="4">
        <v>3.2</v>
      </c>
      <c r="W193" s="4">
        <v>150</v>
      </c>
      <c r="X193" s="4">
        <v>8.9</v>
      </c>
      <c r="Y193" s="4">
        <v>170</v>
      </c>
      <c r="Z193" s="4" t="s">
        <v>1625</v>
      </c>
      <c r="AA193" s="4">
        <v>0</v>
      </c>
      <c r="AB193" s="4">
        <v>0</v>
      </c>
      <c r="AC193" s="4">
        <v>0</v>
      </c>
      <c r="AD193" s="4" t="s">
        <v>181</v>
      </c>
      <c r="AE193" s="4">
        <v>0</v>
      </c>
      <c r="AF193" s="4" t="s">
        <v>181</v>
      </c>
      <c r="AG193" s="4">
        <v>10.9</v>
      </c>
      <c r="AH193" s="4">
        <v>80.599999999999994</v>
      </c>
      <c r="AI193" s="4">
        <v>23.94</v>
      </c>
      <c r="AJ193" s="4">
        <v>18.100000000000001</v>
      </c>
      <c r="AK193" s="4">
        <v>5.0999999999999996</v>
      </c>
      <c r="AL193" s="4">
        <v>13</v>
      </c>
      <c r="AM193" s="4" t="s">
        <v>1626</v>
      </c>
      <c r="AN193" s="4">
        <v>5.0999999999999996</v>
      </c>
      <c r="AO193" s="3"/>
    </row>
    <row r="194" spans="2:41" x14ac:dyDescent="0.25">
      <c r="B194" s="106" t="s">
        <v>4829</v>
      </c>
      <c r="C194" s="16">
        <v>466990</v>
      </c>
      <c r="D194" s="16" t="s">
        <v>4631</v>
      </c>
      <c r="E194" s="16">
        <v>2020</v>
      </c>
      <c r="F194" s="12">
        <v>44019</v>
      </c>
      <c r="G194" s="4">
        <v>1006.5</v>
      </c>
      <c r="H194" s="4">
        <v>1008.7</v>
      </c>
      <c r="I194" s="4">
        <v>1008.2</v>
      </c>
      <c r="J194" s="4" t="s">
        <v>1627</v>
      </c>
      <c r="K194" s="4">
        <v>1005.3</v>
      </c>
      <c r="L194" s="4" t="s">
        <v>1628</v>
      </c>
      <c r="M194" s="4">
        <v>30.1</v>
      </c>
      <c r="N194" s="4">
        <v>34.1</v>
      </c>
      <c r="O194" s="4" t="s">
        <v>1629</v>
      </c>
      <c r="P194" s="4">
        <v>27.8</v>
      </c>
      <c r="Q194" s="4" t="s">
        <v>1630</v>
      </c>
      <c r="R194" s="4">
        <v>25.4</v>
      </c>
      <c r="S194" s="4">
        <v>76</v>
      </c>
      <c r="T194" s="4">
        <v>64</v>
      </c>
      <c r="U194" s="4" t="s">
        <v>1629</v>
      </c>
      <c r="V194" s="4">
        <v>2.8</v>
      </c>
      <c r="W194" s="4">
        <v>20</v>
      </c>
      <c r="X194" s="4">
        <v>7.7</v>
      </c>
      <c r="Y194" s="4">
        <v>20</v>
      </c>
      <c r="Z194" s="4" t="s">
        <v>1631</v>
      </c>
      <c r="AA194" s="4">
        <v>0</v>
      </c>
      <c r="AB194" s="4">
        <v>0</v>
      </c>
      <c r="AC194" s="4">
        <v>0</v>
      </c>
      <c r="AD194" s="4" t="s">
        <v>181</v>
      </c>
      <c r="AE194" s="4">
        <v>0</v>
      </c>
      <c r="AF194" s="4" t="s">
        <v>181</v>
      </c>
      <c r="AG194" s="4">
        <v>6</v>
      </c>
      <c r="AH194" s="4">
        <v>44.4</v>
      </c>
      <c r="AI194" s="4">
        <v>18.53</v>
      </c>
      <c r="AJ194" s="4">
        <v>14.8</v>
      </c>
      <c r="AK194" s="4">
        <v>4.9000000000000004</v>
      </c>
      <c r="AL194" s="4">
        <v>11</v>
      </c>
      <c r="AM194" s="4" t="s">
        <v>1632</v>
      </c>
      <c r="AN194" s="4">
        <v>5.6</v>
      </c>
      <c r="AO194" s="3"/>
    </row>
    <row r="195" spans="2:41" x14ac:dyDescent="0.25">
      <c r="B195" s="106" t="s">
        <v>4829</v>
      </c>
      <c r="C195" s="16">
        <v>466990</v>
      </c>
      <c r="D195" s="16" t="s">
        <v>4631</v>
      </c>
      <c r="E195" s="16">
        <v>2020</v>
      </c>
      <c r="F195" s="12">
        <v>44020</v>
      </c>
      <c r="G195" s="4">
        <v>1003.9</v>
      </c>
      <c r="H195" s="4">
        <v>1006.1</v>
      </c>
      <c r="I195" s="4">
        <v>1006.7</v>
      </c>
      <c r="J195" s="4" t="s">
        <v>1633</v>
      </c>
      <c r="K195" s="4">
        <v>1002</v>
      </c>
      <c r="L195" s="4" t="s">
        <v>1634</v>
      </c>
      <c r="M195" s="4">
        <v>29.7</v>
      </c>
      <c r="N195" s="4">
        <v>32.5</v>
      </c>
      <c r="O195" s="4" t="s">
        <v>1635</v>
      </c>
      <c r="P195" s="4">
        <v>27.2</v>
      </c>
      <c r="Q195" s="4" t="s">
        <v>1636</v>
      </c>
      <c r="R195" s="4">
        <v>25.3</v>
      </c>
      <c r="S195" s="4">
        <v>78</v>
      </c>
      <c r="T195" s="4">
        <v>64</v>
      </c>
      <c r="U195" s="4" t="s">
        <v>1637</v>
      </c>
      <c r="V195" s="4">
        <v>2</v>
      </c>
      <c r="W195" s="4">
        <v>130</v>
      </c>
      <c r="X195" s="4">
        <v>6.1</v>
      </c>
      <c r="Y195" s="4">
        <v>240</v>
      </c>
      <c r="Z195" s="4" t="s">
        <v>1638</v>
      </c>
      <c r="AA195" s="4">
        <v>2</v>
      </c>
      <c r="AB195" s="4">
        <v>1.5</v>
      </c>
      <c r="AC195" s="4">
        <v>0.5</v>
      </c>
      <c r="AD195" s="4" t="s">
        <v>1639</v>
      </c>
      <c r="AE195" s="4">
        <v>2</v>
      </c>
      <c r="AF195" s="4" t="s">
        <v>1640</v>
      </c>
      <c r="AG195" s="4">
        <v>8.3000000000000007</v>
      </c>
      <c r="AH195" s="4">
        <v>61.5</v>
      </c>
      <c r="AI195" s="4">
        <v>17.600000000000001</v>
      </c>
      <c r="AJ195" s="4">
        <v>13.4</v>
      </c>
      <c r="AK195" s="4">
        <v>-4.4000000000000004</v>
      </c>
      <c r="AL195" s="4">
        <v>10</v>
      </c>
      <c r="AM195" s="4" t="s">
        <v>1641</v>
      </c>
      <c r="AN195" s="4">
        <v>4.9000000000000004</v>
      </c>
      <c r="AO195" s="3"/>
    </row>
    <row r="196" spans="2:41" x14ac:dyDescent="0.25">
      <c r="B196" s="106" t="s">
        <v>4829</v>
      </c>
      <c r="C196" s="16">
        <v>466990</v>
      </c>
      <c r="D196" s="16" t="s">
        <v>4631</v>
      </c>
      <c r="E196" s="16">
        <v>2020</v>
      </c>
      <c r="F196" s="12">
        <v>44021</v>
      </c>
      <c r="G196" s="4">
        <v>1001.2</v>
      </c>
      <c r="H196" s="4">
        <v>1003.4</v>
      </c>
      <c r="I196" s="4">
        <v>1002.7</v>
      </c>
      <c r="J196" s="4" t="s">
        <v>1642</v>
      </c>
      <c r="K196" s="4">
        <v>999.9</v>
      </c>
      <c r="L196" s="4" t="s">
        <v>1643</v>
      </c>
      <c r="M196" s="4">
        <v>29.6</v>
      </c>
      <c r="N196" s="4">
        <v>33.4</v>
      </c>
      <c r="O196" s="4" t="s">
        <v>1644</v>
      </c>
      <c r="P196" s="4">
        <v>26.6</v>
      </c>
      <c r="Q196" s="4" t="s">
        <v>1645</v>
      </c>
      <c r="R196" s="4">
        <v>24.6</v>
      </c>
      <c r="S196" s="4">
        <v>75</v>
      </c>
      <c r="T196" s="4">
        <v>64</v>
      </c>
      <c r="U196" s="4" t="s">
        <v>1646</v>
      </c>
      <c r="V196" s="4">
        <v>2</v>
      </c>
      <c r="W196" s="4">
        <v>80</v>
      </c>
      <c r="X196" s="4">
        <v>5.6</v>
      </c>
      <c r="Y196" s="4">
        <v>240</v>
      </c>
      <c r="Z196" s="4" t="s">
        <v>1647</v>
      </c>
      <c r="AA196" s="4">
        <v>0</v>
      </c>
      <c r="AB196" s="4">
        <v>0</v>
      </c>
      <c r="AC196" s="4">
        <v>0</v>
      </c>
      <c r="AD196" s="4" t="s">
        <v>181</v>
      </c>
      <c r="AE196" s="4">
        <v>0</v>
      </c>
      <c r="AF196" s="4" t="s">
        <v>181</v>
      </c>
      <c r="AG196" s="4">
        <v>3</v>
      </c>
      <c r="AH196" s="4">
        <v>22.2</v>
      </c>
      <c r="AI196" s="4">
        <v>14.16</v>
      </c>
      <c r="AJ196" s="4">
        <v>16.399999999999999</v>
      </c>
      <c r="AK196" s="4">
        <v>5.6</v>
      </c>
      <c r="AL196" s="4">
        <v>11</v>
      </c>
      <c r="AM196" s="4" t="s">
        <v>1648</v>
      </c>
      <c r="AN196" s="4">
        <v>7.8</v>
      </c>
      <c r="AO196" s="3"/>
    </row>
    <row r="197" spans="2:41" x14ac:dyDescent="0.25">
      <c r="B197" s="106" t="s">
        <v>4829</v>
      </c>
      <c r="C197" s="16">
        <v>466990</v>
      </c>
      <c r="D197" s="16" t="s">
        <v>4631</v>
      </c>
      <c r="E197" s="16">
        <v>2020</v>
      </c>
      <c r="F197" s="12">
        <v>44022</v>
      </c>
      <c r="G197" s="4">
        <v>1004.2</v>
      </c>
      <c r="H197" s="4">
        <v>1006.4</v>
      </c>
      <c r="I197" s="4">
        <v>1007</v>
      </c>
      <c r="J197" s="4" t="s">
        <v>1649</v>
      </c>
      <c r="K197" s="4">
        <v>1001.7</v>
      </c>
      <c r="L197" s="4" t="s">
        <v>1650</v>
      </c>
      <c r="M197" s="4">
        <v>30.3</v>
      </c>
      <c r="N197" s="4">
        <v>33.299999999999997</v>
      </c>
      <c r="O197" s="4" t="s">
        <v>1651</v>
      </c>
      <c r="P197" s="4">
        <v>27.2</v>
      </c>
      <c r="Q197" s="4" t="s">
        <v>1652</v>
      </c>
      <c r="R197" s="4">
        <v>25.1</v>
      </c>
      <c r="S197" s="4">
        <v>74</v>
      </c>
      <c r="T197" s="4">
        <v>60</v>
      </c>
      <c r="U197" s="4" t="s">
        <v>1653</v>
      </c>
      <c r="V197" s="4">
        <v>2.6</v>
      </c>
      <c r="W197" s="4">
        <v>220</v>
      </c>
      <c r="X197" s="4">
        <v>7.4</v>
      </c>
      <c r="Y197" s="4">
        <v>210</v>
      </c>
      <c r="Z197" s="4" t="s">
        <v>1654</v>
      </c>
      <c r="AA197" s="4">
        <v>0</v>
      </c>
      <c r="AB197" s="4">
        <v>0</v>
      </c>
      <c r="AC197" s="4">
        <v>0</v>
      </c>
      <c r="AD197" s="4" t="s">
        <v>181</v>
      </c>
      <c r="AE197" s="4">
        <v>0</v>
      </c>
      <c r="AF197" s="4" t="s">
        <v>181</v>
      </c>
      <c r="AG197" s="4">
        <v>10.7</v>
      </c>
      <c r="AH197" s="4">
        <v>79.3</v>
      </c>
      <c r="AI197" s="4">
        <v>25.11</v>
      </c>
      <c r="AJ197" s="4">
        <v>17.5</v>
      </c>
      <c r="AK197" s="4">
        <v>8.1999999999999993</v>
      </c>
      <c r="AL197" s="4">
        <v>13</v>
      </c>
      <c r="AM197" s="4" t="s">
        <v>1655</v>
      </c>
      <c r="AN197" s="4">
        <v>4.5999999999999996</v>
      </c>
      <c r="AO197" s="3"/>
    </row>
    <row r="198" spans="2:41" x14ac:dyDescent="0.25">
      <c r="B198" s="106" t="s">
        <v>4829</v>
      </c>
      <c r="C198" s="16">
        <v>466990</v>
      </c>
      <c r="D198" s="16" t="s">
        <v>4631</v>
      </c>
      <c r="E198" s="16">
        <v>2020</v>
      </c>
      <c r="F198" s="12">
        <v>44023</v>
      </c>
      <c r="G198" s="4">
        <v>1006.4</v>
      </c>
      <c r="H198" s="4">
        <v>1008.6</v>
      </c>
      <c r="I198" s="4">
        <v>1008.3</v>
      </c>
      <c r="J198" s="4" t="s">
        <v>1656</v>
      </c>
      <c r="K198" s="4">
        <v>1005.1</v>
      </c>
      <c r="L198" s="4" t="s">
        <v>1657</v>
      </c>
      <c r="M198" s="4">
        <v>30.4</v>
      </c>
      <c r="N198" s="4">
        <v>34.200000000000003</v>
      </c>
      <c r="O198" s="4" t="s">
        <v>1658</v>
      </c>
      <c r="P198" s="4">
        <v>26.7</v>
      </c>
      <c r="Q198" s="4" t="s">
        <v>1659</v>
      </c>
      <c r="R198" s="4">
        <v>24.6</v>
      </c>
      <c r="S198" s="4">
        <v>71</v>
      </c>
      <c r="T198" s="4">
        <v>61</v>
      </c>
      <c r="U198" s="4" t="s">
        <v>1660</v>
      </c>
      <c r="V198" s="4">
        <v>2.1</v>
      </c>
      <c r="W198" s="4">
        <v>240</v>
      </c>
      <c r="X198" s="4">
        <v>5.4</v>
      </c>
      <c r="Y198" s="4">
        <v>220</v>
      </c>
      <c r="Z198" s="4" t="s">
        <v>1661</v>
      </c>
      <c r="AA198" s="4">
        <v>0</v>
      </c>
      <c r="AB198" s="4">
        <v>0</v>
      </c>
      <c r="AC198" s="4">
        <v>0</v>
      </c>
      <c r="AD198" s="4" t="s">
        <v>181</v>
      </c>
      <c r="AE198" s="4">
        <v>0</v>
      </c>
      <c r="AF198" s="4" t="s">
        <v>181</v>
      </c>
      <c r="AG198" s="4">
        <v>12.3</v>
      </c>
      <c r="AH198" s="4">
        <v>91.3</v>
      </c>
      <c r="AI198" s="4">
        <v>25.66</v>
      </c>
      <c r="AJ198" s="4">
        <v>20</v>
      </c>
      <c r="AK198" s="4">
        <v>5.9</v>
      </c>
      <c r="AL198" s="4">
        <v>13</v>
      </c>
      <c r="AM198" s="4" t="s">
        <v>1662</v>
      </c>
      <c r="AN198" s="4">
        <v>2.8</v>
      </c>
      <c r="AO198" s="3"/>
    </row>
    <row r="199" spans="2:41" x14ac:dyDescent="0.25">
      <c r="B199" s="106" t="s">
        <v>4829</v>
      </c>
      <c r="C199" s="16">
        <v>466990</v>
      </c>
      <c r="D199" s="16" t="s">
        <v>4631</v>
      </c>
      <c r="E199" s="16">
        <v>2020</v>
      </c>
      <c r="F199" s="12">
        <v>44024</v>
      </c>
      <c r="G199" s="4">
        <v>1006.5</v>
      </c>
      <c r="H199" s="4">
        <v>1008.6</v>
      </c>
      <c r="I199" s="4">
        <v>1007.9</v>
      </c>
      <c r="J199" s="4" t="s">
        <v>1663</v>
      </c>
      <c r="K199" s="4">
        <v>1004.1</v>
      </c>
      <c r="L199" s="4" t="s">
        <v>1664</v>
      </c>
      <c r="M199" s="4">
        <v>30.3</v>
      </c>
      <c r="N199" s="4">
        <v>33.9</v>
      </c>
      <c r="O199" s="4" t="s">
        <v>1665</v>
      </c>
      <c r="P199" s="4">
        <v>27.1</v>
      </c>
      <c r="Q199" s="4" t="s">
        <v>1666</v>
      </c>
      <c r="R199" s="4">
        <v>24.6</v>
      </c>
      <c r="S199" s="4">
        <v>72</v>
      </c>
      <c r="T199" s="4">
        <v>58</v>
      </c>
      <c r="U199" s="4" t="s">
        <v>1667</v>
      </c>
      <c r="V199" s="4">
        <v>2.6</v>
      </c>
      <c r="W199" s="4">
        <v>110</v>
      </c>
      <c r="X199" s="4">
        <v>6.4</v>
      </c>
      <c r="Y199" s="4">
        <v>180</v>
      </c>
      <c r="Z199" s="4" t="s">
        <v>1668</v>
      </c>
      <c r="AA199" s="4">
        <v>0</v>
      </c>
      <c r="AB199" s="4">
        <v>0</v>
      </c>
      <c r="AC199" s="4">
        <v>0</v>
      </c>
      <c r="AD199" s="4" t="s">
        <v>181</v>
      </c>
      <c r="AE199" s="4">
        <v>0</v>
      </c>
      <c r="AF199" s="4" t="s">
        <v>181</v>
      </c>
      <c r="AG199" s="4">
        <v>11.1</v>
      </c>
      <c r="AH199" s="4">
        <v>82.4</v>
      </c>
      <c r="AI199" s="4">
        <v>23.61</v>
      </c>
      <c r="AJ199" s="4">
        <v>15.6</v>
      </c>
      <c r="AK199" s="4">
        <v>8.4</v>
      </c>
      <c r="AL199" s="4">
        <v>13</v>
      </c>
      <c r="AM199" s="4" t="s">
        <v>1669</v>
      </c>
      <c r="AN199" s="4">
        <v>3.1</v>
      </c>
      <c r="AO199" s="3"/>
    </row>
    <row r="200" spans="2:41" x14ac:dyDescent="0.25">
      <c r="B200" s="106" t="s">
        <v>4829</v>
      </c>
      <c r="C200" s="16">
        <v>466990</v>
      </c>
      <c r="D200" s="16" t="s">
        <v>4631</v>
      </c>
      <c r="E200" s="16">
        <v>2020</v>
      </c>
      <c r="F200" s="12">
        <v>44025</v>
      </c>
      <c r="G200" s="4">
        <v>1005.9</v>
      </c>
      <c r="H200" s="4">
        <v>1008.1</v>
      </c>
      <c r="I200" s="4">
        <v>1007.4</v>
      </c>
      <c r="J200" s="4" t="s">
        <v>1670</v>
      </c>
      <c r="K200" s="4">
        <v>1004.5</v>
      </c>
      <c r="L200" s="4" t="s">
        <v>1671</v>
      </c>
      <c r="M200" s="4">
        <v>30</v>
      </c>
      <c r="N200" s="4">
        <v>34.1</v>
      </c>
      <c r="O200" s="4" t="s">
        <v>1672</v>
      </c>
      <c r="P200" s="4">
        <v>26.2</v>
      </c>
      <c r="Q200" s="4" t="s">
        <v>1673</v>
      </c>
      <c r="R200" s="4">
        <v>23.8</v>
      </c>
      <c r="S200" s="4">
        <v>70</v>
      </c>
      <c r="T200" s="4">
        <v>51</v>
      </c>
      <c r="U200" s="4" t="s">
        <v>1674</v>
      </c>
      <c r="V200" s="4">
        <v>2.2000000000000002</v>
      </c>
      <c r="W200" s="4">
        <v>150</v>
      </c>
      <c r="X200" s="4">
        <v>5.3</v>
      </c>
      <c r="Y200" s="4">
        <v>150</v>
      </c>
      <c r="Z200" s="4" t="s">
        <v>1675</v>
      </c>
      <c r="AA200" s="4">
        <v>0</v>
      </c>
      <c r="AB200" s="4">
        <v>0</v>
      </c>
      <c r="AC200" s="4">
        <v>0</v>
      </c>
      <c r="AD200" s="4" t="s">
        <v>181</v>
      </c>
      <c r="AE200" s="4">
        <v>0</v>
      </c>
      <c r="AF200" s="4" t="s">
        <v>181</v>
      </c>
      <c r="AG200" s="4">
        <v>12.4</v>
      </c>
      <c r="AH200" s="4">
        <v>92.1</v>
      </c>
      <c r="AI200" s="4">
        <v>26.11</v>
      </c>
      <c r="AJ200" s="4">
        <v>19.600000000000001</v>
      </c>
      <c r="AK200" s="4">
        <v>6.3</v>
      </c>
      <c r="AL200" s="4">
        <v>13</v>
      </c>
      <c r="AM200" s="4" t="s">
        <v>1676</v>
      </c>
      <c r="AN200" s="4">
        <v>1.9</v>
      </c>
      <c r="AO200" s="3"/>
    </row>
    <row r="201" spans="2:41" x14ac:dyDescent="0.25">
      <c r="B201" s="106" t="s">
        <v>4829</v>
      </c>
      <c r="C201" s="16">
        <v>466990</v>
      </c>
      <c r="D201" s="16" t="s">
        <v>4631</v>
      </c>
      <c r="E201" s="16">
        <v>2020</v>
      </c>
      <c r="F201" s="12">
        <v>44026</v>
      </c>
      <c r="G201" s="4">
        <v>1004.6</v>
      </c>
      <c r="H201" s="4">
        <v>1006.8</v>
      </c>
      <c r="I201" s="4">
        <v>1006</v>
      </c>
      <c r="J201" s="4" t="s">
        <v>1677</v>
      </c>
      <c r="K201" s="4">
        <v>1002.8</v>
      </c>
      <c r="L201" s="4" t="s">
        <v>1678</v>
      </c>
      <c r="M201" s="4">
        <v>29.9</v>
      </c>
      <c r="N201" s="4">
        <v>34.200000000000003</v>
      </c>
      <c r="O201" s="4" t="s">
        <v>1679</v>
      </c>
      <c r="P201" s="4">
        <v>26</v>
      </c>
      <c r="Q201" s="4" t="s">
        <v>1680</v>
      </c>
      <c r="R201" s="4">
        <v>24.5</v>
      </c>
      <c r="S201" s="4">
        <v>73</v>
      </c>
      <c r="T201" s="4">
        <v>57</v>
      </c>
      <c r="U201" s="4" t="s">
        <v>1681</v>
      </c>
      <c r="V201" s="4">
        <v>3.8</v>
      </c>
      <c r="W201" s="4">
        <v>150</v>
      </c>
      <c r="X201" s="4">
        <v>11.6</v>
      </c>
      <c r="Y201" s="4">
        <v>160</v>
      </c>
      <c r="Z201" s="4" t="s">
        <v>1682</v>
      </c>
      <c r="AA201" s="4">
        <v>0</v>
      </c>
      <c r="AB201" s="4">
        <v>0</v>
      </c>
      <c r="AC201" s="4">
        <v>0</v>
      </c>
      <c r="AD201" s="4" t="s">
        <v>181</v>
      </c>
      <c r="AE201" s="4">
        <v>0</v>
      </c>
      <c r="AF201" s="4" t="s">
        <v>181</v>
      </c>
      <c r="AG201" s="4">
        <v>10.7</v>
      </c>
      <c r="AH201" s="4">
        <v>79.599999999999994</v>
      </c>
      <c r="AI201" s="4">
        <v>24.74</v>
      </c>
      <c r="AJ201" s="4">
        <v>17.8</v>
      </c>
      <c r="AK201" s="4">
        <v>5.3</v>
      </c>
      <c r="AL201" s="4">
        <v>14</v>
      </c>
      <c r="AM201" s="4" t="s">
        <v>1683</v>
      </c>
      <c r="AN201" s="4">
        <v>2</v>
      </c>
      <c r="AO201" s="3"/>
    </row>
    <row r="202" spans="2:41" x14ac:dyDescent="0.25">
      <c r="B202" s="106" t="s">
        <v>4829</v>
      </c>
      <c r="C202" s="16">
        <v>466990</v>
      </c>
      <c r="D202" s="16" t="s">
        <v>4631</v>
      </c>
      <c r="E202" s="16">
        <v>2020</v>
      </c>
      <c r="F202" s="12">
        <v>44027</v>
      </c>
      <c r="G202" s="4">
        <v>1003.3</v>
      </c>
      <c r="H202" s="4">
        <v>1005.5</v>
      </c>
      <c r="I202" s="4">
        <v>1005.1</v>
      </c>
      <c r="J202" s="4" t="s">
        <v>1684</v>
      </c>
      <c r="K202" s="4">
        <v>1001.5</v>
      </c>
      <c r="L202" s="4" t="s">
        <v>1685</v>
      </c>
      <c r="M202" s="4">
        <v>30.3</v>
      </c>
      <c r="N202" s="4">
        <v>34</v>
      </c>
      <c r="O202" s="4" t="s">
        <v>1686</v>
      </c>
      <c r="P202" s="4">
        <v>27.4</v>
      </c>
      <c r="Q202" s="4" t="s">
        <v>1687</v>
      </c>
      <c r="R202" s="4">
        <v>25.2</v>
      </c>
      <c r="S202" s="4">
        <v>74</v>
      </c>
      <c r="T202" s="4">
        <v>60</v>
      </c>
      <c r="U202" s="4" t="s">
        <v>1688</v>
      </c>
      <c r="V202" s="4">
        <v>2.2999999999999998</v>
      </c>
      <c r="W202" s="4">
        <v>70</v>
      </c>
      <c r="X202" s="4">
        <v>10.6</v>
      </c>
      <c r="Y202" s="4">
        <v>160</v>
      </c>
      <c r="Z202" s="4" t="s">
        <v>1689</v>
      </c>
      <c r="AA202" s="4">
        <v>0</v>
      </c>
      <c r="AB202" s="4">
        <v>0</v>
      </c>
      <c r="AC202" s="4">
        <v>0</v>
      </c>
      <c r="AD202" s="4" t="s">
        <v>181</v>
      </c>
      <c r="AE202" s="4">
        <v>0</v>
      </c>
      <c r="AF202" s="4" t="s">
        <v>181</v>
      </c>
      <c r="AG202" s="4">
        <v>9.1999999999999993</v>
      </c>
      <c r="AH202" s="4">
        <v>68.5</v>
      </c>
      <c r="AI202" s="4">
        <v>22.71</v>
      </c>
      <c r="AJ202" s="4">
        <v>16.899999999999999</v>
      </c>
      <c r="AK202" s="4">
        <v>6</v>
      </c>
      <c r="AL202" s="4">
        <v>13</v>
      </c>
      <c r="AM202" s="4" t="s">
        <v>1690</v>
      </c>
      <c r="AN202" s="4">
        <v>5</v>
      </c>
      <c r="AO202" s="3"/>
    </row>
    <row r="203" spans="2:41" x14ac:dyDescent="0.25">
      <c r="B203" s="106" t="s">
        <v>4829</v>
      </c>
      <c r="C203" s="16">
        <v>466990</v>
      </c>
      <c r="D203" s="16" t="s">
        <v>4631</v>
      </c>
      <c r="E203" s="16">
        <v>2020</v>
      </c>
      <c r="F203" s="12">
        <v>44028</v>
      </c>
      <c r="G203" s="4">
        <v>1003.7</v>
      </c>
      <c r="H203" s="4">
        <v>1005.9</v>
      </c>
      <c r="I203" s="4">
        <v>1005.9</v>
      </c>
      <c r="J203" s="4" t="s">
        <v>1691</v>
      </c>
      <c r="K203" s="4">
        <v>1002.5</v>
      </c>
      <c r="L203" s="4" t="s">
        <v>1692</v>
      </c>
      <c r="M203" s="4">
        <v>30.4</v>
      </c>
      <c r="N203" s="4">
        <v>35.299999999999997</v>
      </c>
      <c r="O203" s="4" t="s">
        <v>1693</v>
      </c>
      <c r="P203" s="4">
        <v>27.8</v>
      </c>
      <c r="Q203" s="4" t="s">
        <v>1694</v>
      </c>
      <c r="R203" s="4">
        <v>25.1</v>
      </c>
      <c r="S203" s="4">
        <v>74</v>
      </c>
      <c r="T203" s="4">
        <v>57</v>
      </c>
      <c r="U203" s="4" t="s">
        <v>1695</v>
      </c>
      <c r="V203" s="4">
        <v>2.7</v>
      </c>
      <c r="W203" s="4">
        <v>240</v>
      </c>
      <c r="X203" s="4">
        <v>10.199999999999999</v>
      </c>
      <c r="Y203" s="4">
        <v>30</v>
      </c>
      <c r="Z203" s="4" t="s">
        <v>1696</v>
      </c>
      <c r="AA203" s="4">
        <v>0.5</v>
      </c>
      <c r="AB203" s="4">
        <v>1.1000000000000001</v>
      </c>
      <c r="AC203" s="4">
        <v>0.5</v>
      </c>
      <c r="AD203" s="4" t="s">
        <v>1697</v>
      </c>
      <c r="AE203" s="4">
        <v>0.5</v>
      </c>
      <c r="AF203" s="4" t="s">
        <v>1698</v>
      </c>
      <c r="AG203" s="4">
        <v>7.6</v>
      </c>
      <c r="AH203" s="4">
        <v>56.6</v>
      </c>
      <c r="AI203" s="4">
        <v>18.37</v>
      </c>
      <c r="AJ203" s="4">
        <v>18.100000000000001</v>
      </c>
      <c r="AK203" s="4">
        <v>-6.3</v>
      </c>
      <c r="AL203" s="4">
        <v>13</v>
      </c>
      <c r="AM203" s="4" t="s">
        <v>1699</v>
      </c>
      <c r="AN203" s="4">
        <v>6.5</v>
      </c>
      <c r="AO203" s="3"/>
    </row>
    <row r="204" spans="2:41" x14ac:dyDescent="0.25">
      <c r="B204" s="106" t="s">
        <v>4829</v>
      </c>
      <c r="C204" s="16">
        <v>466990</v>
      </c>
      <c r="D204" s="16" t="s">
        <v>4631</v>
      </c>
      <c r="E204" s="16">
        <v>2020</v>
      </c>
      <c r="F204" s="12">
        <v>44029</v>
      </c>
      <c r="G204" s="4">
        <v>1005.5</v>
      </c>
      <c r="H204" s="4">
        <v>1007.7</v>
      </c>
      <c r="I204" s="4">
        <v>1007.1</v>
      </c>
      <c r="J204" s="4" t="s">
        <v>1700</v>
      </c>
      <c r="K204" s="4">
        <v>1003.5</v>
      </c>
      <c r="L204" s="4" t="s">
        <v>1701</v>
      </c>
      <c r="M204" s="4">
        <v>30.4</v>
      </c>
      <c r="N204" s="4">
        <v>34.799999999999997</v>
      </c>
      <c r="O204" s="4" t="s">
        <v>1702</v>
      </c>
      <c r="P204" s="4">
        <v>26.6</v>
      </c>
      <c r="Q204" s="4" t="s">
        <v>1703</v>
      </c>
      <c r="R204" s="4">
        <v>25.1</v>
      </c>
      <c r="S204" s="4">
        <v>73</v>
      </c>
      <c r="T204" s="4">
        <v>60</v>
      </c>
      <c r="U204" s="4" t="s">
        <v>1704</v>
      </c>
      <c r="V204" s="4">
        <v>3.3</v>
      </c>
      <c r="W204" s="4">
        <v>30</v>
      </c>
      <c r="X204" s="4">
        <v>8.4</v>
      </c>
      <c r="Y204" s="4">
        <v>30</v>
      </c>
      <c r="Z204" s="4" t="s">
        <v>1705</v>
      </c>
      <c r="AA204" s="4">
        <v>0</v>
      </c>
      <c r="AB204" s="4">
        <v>0</v>
      </c>
      <c r="AC204" s="4">
        <v>0</v>
      </c>
      <c r="AD204" s="4" t="s">
        <v>181</v>
      </c>
      <c r="AE204" s="4">
        <v>0</v>
      </c>
      <c r="AF204" s="4" t="s">
        <v>181</v>
      </c>
      <c r="AG204" s="4">
        <v>10.3</v>
      </c>
      <c r="AH204" s="4">
        <v>76.8</v>
      </c>
      <c r="AI204" s="4">
        <v>24.22</v>
      </c>
      <c r="AJ204" s="4">
        <v>16.899999999999999</v>
      </c>
      <c r="AK204" s="4">
        <v>7.1</v>
      </c>
      <c r="AL204" s="4">
        <v>13</v>
      </c>
      <c r="AM204" s="4" t="s">
        <v>1706</v>
      </c>
      <c r="AN204" s="4">
        <v>3.1</v>
      </c>
      <c r="AO204" s="3"/>
    </row>
    <row r="205" spans="2:41" x14ac:dyDescent="0.25">
      <c r="B205" s="106" t="s">
        <v>4829</v>
      </c>
      <c r="C205" s="16">
        <v>466990</v>
      </c>
      <c r="D205" s="16" t="s">
        <v>4631</v>
      </c>
      <c r="E205" s="16">
        <v>2020</v>
      </c>
      <c r="F205" s="12">
        <v>44030</v>
      </c>
      <c r="G205" s="4">
        <v>1005.8</v>
      </c>
      <c r="H205" s="4">
        <v>1008</v>
      </c>
      <c r="I205" s="4">
        <v>1007.1</v>
      </c>
      <c r="J205" s="4" t="s">
        <v>1707</v>
      </c>
      <c r="K205" s="4">
        <v>1004.5</v>
      </c>
      <c r="L205" s="4" t="s">
        <v>1708</v>
      </c>
      <c r="M205" s="4">
        <v>30.6</v>
      </c>
      <c r="N205" s="4">
        <v>34.5</v>
      </c>
      <c r="O205" s="4" t="s">
        <v>1709</v>
      </c>
      <c r="P205" s="4">
        <v>26.9</v>
      </c>
      <c r="Q205" s="4" t="s">
        <v>1710</v>
      </c>
      <c r="R205" s="4">
        <v>25.1</v>
      </c>
      <c r="S205" s="4">
        <v>73</v>
      </c>
      <c r="T205" s="4">
        <v>62</v>
      </c>
      <c r="U205" s="4" t="s">
        <v>1711</v>
      </c>
      <c r="V205" s="4">
        <v>2.2999999999999998</v>
      </c>
      <c r="W205" s="4">
        <v>90</v>
      </c>
      <c r="X205" s="4">
        <v>6</v>
      </c>
      <c r="Y205" s="4">
        <v>70</v>
      </c>
      <c r="Z205" s="4" t="s">
        <v>1712</v>
      </c>
      <c r="AA205" s="4">
        <v>0</v>
      </c>
      <c r="AB205" s="4">
        <v>0</v>
      </c>
      <c r="AC205" s="4">
        <v>0</v>
      </c>
      <c r="AD205" s="4" t="s">
        <v>181</v>
      </c>
      <c r="AE205" s="4">
        <v>0</v>
      </c>
      <c r="AF205" s="4" t="s">
        <v>181</v>
      </c>
      <c r="AG205" s="4">
        <v>11.3</v>
      </c>
      <c r="AH205" s="4">
        <v>84.3</v>
      </c>
      <c r="AI205" s="4">
        <v>25.15</v>
      </c>
      <c r="AJ205" s="4">
        <v>20.6</v>
      </c>
      <c r="AK205" s="4">
        <v>7.9</v>
      </c>
      <c r="AL205" s="4">
        <v>13</v>
      </c>
      <c r="AM205" s="4" t="s">
        <v>1713</v>
      </c>
      <c r="AN205" s="4">
        <v>1.3</v>
      </c>
      <c r="AO205" s="3"/>
    </row>
    <row r="206" spans="2:41" x14ac:dyDescent="0.25">
      <c r="B206" s="106" t="s">
        <v>4829</v>
      </c>
      <c r="C206" s="16">
        <v>466990</v>
      </c>
      <c r="D206" s="16" t="s">
        <v>4631</v>
      </c>
      <c r="E206" s="16">
        <v>2020</v>
      </c>
      <c r="F206" s="12">
        <v>44031</v>
      </c>
      <c r="G206" s="4">
        <v>1006.6</v>
      </c>
      <c r="H206" s="4">
        <v>1008.8</v>
      </c>
      <c r="I206" s="4">
        <v>1008.8</v>
      </c>
      <c r="J206" s="4" t="s">
        <v>1714</v>
      </c>
      <c r="K206" s="4">
        <v>1004.5</v>
      </c>
      <c r="L206" s="4" t="s">
        <v>1715</v>
      </c>
      <c r="M206" s="4">
        <v>28.8</v>
      </c>
      <c r="N206" s="4">
        <v>34.299999999999997</v>
      </c>
      <c r="O206" s="4" t="s">
        <v>1716</v>
      </c>
      <c r="P206" s="4">
        <v>24.7</v>
      </c>
      <c r="Q206" s="4" t="s">
        <v>1717</v>
      </c>
      <c r="R206" s="4">
        <v>24.2</v>
      </c>
      <c r="S206" s="4">
        <v>77</v>
      </c>
      <c r="T206" s="4">
        <v>60</v>
      </c>
      <c r="U206" s="4" t="s">
        <v>1718</v>
      </c>
      <c r="V206" s="4">
        <v>3.9</v>
      </c>
      <c r="W206" s="4">
        <v>230</v>
      </c>
      <c r="X206" s="4">
        <v>11.9</v>
      </c>
      <c r="Y206" s="4">
        <v>170</v>
      </c>
      <c r="Z206" s="4" t="s">
        <v>1719</v>
      </c>
      <c r="AA206" s="4">
        <v>16.5</v>
      </c>
      <c r="AB206" s="4">
        <v>2.4</v>
      </c>
      <c r="AC206" s="4">
        <v>9.5</v>
      </c>
      <c r="AD206" s="4" t="s">
        <v>1720</v>
      </c>
      <c r="AE206" s="4">
        <v>14.5</v>
      </c>
      <c r="AF206" s="4" t="s">
        <v>1721</v>
      </c>
      <c r="AG206" s="4">
        <v>8.3000000000000007</v>
      </c>
      <c r="AH206" s="4">
        <v>62</v>
      </c>
      <c r="AI206" s="4">
        <v>20.079999999999998</v>
      </c>
      <c r="AJ206" s="4">
        <v>14.6</v>
      </c>
      <c r="AK206" s="4">
        <v>-5.6</v>
      </c>
      <c r="AL206" s="4">
        <v>13</v>
      </c>
      <c r="AM206" s="4" t="s">
        <v>1722</v>
      </c>
      <c r="AN206" s="4">
        <v>3.8</v>
      </c>
      <c r="AO206" s="3"/>
    </row>
    <row r="207" spans="2:41" x14ac:dyDescent="0.25">
      <c r="B207" s="106" t="s">
        <v>4829</v>
      </c>
      <c r="C207" s="16">
        <v>466990</v>
      </c>
      <c r="D207" s="16" t="s">
        <v>4631</v>
      </c>
      <c r="E207" s="16">
        <v>2020</v>
      </c>
      <c r="F207" s="12">
        <v>44032</v>
      </c>
      <c r="G207" s="4">
        <v>1008.7</v>
      </c>
      <c r="H207" s="4">
        <v>1010.9</v>
      </c>
      <c r="I207" s="4">
        <v>1010.8</v>
      </c>
      <c r="J207" s="4" t="s">
        <v>1723</v>
      </c>
      <c r="K207" s="4">
        <v>1007.3</v>
      </c>
      <c r="L207" s="4" t="s">
        <v>1724</v>
      </c>
      <c r="M207" s="4">
        <v>28.9</v>
      </c>
      <c r="N207" s="4">
        <v>32.799999999999997</v>
      </c>
      <c r="O207" s="4" t="s">
        <v>1725</v>
      </c>
      <c r="P207" s="4">
        <v>24.6</v>
      </c>
      <c r="Q207" s="4" t="s">
        <v>1726</v>
      </c>
      <c r="R207" s="4">
        <v>24.2</v>
      </c>
      <c r="S207" s="4">
        <v>76</v>
      </c>
      <c r="T207" s="4">
        <v>62</v>
      </c>
      <c r="U207" s="4" t="s">
        <v>1727</v>
      </c>
      <c r="V207" s="4">
        <v>4</v>
      </c>
      <c r="W207" s="4">
        <v>240</v>
      </c>
      <c r="X207" s="4">
        <v>11.1</v>
      </c>
      <c r="Y207" s="4">
        <v>160</v>
      </c>
      <c r="Z207" s="4" t="s">
        <v>1728</v>
      </c>
      <c r="AA207" s="4">
        <v>0</v>
      </c>
      <c r="AB207" s="4">
        <v>0</v>
      </c>
      <c r="AC207" s="4">
        <v>0</v>
      </c>
      <c r="AD207" s="4" t="s">
        <v>181</v>
      </c>
      <c r="AE207" s="4">
        <v>0</v>
      </c>
      <c r="AF207" s="4" t="s">
        <v>181</v>
      </c>
      <c r="AG207" s="4">
        <v>9.8000000000000007</v>
      </c>
      <c r="AH207" s="4">
        <v>73.3</v>
      </c>
      <c r="AI207" s="4">
        <v>22.91</v>
      </c>
      <c r="AJ207" s="4">
        <v>17.5</v>
      </c>
      <c r="AK207" s="4">
        <v>6.9</v>
      </c>
      <c r="AL207" s="4">
        <v>14</v>
      </c>
      <c r="AM207" s="4" t="s">
        <v>1729</v>
      </c>
      <c r="AN207" s="4">
        <v>2.1</v>
      </c>
      <c r="AO207" s="3"/>
    </row>
    <row r="208" spans="2:41" x14ac:dyDescent="0.25">
      <c r="B208" s="106" t="s">
        <v>4829</v>
      </c>
      <c r="C208" s="16">
        <v>466990</v>
      </c>
      <c r="D208" s="16" t="s">
        <v>4631</v>
      </c>
      <c r="E208" s="16">
        <v>2020</v>
      </c>
      <c r="F208" s="12">
        <v>44033</v>
      </c>
      <c r="G208" s="4">
        <v>1009.9</v>
      </c>
      <c r="H208" s="4">
        <v>1012.1</v>
      </c>
      <c r="I208" s="4">
        <v>1011.2</v>
      </c>
      <c r="J208" s="4" t="s">
        <v>1730</v>
      </c>
      <c r="K208" s="4">
        <v>1008.4</v>
      </c>
      <c r="L208" s="4" t="s">
        <v>1731</v>
      </c>
      <c r="M208" s="4">
        <v>29.8</v>
      </c>
      <c r="N208" s="4">
        <v>33.700000000000003</v>
      </c>
      <c r="O208" s="4" t="s">
        <v>1732</v>
      </c>
      <c r="P208" s="4">
        <v>25.5</v>
      </c>
      <c r="Q208" s="4" t="s">
        <v>1733</v>
      </c>
      <c r="R208" s="4">
        <v>24.1</v>
      </c>
      <c r="S208" s="4">
        <v>72</v>
      </c>
      <c r="T208" s="4">
        <v>61</v>
      </c>
      <c r="U208" s="4" t="s">
        <v>1734</v>
      </c>
      <c r="V208" s="4">
        <v>2.9</v>
      </c>
      <c r="W208" s="4">
        <v>150</v>
      </c>
      <c r="X208" s="4">
        <v>6.8</v>
      </c>
      <c r="Y208" s="4">
        <v>210</v>
      </c>
      <c r="Z208" s="4" t="s">
        <v>1735</v>
      </c>
      <c r="AA208" s="4">
        <v>0</v>
      </c>
      <c r="AB208" s="4">
        <v>0</v>
      </c>
      <c r="AC208" s="4">
        <v>0</v>
      </c>
      <c r="AD208" s="4" t="s">
        <v>181</v>
      </c>
      <c r="AE208" s="4">
        <v>0</v>
      </c>
      <c r="AF208" s="4" t="s">
        <v>181</v>
      </c>
      <c r="AG208" s="4">
        <v>10.9</v>
      </c>
      <c r="AH208" s="4">
        <v>81.599999999999994</v>
      </c>
      <c r="AI208" s="4">
        <v>25.4</v>
      </c>
      <c r="AJ208" s="4">
        <v>19.399999999999999</v>
      </c>
      <c r="AK208" s="4">
        <v>7.1</v>
      </c>
      <c r="AL208" s="4">
        <v>14</v>
      </c>
      <c r="AM208" s="4" t="s">
        <v>1736</v>
      </c>
      <c r="AN208" s="4">
        <v>2.6</v>
      </c>
      <c r="AO208" s="3"/>
    </row>
    <row r="209" spans="2:41" x14ac:dyDescent="0.25">
      <c r="B209" s="106" t="s">
        <v>4829</v>
      </c>
      <c r="C209" s="16">
        <v>466990</v>
      </c>
      <c r="D209" s="16" t="s">
        <v>4631</v>
      </c>
      <c r="E209" s="16">
        <v>2020</v>
      </c>
      <c r="F209" s="12">
        <v>44034</v>
      </c>
      <c r="G209" s="4">
        <v>1008.7</v>
      </c>
      <c r="H209" s="4">
        <v>1010.9</v>
      </c>
      <c r="I209" s="4">
        <v>1010.7</v>
      </c>
      <c r="J209" s="4" t="s">
        <v>1737</v>
      </c>
      <c r="K209" s="4">
        <v>1007.2</v>
      </c>
      <c r="L209" s="4" t="s">
        <v>1738</v>
      </c>
      <c r="M209" s="4">
        <v>30.1</v>
      </c>
      <c r="N209" s="4">
        <v>34.299999999999997</v>
      </c>
      <c r="O209" s="4" t="s">
        <v>1739</v>
      </c>
      <c r="P209" s="4">
        <v>26.6</v>
      </c>
      <c r="Q209" s="4" t="s">
        <v>1740</v>
      </c>
      <c r="R209" s="4">
        <v>24.7</v>
      </c>
      <c r="S209" s="4">
        <v>73</v>
      </c>
      <c r="T209" s="4">
        <v>64</v>
      </c>
      <c r="U209" s="4" t="s">
        <v>1741</v>
      </c>
      <c r="V209" s="4">
        <v>2.4</v>
      </c>
      <c r="W209" s="4">
        <v>230</v>
      </c>
      <c r="X209" s="4">
        <v>6.6</v>
      </c>
      <c r="Y209" s="4">
        <v>150</v>
      </c>
      <c r="Z209" s="4" t="s">
        <v>1742</v>
      </c>
      <c r="AA209" s="4">
        <v>0</v>
      </c>
      <c r="AB209" s="4">
        <v>0</v>
      </c>
      <c r="AC209" s="4">
        <v>0</v>
      </c>
      <c r="AD209" s="4" t="s">
        <v>181</v>
      </c>
      <c r="AE209" s="4">
        <v>0</v>
      </c>
      <c r="AF209" s="4" t="s">
        <v>181</v>
      </c>
      <c r="AG209" s="4">
        <v>10.9</v>
      </c>
      <c r="AH209" s="4">
        <v>81.7</v>
      </c>
      <c r="AI209" s="4">
        <v>25.16</v>
      </c>
      <c r="AJ209" s="4">
        <v>18.8</v>
      </c>
      <c r="AK209" s="4">
        <v>8.3000000000000007</v>
      </c>
      <c r="AL209" s="4">
        <v>14</v>
      </c>
      <c r="AM209" s="4" t="s">
        <v>1743</v>
      </c>
      <c r="AN209" s="4">
        <v>2.8</v>
      </c>
      <c r="AO209" s="3"/>
    </row>
    <row r="210" spans="2:41" x14ac:dyDescent="0.25">
      <c r="B210" s="106" t="s">
        <v>4829</v>
      </c>
      <c r="C210" s="16">
        <v>466990</v>
      </c>
      <c r="D210" s="16" t="s">
        <v>4631</v>
      </c>
      <c r="E210" s="16">
        <v>2020</v>
      </c>
      <c r="F210" s="12">
        <v>44035</v>
      </c>
      <c r="G210" s="4">
        <v>1007.6</v>
      </c>
      <c r="H210" s="4">
        <v>1009.8</v>
      </c>
      <c r="I210" s="4">
        <v>1008.6</v>
      </c>
      <c r="J210" s="4" t="s">
        <v>1744</v>
      </c>
      <c r="K210" s="4">
        <v>1006.5</v>
      </c>
      <c r="L210" s="4" t="s">
        <v>1745</v>
      </c>
      <c r="M210" s="4">
        <v>30.4</v>
      </c>
      <c r="N210" s="4">
        <v>35.1</v>
      </c>
      <c r="O210" s="4" t="s">
        <v>1746</v>
      </c>
      <c r="P210" s="4">
        <v>26.8</v>
      </c>
      <c r="Q210" s="4" t="s">
        <v>1747</v>
      </c>
      <c r="R210" s="4">
        <v>25</v>
      </c>
      <c r="S210" s="4">
        <v>73</v>
      </c>
      <c r="T210" s="4">
        <v>63</v>
      </c>
      <c r="U210" s="4" t="s">
        <v>1746</v>
      </c>
      <c r="V210" s="4">
        <v>3</v>
      </c>
      <c r="W210" s="4">
        <v>230</v>
      </c>
      <c r="X210" s="4">
        <v>7</v>
      </c>
      <c r="Y210" s="4">
        <v>170</v>
      </c>
      <c r="Z210" s="4" t="s">
        <v>1748</v>
      </c>
      <c r="AA210" s="4">
        <v>0</v>
      </c>
      <c r="AB210" s="4">
        <v>0</v>
      </c>
      <c r="AC210" s="4">
        <v>0</v>
      </c>
      <c r="AD210" s="4" t="s">
        <v>181</v>
      </c>
      <c r="AE210" s="4">
        <v>0</v>
      </c>
      <c r="AF210" s="4" t="s">
        <v>181</v>
      </c>
      <c r="AG210" s="4">
        <v>11.9</v>
      </c>
      <c r="AH210" s="4">
        <v>89.2</v>
      </c>
      <c r="AI210" s="4">
        <v>25.81</v>
      </c>
      <c r="AJ210" s="4">
        <v>23.1</v>
      </c>
      <c r="AK210" s="4">
        <v>6.7</v>
      </c>
      <c r="AL210" s="4">
        <v>14</v>
      </c>
      <c r="AM210" s="4" t="s">
        <v>1749</v>
      </c>
      <c r="AN210" s="4">
        <v>3.8</v>
      </c>
      <c r="AO210" s="3"/>
    </row>
    <row r="211" spans="2:41" x14ac:dyDescent="0.25">
      <c r="B211" s="106" t="s">
        <v>4829</v>
      </c>
      <c r="C211" s="16">
        <v>466990</v>
      </c>
      <c r="D211" s="16" t="s">
        <v>4631</v>
      </c>
      <c r="E211" s="16">
        <v>2020</v>
      </c>
      <c r="F211" s="12">
        <v>44036</v>
      </c>
      <c r="G211" s="4">
        <v>1006.2</v>
      </c>
      <c r="H211" s="4">
        <v>1008.4</v>
      </c>
      <c r="I211" s="4">
        <v>1007.4</v>
      </c>
      <c r="J211" s="4" t="s">
        <v>1750</v>
      </c>
      <c r="K211" s="4">
        <v>1004.5</v>
      </c>
      <c r="L211" s="4" t="s">
        <v>1751</v>
      </c>
      <c r="M211" s="4">
        <v>30.5</v>
      </c>
      <c r="N211" s="4">
        <v>34.4</v>
      </c>
      <c r="O211" s="4" t="s">
        <v>1752</v>
      </c>
      <c r="P211" s="4">
        <v>27.2</v>
      </c>
      <c r="Q211" s="4" t="s">
        <v>1753</v>
      </c>
      <c r="R211" s="4">
        <v>25.2</v>
      </c>
      <c r="S211" s="4">
        <v>73</v>
      </c>
      <c r="T211" s="4">
        <v>65</v>
      </c>
      <c r="U211" s="4" t="s">
        <v>1754</v>
      </c>
      <c r="V211" s="4">
        <v>3.2</v>
      </c>
      <c r="W211" s="4">
        <v>230</v>
      </c>
      <c r="X211" s="4">
        <v>9.3000000000000007</v>
      </c>
      <c r="Y211" s="4">
        <v>160</v>
      </c>
      <c r="Z211" s="4" t="s">
        <v>1755</v>
      </c>
      <c r="AA211" s="4">
        <v>0</v>
      </c>
      <c r="AB211" s="4">
        <v>0</v>
      </c>
      <c r="AC211" s="4">
        <v>0</v>
      </c>
      <c r="AD211" s="4" t="s">
        <v>181</v>
      </c>
      <c r="AE211" s="4">
        <v>0</v>
      </c>
      <c r="AF211" s="4" t="s">
        <v>181</v>
      </c>
      <c r="AG211" s="4">
        <v>11.8</v>
      </c>
      <c r="AH211" s="4">
        <v>88.6</v>
      </c>
      <c r="AI211" s="4">
        <v>33.700000000000003</v>
      </c>
      <c r="AJ211" s="4">
        <v>18.8</v>
      </c>
      <c r="AK211" s="4">
        <v>7.8</v>
      </c>
      <c r="AL211" s="4">
        <v>13</v>
      </c>
      <c r="AM211" s="4" t="s">
        <v>1756</v>
      </c>
      <c r="AN211" s="4">
        <v>3.6</v>
      </c>
      <c r="AO211" s="3"/>
    </row>
    <row r="212" spans="2:41" x14ac:dyDescent="0.25">
      <c r="B212" s="106" t="s">
        <v>4829</v>
      </c>
      <c r="C212" s="16">
        <v>466990</v>
      </c>
      <c r="D212" s="16" t="s">
        <v>4631</v>
      </c>
      <c r="E212" s="16">
        <v>2020</v>
      </c>
      <c r="F212" s="12">
        <v>44037</v>
      </c>
      <c r="G212" s="4">
        <v>1005.5</v>
      </c>
      <c r="H212" s="4">
        <v>1007.7</v>
      </c>
      <c r="I212" s="4">
        <v>1007.2</v>
      </c>
      <c r="J212" s="4" t="s">
        <v>1757</v>
      </c>
      <c r="K212" s="4">
        <v>1003.8</v>
      </c>
      <c r="L212" s="4" t="s">
        <v>1758</v>
      </c>
      <c r="M212" s="4">
        <v>29.6</v>
      </c>
      <c r="N212" s="4">
        <v>33.9</v>
      </c>
      <c r="O212" s="4" t="s">
        <v>1759</v>
      </c>
      <c r="P212" s="4">
        <v>27</v>
      </c>
      <c r="Q212" s="4" t="s">
        <v>1760</v>
      </c>
      <c r="R212" s="4">
        <v>24.4</v>
      </c>
      <c r="S212" s="4">
        <v>74</v>
      </c>
      <c r="T212" s="4">
        <v>64</v>
      </c>
      <c r="U212" s="4" t="s">
        <v>1761</v>
      </c>
      <c r="V212" s="4">
        <v>2.5</v>
      </c>
      <c r="W212" s="4">
        <v>160</v>
      </c>
      <c r="X212" s="4">
        <v>8.9</v>
      </c>
      <c r="Y212" s="4">
        <v>170</v>
      </c>
      <c r="Z212" s="4" t="s">
        <v>1762</v>
      </c>
      <c r="AA212" s="4">
        <v>4</v>
      </c>
      <c r="AB212" s="4">
        <v>0.8</v>
      </c>
      <c r="AC212" s="4">
        <v>4</v>
      </c>
      <c r="AD212" s="4" t="s">
        <v>1763</v>
      </c>
      <c r="AE212" s="4">
        <v>4</v>
      </c>
      <c r="AF212" s="4" t="s">
        <v>1763</v>
      </c>
      <c r="AG212" s="4">
        <v>5.5</v>
      </c>
      <c r="AH212" s="4">
        <v>41.3</v>
      </c>
      <c r="AI212" s="4">
        <v>17.62</v>
      </c>
      <c r="AJ212" s="4">
        <v>14</v>
      </c>
      <c r="AK212" s="4">
        <v>-5</v>
      </c>
      <c r="AL212" s="4">
        <v>13</v>
      </c>
      <c r="AM212" s="4" t="s">
        <v>1761</v>
      </c>
      <c r="AN212" s="4">
        <v>7</v>
      </c>
      <c r="AO212" s="3"/>
    </row>
    <row r="213" spans="2:41" x14ac:dyDescent="0.25">
      <c r="B213" s="106" t="s">
        <v>4829</v>
      </c>
      <c r="C213" s="16">
        <v>466990</v>
      </c>
      <c r="D213" s="16" t="s">
        <v>4631</v>
      </c>
      <c r="E213" s="16">
        <v>2020</v>
      </c>
      <c r="F213" s="12">
        <v>44038</v>
      </c>
      <c r="G213" s="4">
        <v>1005.3</v>
      </c>
      <c r="H213" s="4">
        <v>1007.4</v>
      </c>
      <c r="I213" s="4">
        <v>1006.8</v>
      </c>
      <c r="J213" s="4" t="s">
        <v>1764</v>
      </c>
      <c r="K213" s="4">
        <v>1003.4</v>
      </c>
      <c r="L213" s="4" t="s">
        <v>1765</v>
      </c>
      <c r="M213" s="4">
        <v>29.2</v>
      </c>
      <c r="N213" s="4">
        <v>34.200000000000003</v>
      </c>
      <c r="O213" s="4" t="s">
        <v>1766</v>
      </c>
      <c r="P213" s="4">
        <v>26.1</v>
      </c>
      <c r="Q213" s="4" t="s">
        <v>1767</v>
      </c>
      <c r="R213" s="4">
        <v>24.3</v>
      </c>
      <c r="S213" s="4">
        <v>76</v>
      </c>
      <c r="T213" s="4">
        <v>57</v>
      </c>
      <c r="U213" s="4" t="s">
        <v>1768</v>
      </c>
      <c r="V213" s="4">
        <v>3.1</v>
      </c>
      <c r="W213" s="4">
        <v>230</v>
      </c>
      <c r="X213" s="4">
        <v>9.4</v>
      </c>
      <c r="Y213" s="4">
        <v>300</v>
      </c>
      <c r="Z213" s="4" t="s">
        <v>1769</v>
      </c>
      <c r="AA213" s="4">
        <v>13</v>
      </c>
      <c r="AB213" s="4">
        <v>2.2999999999999998</v>
      </c>
      <c r="AC213" s="4">
        <v>8</v>
      </c>
      <c r="AD213" s="4" t="s">
        <v>1770</v>
      </c>
      <c r="AE213" s="4">
        <v>12.5</v>
      </c>
      <c r="AF213" s="4" t="s">
        <v>1771</v>
      </c>
      <c r="AG213" s="4">
        <v>8.9</v>
      </c>
      <c r="AH213" s="4">
        <v>67</v>
      </c>
      <c r="AI213" s="4">
        <v>21.81</v>
      </c>
      <c r="AJ213" s="4">
        <v>13.1</v>
      </c>
      <c r="AK213" s="4">
        <v>-7.3</v>
      </c>
      <c r="AL213" s="4">
        <v>13</v>
      </c>
      <c r="AM213" s="4" t="s">
        <v>1772</v>
      </c>
      <c r="AN213" s="4">
        <v>5.3</v>
      </c>
      <c r="AO213" s="3"/>
    </row>
    <row r="214" spans="2:41" x14ac:dyDescent="0.25">
      <c r="B214" s="106" t="s">
        <v>4829</v>
      </c>
      <c r="C214" s="16">
        <v>466990</v>
      </c>
      <c r="D214" s="16" t="s">
        <v>4631</v>
      </c>
      <c r="E214" s="16">
        <v>2020</v>
      </c>
      <c r="F214" s="12">
        <v>44039</v>
      </c>
      <c r="G214" s="4">
        <v>1005.6</v>
      </c>
      <c r="H214" s="4">
        <v>1007.8</v>
      </c>
      <c r="I214" s="4">
        <v>1007.8</v>
      </c>
      <c r="J214" s="4" t="s">
        <v>1773</v>
      </c>
      <c r="K214" s="4">
        <v>1004.4</v>
      </c>
      <c r="L214" s="4" t="s">
        <v>1774</v>
      </c>
      <c r="M214" s="4">
        <v>29.1</v>
      </c>
      <c r="N214" s="4">
        <v>33.299999999999997</v>
      </c>
      <c r="O214" s="4" t="s">
        <v>1775</v>
      </c>
      <c r="P214" s="4">
        <v>25.7</v>
      </c>
      <c r="Q214" s="4" t="s">
        <v>1776</v>
      </c>
      <c r="R214" s="4">
        <v>24.3</v>
      </c>
      <c r="S214" s="4">
        <v>76</v>
      </c>
      <c r="T214" s="4">
        <v>60</v>
      </c>
      <c r="U214" s="4" t="s">
        <v>1777</v>
      </c>
      <c r="V214" s="4">
        <v>3.3</v>
      </c>
      <c r="W214" s="4">
        <v>240</v>
      </c>
      <c r="X214" s="4">
        <v>7</v>
      </c>
      <c r="Y214" s="4">
        <v>220</v>
      </c>
      <c r="Z214" s="4" t="s">
        <v>1778</v>
      </c>
      <c r="AA214" s="4">
        <v>0</v>
      </c>
      <c r="AB214" s="4">
        <v>0</v>
      </c>
      <c r="AC214" s="4">
        <v>0</v>
      </c>
      <c r="AD214" s="4" t="s">
        <v>181</v>
      </c>
      <c r="AE214" s="4">
        <v>0</v>
      </c>
      <c r="AF214" s="4" t="s">
        <v>181</v>
      </c>
      <c r="AG214" s="4">
        <v>9.3000000000000007</v>
      </c>
      <c r="AH214" s="4">
        <v>70.099999999999994</v>
      </c>
      <c r="AI214" s="4">
        <v>22.96</v>
      </c>
      <c r="AJ214" s="4">
        <v>18.399999999999999</v>
      </c>
      <c r="AK214" s="4">
        <v>6.4</v>
      </c>
      <c r="AL214" s="4">
        <v>13</v>
      </c>
      <c r="AM214" s="4" t="s">
        <v>1779</v>
      </c>
      <c r="AN214" s="4">
        <v>6.5</v>
      </c>
      <c r="AO214" s="3"/>
    </row>
    <row r="215" spans="2:41" x14ac:dyDescent="0.25">
      <c r="B215" s="106" t="s">
        <v>4829</v>
      </c>
      <c r="C215" s="16">
        <v>466990</v>
      </c>
      <c r="D215" s="16" t="s">
        <v>4631</v>
      </c>
      <c r="E215" s="16">
        <v>2020</v>
      </c>
      <c r="F215" s="12">
        <v>44040</v>
      </c>
      <c r="G215" s="4">
        <v>1007</v>
      </c>
      <c r="H215" s="4">
        <v>1009.2</v>
      </c>
      <c r="I215" s="4">
        <v>1009</v>
      </c>
      <c r="J215" s="4" t="s">
        <v>1780</v>
      </c>
      <c r="K215" s="4">
        <v>1005.6</v>
      </c>
      <c r="L215" s="4" t="s">
        <v>1781</v>
      </c>
      <c r="M215" s="4">
        <v>28.2</v>
      </c>
      <c r="N215" s="4">
        <v>33.299999999999997</v>
      </c>
      <c r="O215" s="4" t="s">
        <v>1782</v>
      </c>
      <c r="P215" s="4">
        <v>25.8</v>
      </c>
      <c r="Q215" s="4" t="s">
        <v>1783</v>
      </c>
      <c r="R215" s="4">
        <v>24.1</v>
      </c>
      <c r="S215" s="4">
        <v>79</v>
      </c>
      <c r="T215" s="4">
        <v>66</v>
      </c>
      <c r="U215" s="4" t="s">
        <v>1784</v>
      </c>
      <c r="V215" s="4">
        <v>2.9</v>
      </c>
      <c r="W215" s="4">
        <v>230</v>
      </c>
      <c r="X215" s="4">
        <v>10.9</v>
      </c>
      <c r="Y215" s="4">
        <v>160</v>
      </c>
      <c r="Z215" s="4" t="s">
        <v>1785</v>
      </c>
      <c r="AA215" s="4">
        <v>21</v>
      </c>
      <c r="AB215" s="4">
        <v>2.7</v>
      </c>
      <c r="AC215" s="4">
        <v>8</v>
      </c>
      <c r="AD215" s="4" t="s">
        <v>1786</v>
      </c>
      <c r="AE215" s="4">
        <v>16</v>
      </c>
      <c r="AF215" s="4" t="s">
        <v>1787</v>
      </c>
      <c r="AG215" s="4">
        <v>7.5</v>
      </c>
      <c r="AH215" s="4">
        <v>56.6</v>
      </c>
      <c r="AI215" s="4">
        <v>18.600000000000001</v>
      </c>
      <c r="AJ215" s="4">
        <v>15</v>
      </c>
      <c r="AK215" s="4">
        <v>-6.4</v>
      </c>
      <c r="AL215" s="4">
        <v>15</v>
      </c>
      <c r="AM215" s="4" t="s">
        <v>1788</v>
      </c>
      <c r="AN215" s="4">
        <v>5.8</v>
      </c>
      <c r="AO215" s="3"/>
    </row>
    <row r="216" spans="2:41" x14ac:dyDescent="0.25">
      <c r="B216" s="106" t="s">
        <v>4829</v>
      </c>
      <c r="C216" s="16">
        <v>466990</v>
      </c>
      <c r="D216" s="16" t="s">
        <v>4631</v>
      </c>
      <c r="E216" s="16">
        <v>2020</v>
      </c>
      <c r="F216" s="12">
        <v>44041</v>
      </c>
      <c r="G216" s="4">
        <v>1007.4</v>
      </c>
      <c r="H216" s="4">
        <v>1009.6</v>
      </c>
      <c r="I216" s="4">
        <v>1009.6</v>
      </c>
      <c r="J216" s="4" t="s">
        <v>1789</v>
      </c>
      <c r="K216" s="4">
        <v>1005.7</v>
      </c>
      <c r="L216" s="4" t="s">
        <v>1790</v>
      </c>
      <c r="M216" s="4">
        <v>29.2</v>
      </c>
      <c r="N216" s="4">
        <v>33</v>
      </c>
      <c r="O216" s="4" t="s">
        <v>1791</v>
      </c>
      <c r="P216" s="4">
        <v>25.3</v>
      </c>
      <c r="Q216" s="4" t="s">
        <v>1792</v>
      </c>
      <c r="R216" s="4">
        <v>24.1</v>
      </c>
      <c r="S216" s="4">
        <v>75</v>
      </c>
      <c r="T216" s="4">
        <v>64</v>
      </c>
      <c r="U216" s="4" t="s">
        <v>1793</v>
      </c>
      <c r="V216" s="4">
        <v>2.2999999999999998</v>
      </c>
      <c r="W216" s="4">
        <v>240</v>
      </c>
      <c r="X216" s="4">
        <v>5.7</v>
      </c>
      <c r="Y216" s="4">
        <v>220</v>
      </c>
      <c r="Z216" s="4" t="s">
        <v>1794</v>
      </c>
      <c r="AA216" s="4">
        <v>0</v>
      </c>
      <c r="AB216" s="4">
        <v>0</v>
      </c>
      <c r="AC216" s="4">
        <v>0</v>
      </c>
      <c r="AD216" s="4" t="s">
        <v>181</v>
      </c>
      <c r="AE216" s="4">
        <v>0</v>
      </c>
      <c r="AF216" s="4" t="s">
        <v>181</v>
      </c>
      <c r="AG216" s="4">
        <v>11.1</v>
      </c>
      <c r="AH216" s="4">
        <v>83.8</v>
      </c>
      <c r="AI216" s="4">
        <v>28.73</v>
      </c>
      <c r="AJ216" s="4">
        <v>21</v>
      </c>
      <c r="AK216" s="4">
        <v>-6.5</v>
      </c>
      <c r="AL216" s="4">
        <v>13</v>
      </c>
      <c r="AM216" s="4" t="s">
        <v>1795</v>
      </c>
      <c r="AN216" s="4">
        <v>4.8</v>
      </c>
      <c r="AO216" s="3"/>
    </row>
    <row r="217" spans="2:41" x14ac:dyDescent="0.25">
      <c r="B217" s="106" t="s">
        <v>4829</v>
      </c>
      <c r="C217" s="16">
        <v>466990</v>
      </c>
      <c r="D217" s="16" t="s">
        <v>4631</v>
      </c>
      <c r="E217" s="16">
        <v>2020</v>
      </c>
      <c r="F217" s="12">
        <v>44042</v>
      </c>
      <c r="G217" s="4">
        <v>1008</v>
      </c>
      <c r="H217" s="4">
        <v>1010.2</v>
      </c>
      <c r="I217" s="4">
        <v>1009.9</v>
      </c>
      <c r="J217" s="4" t="s">
        <v>1796</v>
      </c>
      <c r="K217" s="4">
        <v>1005.9</v>
      </c>
      <c r="L217" s="4" t="s">
        <v>1797</v>
      </c>
      <c r="M217" s="4">
        <v>27.1</v>
      </c>
      <c r="N217" s="4">
        <v>30.3</v>
      </c>
      <c r="O217" s="4" t="s">
        <v>1798</v>
      </c>
      <c r="P217" s="4">
        <v>25</v>
      </c>
      <c r="Q217" s="4" t="s">
        <v>1799</v>
      </c>
      <c r="R217" s="4">
        <v>23.3</v>
      </c>
      <c r="S217" s="4">
        <v>80</v>
      </c>
      <c r="T217" s="4">
        <v>67</v>
      </c>
      <c r="U217" s="4" t="s">
        <v>1800</v>
      </c>
      <c r="V217" s="4">
        <v>2.6</v>
      </c>
      <c r="W217" s="4">
        <v>240</v>
      </c>
      <c r="X217" s="4">
        <v>11.4</v>
      </c>
      <c r="Y217" s="4">
        <v>220</v>
      </c>
      <c r="Z217" s="4" t="s">
        <v>1801</v>
      </c>
      <c r="AA217" s="4">
        <v>14</v>
      </c>
      <c r="AB217" s="4">
        <v>8.5</v>
      </c>
      <c r="AC217" s="4">
        <v>2.5</v>
      </c>
      <c r="AD217" s="4" t="s">
        <v>1802</v>
      </c>
      <c r="AE217" s="4">
        <v>7.5</v>
      </c>
      <c r="AF217" s="4" t="s">
        <v>1803</v>
      </c>
      <c r="AG217" s="4">
        <v>0.1</v>
      </c>
      <c r="AH217" s="4">
        <v>0.8</v>
      </c>
      <c r="AI217" s="4">
        <v>3.87</v>
      </c>
      <c r="AJ217" s="4">
        <v>11.6</v>
      </c>
      <c r="AK217" s="4">
        <v>-2.2000000000000002</v>
      </c>
      <c r="AL217" s="4">
        <v>8</v>
      </c>
      <c r="AM217" s="4" t="s">
        <v>1804</v>
      </c>
      <c r="AN217" s="4">
        <v>9.4</v>
      </c>
      <c r="AO217" s="3"/>
    </row>
    <row r="218" spans="2:41" x14ac:dyDescent="0.25">
      <c r="B218" s="106" t="s">
        <v>4829</v>
      </c>
      <c r="C218" s="16">
        <v>466990</v>
      </c>
      <c r="D218" s="16" t="s">
        <v>4631</v>
      </c>
      <c r="E218" s="16">
        <v>2020</v>
      </c>
      <c r="F218" s="12">
        <v>44043</v>
      </c>
      <c r="G218" s="4">
        <v>1007.9</v>
      </c>
      <c r="H218" s="4">
        <v>1010.1</v>
      </c>
      <c r="I218" s="4">
        <v>1010.3</v>
      </c>
      <c r="J218" s="4" t="s">
        <v>1805</v>
      </c>
      <c r="K218" s="4">
        <v>1006.4</v>
      </c>
      <c r="L218" s="4" t="s">
        <v>1806</v>
      </c>
      <c r="M218" s="4">
        <v>28.3</v>
      </c>
      <c r="N218" s="4">
        <v>31.6</v>
      </c>
      <c r="O218" s="4" t="s">
        <v>1807</v>
      </c>
      <c r="P218" s="4">
        <v>24.7</v>
      </c>
      <c r="Q218" s="4" t="s">
        <v>1808</v>
      </c>
      <c r="R218" s="4">
        <v>24.1</v>
      </c>
      <c r="S218" s="4">
        <v>78</v>
      </c>
      <c r="T218" s="4">
        <v>67</v>
      </c>
      <c r="U218" s="4" t="s">
        <v>1809</v>
      </c>
      <c r="V218" s="4">
        <v>3.4</v>
      </c>
      <c r="W218" s="4">
        <v>240</v>
      </c>
      <c r="X218" s="4">
        <v>10.3</v>
      </c>
      <c r="Y218" s="4">
        <v>170</v>
      </c>
      <c r="Z218" s="4" t="s">
        <v>1810</v>
      </c>
      <c r="AA218" s="4">
        <v>3</v>
      </c>
      <c r="AB218" s="4">
        <v>1.2</v>
      </c>
      <c r="AC218" s="4">
        <v>1.5</v>
      </c>
      <c r="AD218" s="4" t="s">
        <v>1811</v>
      </c>
      <c r="AE218" s="4">
        <v>2.5</v>
      </c>
      <c r="AF218" s="4" t="s">
        <v>1812</v>
      </c>
      <c r="AG218" s="4">
        <v>7</v>
      </c>
      <c r="AH218" s="4">
        <v>53</v>
      </c>
      <c r="AI218" s="4">
        <v>18.920000000000002</v>
      </c>
      <c r="AJ218" s="4">
        <v>16.600000000000001</v>
      </c>
      <c r="AK218" s="4">
        <v>4.0999999999999996</v>
      </c>
      <c r="AL218" s="4">
        <v>12</v>
      </c>
      <c r="AM218" s="4" t="s">
        <v>1813</v>
      </c>
      <c r="AN218" s="4">
        <v>5.4</v>
      </c>
      <c r="AO218" s="3"/>
    </row>
    <row r="219" spans="2:41" x14ac:dyDescent="0.25">
      <c r="B219" s="106" t="s">
        <v>4829</v>
      </c>
      <c r="C219" s="16">
        <v>466990</v>
      </c>
      <c r="D219" s="16" t="s">
        <v>4631</v>
      </c>
      <c r="E219" s="16">
        <v>2020</v>
      </c>
      <c r="F219" s="12">
        <v>44044</v>
      </c>
      <c r="G219" s="4">
        <v>1007.6</v>
      </c>
      <c r="H219" s="4">
        <v>1009.8</v>
      </c>
      <c r="I219" s="4">
        <v>1008.9</v>
      </c>
      <c r="J219" s="4" t="s">
        <v>1814</v>
      </c>
      <c r="K219" s="4">
        <v>1006.1</v>
      </c>
      <c r="L219" s="4" t="s">
        <v>1815</v>
      </c>
      <c r="M219" s="4">
        <v>29.3</v>
      </c>
      <c r="N219" s="4">
        <v>33.200000000000003</v>
      </c>
      <c r="O219" s="4" t="s">
        <v>1816</v>
      </c>
      <c r="P219" s="4">
        <v>25.6</v>
      </c>
      <c r="Q219" s="4" t="s">
        <v>1817</v>
      </c>
      <c r="R219" s="4">
        <v>24.1</v>
      </c>
      <c r="S219" s="4">
        <v>74</v>
      </c>
      <c r="T219" s="4">
        <v>65</v>
      </c>
      <c r="U219" s="4" t="s">
        <v>1818</v>
      </c>
      <c r="V219" s="4">
        <v>2.8</v>
      </c>
      <c r="W219" s="4">
        <v>150</v>
      </c>
      <c r="X219" s="4">
        <v>6.9</v>
      </c>
      <c r="Y219" s="4">
        <v>150</v>
      </c>
      <c r="Z219" s="4" t="s">
        <v>1819</v>
      </c>
      <c r="AA219" s="4">
        <v>0</v>
      </c>
      <c r="AB219" s="4">
        <v>0</v>
      </c>
      <c r="AC219" s="4">
        <v>0</v>
      </c>
      <c r="AD219" s="4" t="s">
        <v>181</v>
      </c>
      <c r="AE219" s="4">
        <v>0</v>
      </c>
      <c r="AF219" s="4" t="s">
        <v>181</v>
      </c>
      <c r="AG219" s="4">
        <v>9.9</v>
      </c>
      <c r="AH219" s="4">
        <v>75.099999999999994</v>
      </c>
      <c r="AI219" s="4">
        <v>24.72</v>
      </c>
      <c r="AJ219" s="4">
        <v>17.8</v>
      </c>
      <c r="AK219" s="4">
        <v>6.4</v>
      </c>
      <c r="AL219" s="4">
        <v>13</v>
      </c>
      <c r="AM219" s="4" t="s">
        <v>1820</v>
      </c>
      <c r="AN219" s="4">
        <v>2.6</v>
      </c>
      <c r="AO219" s="3"/>
    </row>
    <row r="220" spans="2:41" x14ac:dyDescent="0.25">
      <c r="B220" s="106" t="s">
        <v>4829</v>
      </c>
      <c r="C220" s="16">
        <v>466990</v>
      </c>
      <c r="D220" s="16" t="s">
        <v>4631</v>
      </c>
      <c r="E220" s="16">
        <v>2020</v>
      </c>
      <c r="F220" s="12">
        <v>44045</v>
      </c>
      <c r="G220" s="4">
        <v>1004.8</v>
      </c>
      <c r="H220" s="4">
        <v>1007</v>
      </c>
      <c r="I220" s="4">
        <v>1007.9</v>
      </c>
      <c r="J220" s="4" t="s">
        <v>1821</v>
      </c>
      <c r="K220" s="4">
        <v>1002</v>
      </c>
      <c r="L220" s="4" t="s">
        <v>1822</v>
      </c>
      <c r="M220" s="4">
        <v>29.5</v>
      </c>
      <c r="N220" s="4">
        <v>33.5</v>
      </c>
      <c r="O220" s="4" t="s">
        <v>1823</v>
      </c>
      <c r="P220" s="4">
        <v>26.1</v>
      </c>
      <c r="Q220" s="4" t="s">
        <v>1824</v>
      </c>
      <c r="R220" s="4">
        <v>23.6</v>
      </c>
      <c r="S220" s="4">
        <v>71</v>
      </c>
      <c r="T220" s="4">
        <v>59</v>
      </c>
      <c r="U220" s="4" t="s">
        <v>1825</v>
      </c>
      <c r="V220" s="4">
        <v>3.4</v>
      </c>
      <c r="W220" s="4">
        <v>40</v>
      </c>
      <c r="X220" s="4">
        <v>10.4</v>
      </c>
      <c r="Y220" s="4">
        <v>80</v>
      </c>
      <c r="Z220" s="4" t="s">
        <v>1826</v>
      </c>
      <c r="AA220" s="4">
        <v>0</v>
      </c>
      <c r="AB220" s="4">
        <v>0</v>
      </c>
      <c r="AC220" s="4">
        <v>0</v>
      </c>
      <c r="AD220" s="4" t="s">
        <v>181</v>
      </c>
      <c r="AE220" s="4">
        <v>0</v>
      </c>
      <c r="AF220" s="4" t="s">
        <v>181</v>
      </c>
      <c r="AG220" s="4">
        <v>7</v>
      </c>
      <c r="AH220" s="4">
        <v>53.1</v>
      </c>
      <c r="AI220" s="4">
        <v>17.41</v>
      </c>
      <c r="AJ220" s="4">
        <v>19.100000000000001</v>
      </c>
      <c r="AK220" s="4">
        <v>5.8</v>
      </c>
      <c r="AL220" s="4">
        <v>12</v>
      </c>
      <c r="AM220" s="4" t="s">
        <v>1827</v>
      </c>
      <c r="AN220" s="4">
        <v>5.8</v>
      </c>
      <c r="AO220" s="3"/>
    </row>
    <row r="221" spans="2:41" x14ac:dyDescent="0.25">
      <c r="B221" s="106" t="s">
        <v>4829</v>
      </c>
      <c r="C221" s="16">
        <v>466990</v>
      </c>
      <c r="D221" s="16" t="s">
        <v>4631</v>
      </c>
      <c r="E221" s="16">
        <v>2020</v>
      </c>
      <c r="F221" s="12">
        <v>44046</v>
      </c>
      <c r="G221" s="4">
        <v>999.9</v>
      </c>
      <c r="H221" s="4">
        <v>1002.1</v>
      </c>
      <c r="I221" s="4">
        <v>1003.1</v>
      </c>
      <c r="J221" s="4" t="s">
        <v>1828</v>
      </c>
      <c r="K221" s="4">
        <v>998.3</v>
      </c>
      <c r="L221" s="4" t="s">
        <v>1829</v>
      </c>
      <c r="M221" s="4">
        <v>28.8</v>
      </c>
      <c r="N221" s="4">
        <v>31</v>
      </c>
      <c r="O221" s="4" t="s">
        <v>1830</v>
      </c>
      <c r="P221" s="4">
        <v>26.8</v>
      </c>
      <c r="Q221" s="4" t="s">
        <v>1831</v>
      </c>
      <c r="R221" s="4">
        <v>23.9</v>
      </c>
      <c r="S221" s="4">
        <v>75</v>
      </c>
      <c r="T221" s="4">
        <v>67</v>
      </c>
      <c r="U221" s="4" t="s">
        <v>1832</v>
      </c>
      <c r="V221" s="4">
        <v>2.2999999999999998</v>
      </c>
      <c r="W221" s="4">
        <v>240</v>
      </c>
      <c r="X221" s="4">
        <v>14.6</v>
      </c>
      <c r="Y221" s="4">
        <v>180</v>
      </c>
      <c r="Z221" s="4" t="s">
        <v>1833</v>
      </c>
      <c r="AA221" s="4">
        <v>0</v>
      </c>
      <c r="AB221" s="4">
        <v>0</v>
      </c>
      <c r="AC221" s="4">
        <v>0</v>
      </c>
      <c r="AD221" s="4" t="s">
        <v>181</v>
      </c>
      <c r="AE221" s="4">
        <v>0</v>
      </c>
      <c r="AF221" s="4" t="s">
        <v>181</v>
      </c>
      <c r="AG221" s="4">
        <v>0</v>
      </c>
      <c r="AH221" s="4">
        <v>0</v>
      </c>
      <c r="AI221" s="4">
        <v>5.76</v>
      </c>
      <c r="AJ221" s="4">
        <v>17.5</v>
      </c>
      <c r="AK221" s="4">
        <v>2.5</v>
      </c>
      <c r="AL221" s="4">
        <v>7</v>
      </c>
      <c r="AM221" s="4" t="s">
        <v>1834</v>
      </c>
      <c r="AN221" s="4">
        <v>9</v>
      </c>
      <c r="AO221" s="3"/>
    </row>
    <row r="222" spans="2:41" x14ac:dyDescent="0.25">
      <c r="B222" s="106" t="s">
        <v>4829</v>
      </c>
      <c r="C222" s="16">
        <v>466990</v>
      </c>
      <c r="D222" s="16" t="s">
        <v>4631</v>
      </c>
      <c r="E222" s="16">
        <v>2020</v>
      </c>
      <c r="F222" s="12">
        <v>44047</v>
      </c>
      <c r="G222" s="4">
        <v>1005.5</v>
      </c>
      <c r="H222" s="4">
        <v>1007.7</v>
      </c>
      <c r="I222" s="4">
        <v>1010</v>
      </c>
      <c r="J222" s="4" t="s">
        <v>1835</v>
      </c>
      <c r="K222" s="4">
        <v>1001.8</v>
      </c>
      <c r="L222" s="4" t="s">
        <v>1836</v>
      </c>
      <c r="M222" s="4">
        <v>28.5</v>
      </c>
      <c r="N222" s="4">
        <v>32.4</v>
      </c>
      <c r="O222" s="4" t="s">
        <v>1837</v>
      </c>
      <c r="P222" s="4">
        <v>26.4</v>
      </c>
      <c r="Q222" s="4" t="s">
        <v>1838</v>
      </c>
      <c r="R222" s="4">
        <v>24.1</v>
      </c>
      <c r="S222" s="4">
        <v>77</v>
      </c>
      <c r="T222" s="4">
        <v>64</v>
      </c>
      <c r="U222" s="4" t="s">
        <v>1839</v>
      </c>
      <c r="V222" s="4">
        <v>3.9</v>
      </c>
      <c r="W222" s="4">
        <v>170</v>
      </c>
      <c r="X222" s="4">
        <v>14.5</v>
      </c>
      <c r="Y222" s="4">
        <v>170</v>
      </c>
      <c r="Z222" s="4" t="s">
        <v>1840</v>
      </c>
      <c r="AA222" s="4">
        <v>21.5</v>
      </c>
      <c r="AB222" s="4">
        <v>2.8</v>
      </c>
      <c r="AC222" s="4">
        <v>8.5</v>
      </c>
      <c r="AD222" s="4" t="s">
        <v>1841</v>
      </c>
      <c r="AE222" s="4">
        <v>19.5</v>
      </c>
      <c r="AF222" s="4" t="s">
        <v>1842</v>
      </c>
      <c r="AG222" s="4">
        <v>2.5</v>
      </c>
      <c r="AH222" s="4">
        <v>19</v>
      </c>
      <c r="AI222" s="4">
        <v>15.75</v>
      </c>
      <c r="AJ222" s="4">
        <v>11.8</v>
      </c>
      <c r="AK222" s="4">
        <v>-5.8</v>
      </c>
      <c r="AL222" s="4">
        <v>11</v>
      </c>
      <c r="AM222" s="4" t="s">
        <v>1843</v>
      </c>
      <c r="AN222" s="4">
        <v>8.6</v>
      </c>
      <c r="AO222" s="3"/>
    </row>
    <row r="223" spans="2:41" x14ac:dyDescent="0.25">
      <c r="B223" s="106" t="s">
        <v>4829</v>
      </c>
      <c r="C223" s="16">
        <v>466990</v>
      </c>
      <c r="D223" s="16" t="s">
        <v>4631</v>
      </c>
      <c r="E223" s="16">
        <v>2020</v>
      </c>
      <c r="F223" s="12">
        <v>44048</v>
      </c>
      <c r="G223" s="4">
        <v>1009.6</v>
      </c>
      <c r="H223" s="4">
        <v>1011.8</v>
      </c>
      <c r="I223" s="4">
        <v>1012</v>
      </c>
      <c r="J223" s="4" t="s">
        <v>1844</v>
      </c>
      <c r="K223" s="4">
        <v>1007.6</v>
      </c>
      <c r="L223" s="4" t="s">
        <v>1845</v>
      </c>
      <c r="M223" s="4">
        <v>28.7</v>
      </c>
      <c r="N223" s="4">
        <v>32.5</v>
      </c>
      <c r="O223" s="4" t="s">
        <v>1846</v>
      </c>
      <c r="P223" s="4">
        <v>25.5</v>
      </c>
      <c r="Q223" s="4" t="s">
        <v>1847</v>
      </c>
      <c r="R223" s="4">
        <v>24.8</v>
      </c>
      <c r="S223" s="4">
        <v>80</v>
      </c>
      <c r="T223" s="4">
        <v>72</v>
      </c>
      <c r="U223" s="4" t="s">
        <v>1848</v>
      </c>
      <c r="V223" s="4">
        <v>3.3</v>
      </c>
      <c r="W223" s="4">
        <v>230</v>
      </c>
      <c r="X223" s="4">
        <v>8.9</v>
      </c>
      <c r="Y223" s="4">
        <v>160</v>
      </c>
      <c r="Z223" s="4" t="s">
        <v>1849</v>
      </c>
      <c r="AA223" s="4">
        <v>0</v>
      </c>
      <c r="AB223" s="4">
        <v>0</v>
      </c>
      <c r="AC223" s="4">
        <v>0</v>
      </c>
      <c r="AD223" s="4" t="s">
        <v>181</v>
      </c>
      <c r="AE223" s="4">
        <v>0</v>
      </c>
      <c r="AF223" s="4" t="s">
        <v>181</v>
      </c>
      <c r="AG223" s="4">
        <v>8.4</v>
      </c>
      <c r="AH223" s="4">
        <v>64</v>
      </c>
      <c r="AI223" s="4">
        <v>22.87</v>
      </c>
      <c r="AJ223" s="4">
        <v>17.5</v>
      </c>
      <c r="AK223" s="4">
        <v>5.4</v>
      </c>
      <c r="AL223" s="4">
        <v>14</v>
      </c>
      <c r="AM223" s="4" t="s">
        <v>1850</v>
      </c>
      <c r="AN223" s="4">
        <v>6.3</v>
      </c>
      <c r="AO223" s="3"/>
    </row>
    <row r="224" spans="2:41" x14ac:dyDescent="0.25">
      <c r="B224" s="106" t="s">
        <v>4829</v>
      </c>
      <c r="C224" s="16">
        <v>466990</v>
      </c>
      <c r="D224" s="16" t="s">
        <v>4631</v>
      </c>
      <c r="E224" s="16">
        <v>2020</v>
      </c>
      <c r="F224" s="12">
        <v>44049</v>
      </c>
      <c r="G224" s="4">
        <v>1009.7</v>
      </c>
      <c r="H224" s="4">
        <v>1011.9</v>
      </c>
      <c r="I224" s="4">
        <v>1011.3</v>
      </c>
      <c r="J224" s="4" t="s">
        <v>1851</v>
      </c>
      <c r="K224" s="4">
        <v>1008.7</v>
      </c>
      <c r="L224" s="4" t="s">
        <v>1852</v>
      </c>
      <c r="M224" s="4">
        <v>29.1</v>
      </c>
      <c r="N224" s="4">
        <v>32.799999999999997</v>
      </c>
      <c r="O224" s="4" t="s">
        <v>1853</v>
      </c>
      <c r="P224" s="4">
        <v>25.8</v>
      </c>
      <c r="Q224" s="4" t="s">
        <v>1854</v>
      </c>
      <c r="R224" s="4">
        <v>23.7</v>
      </c>
      <c r="S224" s="4">
        <v>73</v>
      </c>
      <c r="T224" s="4">
        <v>65</v>
      </c>
      <c r="U224" s="4" t="s">
        <v>1855</v>
      </c>
      <c r="V224" s="4">
        <v>2.8</v>
      </c>
      <c r="W224" s="4">
        <v>240</v>
      </c>
      <c r="X224" s="4">
        <v>6.4</v>
      </c>
      <c r="Y224" s="4">
        <v>230</v>
      </c>
      <c r="Z224" s="4" t="s">
        <v>1856</v>
      </c>
      <c r="AA224" s="4">
        <v>0</v>
      </c>
      <c r="AB224" s="4">
        <v>0</v>
      </c>
      <c r="AC224" s="4">
        <v>0</v>
      </c>
      <c r="AD224" s="4" t="s">
        <v>181</v>
      </c>
      <c r="AE224" s="4">
        <v>0</v>
      </c>
      <c r="AF224" s="4" t="s">
        <v>181</v>
      </c>
      <c r="AG224" s="4">
        <v>9.1</v>
      </c>
      <c r="AH224" s="4">
        <v>69.5</v>
      </c>
      <c r="AI224" s="4">
        <v>21.63</v>
      </c>
      <c r="AJ224" s="4">
        <v>16.3</v>
      </c>
      <c r="AK224" s="4">
        <v>5.8</v>
      </c>
      <c r="AL224" s="4">
        <v>13</v>
      </c>
      <c r="AM224" s="4" t="s">
        <v>1857</v>
      </c>
      <c r="AN224" s="4">
        <v>3.9</v>
      </c>
      <c r="AO224" s="3"/>
    </row>
    <row r="225" spans="2:41" x14ac:dyDescent="0.25">
      <c r="B225" s="106" t="s">
        <v>4829</v>
      </c>
      <c r="C225" s="16">
        <v>466990</v>
      </c>
      <c r="D225" s="16" t="s">
        <v>4631</v>
      </c>
      <c r="E225" s="16">
        <v>2020</v>
      </c>
      <c r="F225" s="12">
        <v>44050</v>
      </c>
      <c r="G225" s="4">
        <v>1007.3</v>
      </c>
      <c r="H225" s="4">
        <v>1009.5</v>
      </c>
      <c r="I225" s="4">
        <v>1009.5</v>
      </c>
      <c r="J225" s="4" t="s">
        <v>1858</v>
      </c>
      <c r="K225" s="4">
        <v>1005.5</v>
      </c>
      <c r="L225" s="4" t="s">
        <v>1859</v>
      </c>
      <c r="M225" s="4">
        <v>29.3</v>
      </c>
      <c r="N225" s="4">
        <v>32.700000000000003</v>
      </c>
      <c r="O225" s="4" t="s">
        <v>1860</v>
      </c>
      <c r="P225" s="4">
        <v>25.6</v>
      </c>
      <c r="Q225" s="4" t="s">
        <v>1861</v>
      </c>
      <c r="R225" s="4">
        <v>24.2</v>
      </c>
      <c r="S225" s="4">
        <v>74</v>
      </c>
      <c r="T225" s="4">
        <v>62</v>
      </c>
      <c r="U225" s="4" t="s">
        <v>1862</v>
      </c>
      <c r="V225" s="4">
        <v>3</v>
      </c>
      <c r="W225" s="4">
        <v>150</v>
      </c>
      <c r="X225" s="4">
        <v>9</v>
      </c>
      <c r="Y225" s="4">
        <v>170</v>
      </c>
      <c r="Z225" s="4" t="s">
        <v>1863</v>
      </c>
      <c r="AA225" s="4">
        <v>0</v>
      </c>
      <c r="AB225" s="4">
        <v>0</v>
      </c>
      <c r="AC225" s="4">
        <v>0</v>
      </c>
      <c r="AD225" s="4" t="s">
        <v>181</v>
      </c>
      <c r="AE225" s="4">
        <v>0</v>
      </c>
      <c r="AF225" s="4" t="s">
        <v>181</v>
      </c>
      <c r="AG225" s="4">
        <v>11.5</v>
      </c>
      <c r="AH225" s="4">
        <v>87.9</v>
      </c>
      <c r="AI225" s="4">
        <v>25.62</v>
      </c>
      <c r="AJ225" s="4">
        <v>16</v>
      </c>
      <c r="AK225" s="4">
        <v>6</v>
      </c>
      <c r="AL225" s="4">
        <v>13</v>
      </c>
      <c r="AM225" s="4" t="s">
        <v>1864</v>
      </c>
      <c r="AN225" s="4">
        <v>3.8</v>
      </c>
      <c r="AO225" s="3"/>
    </row>
    <row r="226" spans="2:41" x14ac:dyDescent="0.25">
      <c r="B226" s="106" t="s">
        <v>4829</v>
      </c>
      <c r="C226" s="16">
        <v>466990</v>
      </c>
      <c r="D226" s="16" t="s">
        <v>4631</v>
      </c>
      <c r="E226" s="16">
        <v>2020</v>
      </c>
      <c r="F226" s="12">
        <v>44051</v>
      </c>
      <c r="G226" s="4">
        <v>1004.4</v>
      </c>
      <c r="H226" s="4">
        <v>1006.6</v>
      </c>
      <c r="I226" s="4">
        <v>1007.2</v>
      </c>
      <c r="J226" s="4" t="s">
        <v>1865</v>
      </c>
      <c r="K226" s="4">
        <v>1002.5</v>
      </c>
      <c r="L226" s="4" t="s">
        <v>1866</v>
      </c>
      <c r="M226" s="4">
        <v>29.6</v>
      </c>
      <c r="N226" s="4">
        <v>33.6</v>
      </c>
      <c r="O226" s="4" t="s">
        <v>1867</v>
      </c>
      <c r="P226" s="4">
        <v>26.1</v>
      </c>
      <c r="Q226" s="4" t="s">
        <v>1868</v>
      </c>
      <c r="R226" s="4">
        <v>23.7</v>
      </c>
      <c r="S226" s="4">
        <v>71</v>
      </c>
      <c r="T226" s="4">
        <v>59</v>
      </c>
      <c r="U226" s="4" t="s">
        <v>1869</v>
      </c>
      <c r="V226" s="4">
        <v>2.2999999999999998</v>
      </c>
      <c r="W226" s="4">
        <v>110</v>
      </c>
      <c r="X226" s="4">
        <v>6.2</v>
      </c>
      <c r="Y226" s="4">
        <v>220</v>
      </c>
      <c r="Z226" s="4" t="s">
        <v>1870</v>
      </c>
      <c r="AA226" s="4">
        <v>0</v>
      </c>
      <c r="AB226" s="4">
        <v>0</v>
      </c>
      <c r="AC226" s="4">
        <v>0</v>
      </c>
      <c r="AD226" s="4" t="s">
        <v>181</v>
      </c>
      <c r="AE226" s="4">
        <v>0</v>
      </c>
      <c r="AF226" s="4" t="s">
        <v>181</v>
      </c>
      <c r="AG226" s="4">
        <v>11.5</v>
      </c>
      <c r="AH226" s="4">
        <v>88</v>
      </c>
      <c r="AI226" s="4">
        <v>26.22</v>
      </c>
      <c r="AJ226" s="4">
        <v>18.8</v>
      </c>
      <c r="AK226" s="4">
        <v>7</v>
      </c>
      <c r="AL226" s="4">
        <v>13</v>
      </c>
      <c r="AM226" s="4" t="s">
        <v>1871</v>
      </c>
      <c r="AN226" s="4">
        <v>2.8</v>
      </c>
      <c r="AO226" s="3"/>
    </row>
    <row r="227" spans="2:41" x14ac:dyDescent="0.25">
      <c r="B227" s="106" t="s">
        <v>4829</v>
      </c>
      <c r="C227" s="16">
        <v>466990</v>
      </c>
      <c r="D227" s="16" t="s">
        <v>4631</v>
      </c>
      <c r="E227" s="16">
        <v>2020</v>
      </c>
      <c r="F227" s="12">
        <v>44052</v>
      </c>
      <c r="G227" s="4">
        <v>1002</v>
      </c>
      <c r="H227" s="4">
        <v>1004.2</v>
      </c>
      <c r="I227" s="4">
        <v>1004.3</v>
      </c>
      <c r="J227" s="4" t="s">
        <v>1872</v>
      </c>
      <c r="K227" s="4">
        <v>1000</v>
      </c>
      <c r="L227" s="4" t="s">
        <v>1873</v>
      </c>
      <c r="M227" s="4">
        <v>29.7</v>
      </c>
      <c r="N227" s="4">
        <v>34</v>
      </c>
      <c r="O227" s="4" t="s">
        <v>1874</v>
      </c>
      <c r="P227" s="4">
        <v>25.8</v>
      </c>
      <c r="Q227" s="4" t="s">
        <v>1875</v>
      </c>
      <c r="R227" s="4">
        <v>23</v>
      </c>
      <c r="S227" s="4">
        <v>68</v>
      </c>
      <c r="T227" s="4">
        <v>53</v>
      </c>
      <c r="U227" s="4" t="s">
        <v>1876</v>
      </c>
      <c r="V227" s="4">
        <v>2.9</v>
      </c>
      <c r="W227" s="4">
        <v>250</v>
      </c>
      <c r="X227" s="4">
        <v>7.3</v>
      </c>
      <c r="Y227" s="4">
        <v>190</v>
      </c>
      <c r="Z227" s="4" t="s">
        <v>1877</v>
      </c>
      <c r="AA227" s="4">
        <v>0</v>
      </c>
      <c r="AB227" s="4">
        <v>0</v>
      </c>
      <c r="AC227" s="4">
        <v>0</v>
      </c>
      <c r="AD227" s="4" t="s">
        <v>181</v>
      </c>
      <c r="AE227" s="4">
        <v>0</v>
      </c>
      <c r="AF227" s="4" t="s">
        <v>181</v>
      </c>
      <c r="AG227" s="4">
        <v>11.6</v>
      </c>
      <c r="AH227" s="4">
        <v>88.9</v>
      </c>
      <c r="AI227" s="4">
        <v>25.24</v>
      </c>
      <c r="AJ227" s="4">
        <v>19.399999999999999</v>
      </c>
      <c r="AK227" s="4">
        <v>8.1</v>
      </c>
      <c r="AL227" s="4">
        <v>13</v>
      </c>
      <c r="AM227" s="4" t="s">
        <v>1878</v>
      </c>
      <c r="AN227" s="4">
        <v>2.6</v>
      </c>
      <c r="AO227" s="3"/>
    </row>
    <row r="228" spans="2:41" x14ac:dyDescent="0.25">
      <c r="B228" s="106" t="s">
        <v>4829</v>
      </c>
      <c r="C228" s="16">
        <v>466990</v>
      </c>
      <c r="D228" s="16" t="s">
        <v>4631</v>
      </c>
      <c r="E228" s="16">
        <v>2020</v>
      </c>
      <c r="F228" s="12">
        <v>44053</v>
      </c>
      <c r="G228" s="4">
        <v>1004.8</v>
      </c>
      <c r="H228" s="4">
        <v>1007</v>
      </c>
      <c r="I228" s="4">
        <v>1007.3</v>
      </c>
      <c r="J228" s="4" t="s">
        <v>1879</v>
      </c>
      <c r="K228" s="4">
        <v>1002.1</v>
      </c>
      <c r="L228" s="4" t="s">
        <v>1880</v>
      </c>
      <c r="M228" s="4">
        <v>28.6</v>
      </c>
      <c r="N228" s="4">
        <v>32.6</v>
      </c>
      <c r="O228" s="4" t="s">
        <v>1881</v>
      </c>
      <c r="P228" s="4">
        <v>26.5</v>
      </c>
      <c r="Q228" s="4" t="s">
        <v>1882</v>
      </c>
      <c r="R228" s="4">
        <v>24.7</v>
      </c>
      <c r="S228" s="4">
        <v>79</v>
      </c>
      <c r="T228" s="4">
        <v>63</v>
      </c>
      <c r="U228" s="4" t="s">
        <v>1883</v>
      </c>
      <c r="V228" s="4">
        <v>4.4000000000000004</v>
      </c>
      <c r="W228" s="4">
        <v>160</v>
      </c>
      <c r="X228" s="4">
        <v>12.3</v>
      </c>
      <c r="Y228" s="4">
        <v>180</v>
      </c>
      <c r="Z228" s="4" t="s">
        <v>1884</v>
      </c>
      <c r="AA228" s="4">
        <v>2</v>
      </c>
      <c r="AB228" s="4">
        <v>2.7</v>
      </c>
      <c r="AC228" s="4">
        <v>1</v>
      </c>
      <c r="AD228" s="4" t="s">
        <v>1885</v>
      </c>
      <c r="AE228" s="4">
        <v>1.5</v>
      </c>
      <c r="AF228" s="4" t="s">
        <v>1886</v>
      </c>
      <c r="AG228" s="4">
        <v>7.2</v>
      </c>
      <c r="AH228" s="4">
        <v>55.3</v>
      </c>
      <c r="AI228" s="4">
        <v>19.440000000000001</v>
      </c>
      <c r="AJ228" s="4">
        <v>16</v>
      </c>
      <c r="AK228" s="4">
        <v>-4.2</v>
      </c>
      <c r="AL228" s="4">
        <v>13</v>
      </c>
      <c r="AM228" s="4" t="s">
        <v>1887</v>
      </c>
      <c r="AN228" s="4">
        <v>7</v>
      </c>
      <c r="AO228" s="3"/>
    </row>
    <row r="229" spans="2:41" x14ac:dyDescent="0.25">
      <c r="B229" s="106" t="s">
        <v>4829</v>
      </c>
      <c r="C229" s="16">
        <v>466990</v>
      </c>
      <c r="D229" s="16" t="s">
        <v>4631</v>
      </c>
      <c r="E229" s="16">
        <v>2020</v>
      </c>
      <c r="F229" s="12">
        <v>44054</v>
      </c>
      <c r="G229" s="4">
        <v>1008.6</v>
      </c>
      <c r="H229" s="4">
        <v>1010.8</v>
      </c>
      <c r="I229" s="4">
        <v>1012</v>
      </c>
      <c r="J229" s="4" t="s">
        <v>1888</v>
      </c>
      <c r="K229" s="4">
        <v>1005</v>
      </c>
      <c r="L229" s="4" t="s">
        <v>1889</v>
      </c>
      <c r="M229" s="4">
        <v>27.4</v>
      </c>
      <c r="N229" s="4">
        <v>30</v>
      </c>
      <c r="O229" s="4" t="s">
        <v>1890</v>
      </c>
      <c r="P229" s="4">
        <v>25.5</v>
      </c>
      <c r="Q229" s="4" t="s">
        <v>1891</v>
      </c>
      <c r="R229" s="4">
        <v>24.1</v>
      </c>
      <c r="S229" s="4">
        <v>82</v>
      </c>
      <c r="T229" s="4">
        <v>76</v>
      </c>
      <c r="U229" s="4" t="s">
        <v>1892</v>
      </c>
      <c r="V229" s="4">
        <v>4</v>
      </c>
      <c r="W229" s="4">
        <v>210</v>
      </c>
      <c r="X229" s="4">
        <v>14</v>
      </c>
      <c r="Y229" s="4">
        <v>220</v>
      </c>
      <c r="Z229" s="4" t="s">
        <v>1893</v>
      </c>
      <c r="AA229" s="4">
        <v>1.5</v>
      </c>
      <c r="AB229" s="4">
        <v>0.8</v>
      </c>
      <c r="AC229" s="4">
        <v>0.5</v>
      </c>
      <c r="AD229" s="4" t="s">
        <v>1894</v>
      </c>
      <c r="AE229" s="4">
        <v>0.5</v>
      </c>
      <c r="AF229" s="4" t="s">
        <v>1894</v>
      </c>
      <c r="AG229" s="4">
        <v>0.1</v>
      </c>
      <c r="AH229" s="4">
        <v>0.8</v>
      </c>
      <c r="AI229" s="4">
        <v>3.94</v>
      </c>
      <c r="AJ229" s="4">
        <v>11.3</v>
      </c>
      <c r="AK229" s="4">
        <v>-2.4</v>
      </c>
      <c r="AL229" s="4">
        <v>9</v>
      </c>
      <c r="AM229" s="4" t="s">
        <v>1895</v>
      </c>
      <c r="AN229" s="4">
        <v>9.6</v>
      </c>
      <c r="AO229" s="3"/>
    </row>
    <row r="230" spans="2:41" x14ac:dyDescent="0.25">
      <c r="B230" s="106" t="s">
        <v>4829</v>
      </c>
      <c r="C230" s="16">
        <v>466990</v>
      </c>
      <c r="D230" s="16" t="s">
        <v>4631</v>
      </c>
      <c r="E230" s="16">
        <v>2020</v>
      </c>
      <c r="F230" s="12">
        <v>44055</v>
      </c>
      <c r="G230" s="4">
        <v>1012</v>
      </c>
      <c r="H230" s="4">
        <v>1014.2</v>
      </c>
      <c r="I230" s="4">
        <v>1013.7</v>
      </c>
      <c r="J230" s="4" t="s">
        <v>1896</v>
      </c>
      <c r="K230" s="4">
        <v>1010.4</v>
      </c>
      <c r="L230" s="4" t="s">
        <v>1897</v>
      </c>
      <c r="M230" s="4">
        <v>29.1</v>
      </c>
      <c r="N230" s="4">
        <v>32.4</v>
      </c>
      <c r="O230" s="4" t="s">
        <v>1898</v>
      </c>
      <c r="P230" s="4">
        <v>25.4</v>
      </c>
      <c r="Q230" s="4" t="s">
        <v>1899</v>
      </c>
      <c r="R230" s="4">
        <v>25</v>
      </c>
      <c r="S230" s="4">
        <v>79</v>
      </c>
      <c r="T230" s="4">
        <v>68</v>
      </c>
      <c r="U230" s="4" t="s">
        <v>1900</v>
      </c>
      <c r="V230" s="4">
        <v>3.7</v>
      </c>
      <c r="W230" s="4">
        <v>170</v>
      </c>
      <c r="X230" s="4">
        <v>10.7</v>
      </c>
      <c r="Y230" s="4">
        <v>170</v>
      </c>
      <c r="Z230" s="4" t="s">
        <v>1901</v>
      </c>
      <c r="AA230" s="4">
        <v>0</v>
      </c>
      <c r="AB230" s="4">
        <v>0</v>
      </c>
      <c r="AC230" s="4">
        <v>0</v>
      </c>
      <c r="AD230" s="4" t="s">
        <v>181</v>
      </c>
      <c r="AE230" s="4">
        <v>0</v>
      </c>
      <c r="AF230" s="4" t="s">
        <v>181</v>
      </c>
      <c r="AG230" s="4">
        <v>11</v>
      </c>
      <c r="AH230" s="4">
        <v>84.7</v>
      </c>
      <c r="AI230" s="4">
        <v>23.54</v>
      </c>
      <c r="AJ230" s="4">
        <v>16.899999999999999</v>
      </c>
      <c r="AK230" s="4">
        <v>5.4</v>
      </c>
      <c r="AL230" s="4">
        <v>14</v>
      </c>
      <c r="AM230" s="4" t="s">
        <v>1902</v>
      </c>
      <c r="AN230" s="4">
        <v>3.4</v>
      </c>
      <c r="AO230" s="3"/>
    </row>
    <row r="231" spans="2:41" x14ac:dyDescent="0.25">
      <c r="B231" s="106" t="s">
        <v>4829</v>
      </c>
      <c r="C231" s="16">
        <v>466990</v>
      </c>
      <c r="D231" s="16" t="s">
        <v>4631</v>
      </c>
      <c r="E231" s="16">
        <v>2020</v>
      </c>
      <c r="F231" s="12">
        <v>44056</v>
      </c>
      <c r="G231" s="4">
        <v>1010.8</v>
      </c>
      <c r="H231" s="4">
        <v>1013</v>
      </c>
      <c r="I231" s="4">
        <v>1012.8</v>
      </c>
      <c r="J231" s="4" t="s">
        <v>1903</v>
      </c>
      <c r="K231" s="4">
        <v>1008.8</v>
      </c>
      <c r="L231" s="4" t="s">
        <v>1904</v>
      </c>
      <c r="M231" s="4">
        <v>29.7</v>
      </c>
      <c r="N231" s="4">
        <v>33.5</v>
      </c>
      <c r="O231" s="4" t="s">
        <v>1905</v>
      </c>
      <c r="P231" s="4">
        <v>25.9</v>
      </c>
      <c r="Q231" s="4" t="s">
        <v>1906</v>
      </c>
      <c r="R231" s="4">
        <v>24.5</v>
      </c>
      <c r="S231" s="4">
        <v>74</v>
      </c>
      <c r="T231" s="4">
        <v>65</v>
      </c>
      <c r="U231" s="4" t="s">
        <v>1907</v>
      </c>
      <c r="V231" s="4">
        <v>2.2999999999999998</v>
      </c>
      <c r="W231" s="4">
        <v>130</v>
      </c>
      <c r="X231" s="4">
        <v>6</v>
      </c>
      <c r="Y231" s="4">
        <v>220</v>
      </c>
      <c r="Z231" s="4" t="s">
        <v>1908</v>
      </c>
      <c r="AA231" s="4">
        <v>0</v>
      </c>
      <c r="AB231" s="4">
        <v>0</v>
      </c>
      <c r="AC231" s="4">
        <v>0</v>
      </c>
      <c r="AD231" s="4" t="s">
        <v>181</v>
      </c>
      <c r="AE231" s="4">
        <v>0</v>
      </c>
      <c r="AF231" s="4" t="s">
        <v>181</v>
      </c>
      <c r="AG231" s="4">
        <v>11.5</v>
      </c>
      <c r="AH231" s="4">
        <v>88.7</v>
      </c>
      <c r="AI231" s="4">
        <v>24.95</v>
      </c>
      <c r="AJ231" s="4">
        <v>19.399999999999999</v>
      </c>
      <c r="AK231" s="4">
        <v>6.3</v>
      </c>
      <c r="AL231" s="4">
        <v>14</v>
      </c>
      <c r="AM231" s="4" t="s">
        <v>1909</v>
      </c>
      <c r="AN231" s="4">
        <v>1.3</v>
      </c>
      <c r="AO231" s="3"/>
    </row>
    <row r="232" spans="2:41" x14ac:dyDescent="0.25">
      <c r="B232" s="106" t="s">
        <v>4829</v>
      </c>
      <c r="C232" s="16">
        <v>466990</v>
      </c>
      <c r="D232" s="16" t="s">
        <v>4631</v>
      </c>
      <c r="E232" s="16">
        <v>2020</v>
      </c>
      <c r="F232" s="12">
        <v>44057</v>
      </c>
      <c r="G232" s="4">
        <v>1008.2</v>
      </c>
      <c r="H232" s="4">
        <v>1010.4</v>
      </c>
      <c r="I232" s="4">
        <v>1010.4</v>
      </c>
      <c r="J232" s="4" t="s">
        <v>1910</v>
      </c>
      <c r="K232" s="4">
        <v>1005.7</v>
      </c>
      <c r="L232" s="4" t="s">
        <v>1911</v>
      </c>
      <c r="M232" s="4">
        <v>29.3</v>
      </c>
      <c r="N232" s="4">
        <v>33.799999999999997</v>
      </c>
      <c r="O232" s="4" t="s">
        <v>1912</v>
      </c>
      <c r="P232" s="4">
        <v>25.7</v>
      </c>
      <c r="Q232" s="4" t="s">
        <v>1913</v>
      </c>
      <c r="R232" s="4">
        <v>23.7</v>
      </c>
      <c r="S232" s="4">
        <v>72</v>
      </c>
      <c r="T232" s="4">
        <v>60</v>
      </c>
      <c r="U232" s="4" t="s">
        <v>1914</v>
      </c>
      <c r="V232" s="4">
        <v>2.8</v>
      </c>
      <c r="W232" s="4">
        <v>230</v>
      </c>
      <c r="X232" s="4">
        <v>7.1</v>
      </c>
      <c r="Y232" s="4">
        <v>220</v>
      </c>
      <c r="Z232" s="4" t="s">
        <v>1915</v>
      </c>
      <c r="AA232" s="4">
        <v>0</v>
      </c>
      <c r="AB232" s="4">
        <v>0</v>
      </c>
      <c r="AC232" s="4">
        <v>0</v>
      </c>
      <c r="AD232" s="4" t="s">
        <v>181</v>
      </c>
      <c r="AE232" s="4">
        <v>0</v>
      </c>
      <c r="AF232" s="4" t="s">
        <v>181</v>
      </c>
      <c r="AG232" s="4">
        <v>10</v>
      </c>
      <c r="AH232" s="4">
        <v>77.3</v>
      </c>
      <c r="AI232" s="4">
        <v>23.48</v>
      </c>
      <c r="AJ232" s="4">
        <v>18.8</v>
      </c>
      <c r="AK232" s="4">
        <v>7</v>
      </c>
      <c r="AL232" s="4">
        <v>13</v>
      </c>
      <c r="AM232" s="4" t="s">
        <v>1916</v>
      </c>
      <c r="AN232" s="4">
        <v>3.8</v>
      </c>
      <c r="AO232" s="3"/>
    </row>
    <row r="233" spans="2:41" x14ac:dyDescent="0.25">
      <c r="B233" s="106" t="s">
        <v>4829</v>
      </c>
      <c r="C233" s="16">
        <v>466990</v>
      </c>
      <c r="D233" s="16" t="s">
        <v>4631</v>
      </c>
      <c r="E233" s="16">
        <v>2020</v>
      </c>
      <c r="F233" s="12">
        <v>44058</v>
      </c>
      <c r="G233" s="4">
        <v>1007.7</v>
      </c>
      <c r="H233" s="4">
        <v>1009.8</v>
      </c>
      <c r="I233" s="4">
        <v>1009.5</v>
      </c>
      <c r="J233" s="4" t="s">
        <v>1917</v>
      </c>
      <c r="K233" s="4">
        <v>1006.4</v>
      </c>
      <c r="L233" s="4" t="s">
        <v>1918</v>
      </c>
      <c r="M233" s="4">
        <v>29.4</v>
      </c>
      <c r="N233" s="4">
        <v>34.1</v>
      </c>
      <c r="O233" s="4" t="s">
        <v>1919</v>
      </c>
      <c r="P233" s="4">
        <v>25.7</v>
      </c>
      <c r="Q233" s="4" t="s">
        <v>1920</v>
      </c>
      <c r="R233" s="4">
        <v>24.1</v>
      </c>
      <c r="S233" s="4">
        <v>74</v>
      </c>
      <c r="T233" s="4">
        <v>63</v>
      </c>
      <c r="U233" s="4" t="s">
        <v>1921</v>
      </c>
      <c r="V233" s="4">
        <v>3</v>
      </c>
      <c r="W233" s="4">
        <v>150</v>
      </c>
      <c r="X233" s="4">
        <v>6.8</v>
      </c>
      <c r="Y233" s="4">
        <v>160</v>
      </c>
      <c r="Z233" s="4" t="s">
        <v>1922</v>
      </c>
      <c r="AA233" s="4">
        <v>0</v>
      </c>
      <c r="AB233" s="4">
        <v>0</v>
      </c>
      <c r="AC233" s="4">
        <v>0</v>
      </c>
      <c r="AD233" s="4" t="s">
        <v>181</v>
      </c>
      <c r="AE233" s="4">
        <v>0</v>
      </c>
      <c r="AF233" s="4" t="s">
        <v>181</v>
      </c>
      <c r="AG233" s="4">
        <v>9.6999999999999993</v>
      </c>
      <c r="AH233" s="4">
        <v>75.099999999999994</v>
      </c>
      <c r="AI233" s="4">
        <v>23.08</v>
      </c>
      <c r="AJ233" s="4">
        <v>15.1</v>
      </c>
      <c r="AK233" s="4">
        <v>8.3000000000000007</v>
      </c>
      <c r="AL233" s="4">
        <v>13</v>
      </c>
      <c r="AM233" s="4" t="s">
        <v>1923</v>
      </c>
      <c r="AN233" s="4">
        <v>7</v>
      </c>
      <c r="AO233" s="3"/>
    </row>
    <row r="234" spans="2:41" x14ac:dyDescent="0.25">
      <c r="B234" s="106" t="s">
        <v>4829</v>
      </c>
      <c r="C234" s="16">
        <v>466990</v>
      </c>
      <c r="D234" s="16" t="s">
        <v>4631</v>
      </c>
      <c r="E234" s="16">
        <v>2020</v>
      </c>
      <c r="F234" s="12">
        <v>44059</v>
      </c>
      <c r="G234" s="4">
        <v>1008.2</v>
      </c>
      <c r="H234" s="4">
        <v>1010.4</v>
      </c>
      <c r="I234" s="4">
        <v>1009.9</v>
      </c>
      <c r="J234" s="4" t="s">
        <v>1924</v>
      </c>
      <c r="K234" s="4">
        <v>1006.4</v>
      </c>
      <c r="L234" s="4" t="s">
        <v>1925</v>
      </c>
      <c r="M234" s="4">
        <v>29.3</v>
      </c>
      <c r="N234" s="4">
        <v>34</v>
      </c>
      <c r="O234" s="4" t="s">
        <v>1926</v>
      </c>
      <c r="P234" s="4">
        <v>25.8</v>
      </c>
      <c r="Q234" s="4" t="s">
        <v>1927</v>
      </c>
      <c r="R234" s="4">
        <v>23.7</v>
      </c>
      <c r="S234" s="4">
        <v>72</v>
      </c>
      <c r="T234" s="4">
        <v>61</v>
      </c>
      <c r="U234" s="4" t="s">
        <v>1928</v>
      </c>
      <c r="V234" s="4">
        <v>2.6</v>
      </c>
      <c r="W234" s="4">
        <v>140</v>
      </c>
      <c r="X234" s="4">
        <v>6.1</v>
      </c>
      <c r="Y234" s="4">
        <v>40</v>
      </c>
      <c r="Z234" s="4" t="s">
        <v>1929</v>
      </c>
      <c r="AA234" s="4">
        <v>3</v>
      </c>
      <c r="AB234" s="4">
        <v>0.5</v>
      </c>
      <c r="AC234" s="4">
        <v>2.5</v>
      </c>
      <c r="AD234" s="4" t="s">
        <v>1930</v>
      </c>
      <c r="AE234" s="4">
        <v>3</v>
      </c>
      <c r="AF234" s="4" t="s">
        <v>1931</v>
      </c>
      <c r="AG234" s="4">
        <v>8.4</v>
      </c>
      <c r="AH234" s="4">
        <v>65.099999999999994</v>
      </c>
      <c r="AI234" s="4">
        <v>21.61</v>
      </c>
      <c r="AJ234" s="4">
        <v>15.3</v>
      </c>
      <c r="AK234" s="4">
        <v>-6.7</v>
      </c>
      <c r="AL234" s="4">
        <v>12</v>
      </c>
      <c r="AM234" s="4" t="s">
        <v>1932</v>
      </c>
      <c r="AN234" s="4">
        <v>6.4</v>
      </c>
      <c r="AO234" s="3"/>
    </row>
    <row r="235" spans="2:41" x14ac:dyDescent="0.25">
      <c r="B235" s="106" t="s">
        <v>4829</v>
      </c>
      <c r="C235" s="16">
        <v>466990</v>
      </c>
      <c r="D235" s="16" t="s">
        <v>4631</v>
      </c>
      <c r="E235" s="16">
        <v>2020</v>
      </c>
      <c r="F235" s="12">
        <v>44060</v>
      </c>
      <c r="G235" s="4">
        <v>1008.1</v>
      </c>
      <c r="H235" s="4">
        <v>1010.3</v>
      </c>
      <c r="I235" s="4">
        <v>1009.9</v>
      </c>
      <c r="J235" s="4" t="s">
        <v>1933</v>
      </c>
      <c r="K235" s="4">
        <v>1006</v>
      </c>
      <c r="L235" s="4" t="s">
        <v>1934</v>
      </c>
      <c r="M235" s="4">
        <v>28.2</v>
      </c>
      <c r="N235" s="4">
        <v>30.9</v>
      </c>
      <c r="O235" s="4" t="s">
        <v>1935</v>
      </c>
      <c r="P235" s="4">
        <v>25.9</v>
      </c>
      <c r="Q235" s="4" t="s">
        <v>1936</v>
      </c>
      <c r="R235" s="4">
        <v>24</v>
      </c>
      <c r="S235" s="4">
        <v>78</v>
      </c>
      <c r="T235" s="4">
        <v>68</v>
      </c>
      <c r="U235" s="4" t="s">
        <v>1937</v>
      </c>
      <c r="V235" s="4">
        <v>2</v>
      </c>
      <c r="W235" s="4">
        <v>150</v>
      </c>
      <c r="X235" s="4">
        <v>6.3</v>
      </c>
      <c r="Y235" s="4">
        <v>170</v>
      </c>
      <c r="Z235" s="4" t="s">
        <v>1938</v>
      </c>
      <c r="AA235" s="4">
        <v>0.5</v>
      </c>
      <c r="AB235" s="4">
        <v>2.2999999999999998</v>
      </c>
      <c r="AC235" s="4">
        <v>0.5</v>
      </c>
      <c r="AD235" s="4" t="s">
        <v>1939</v>
      </c>
      <c r="AE235" s="4">
        <v>0.5</v>
      </c>
      <c r="AF235" s="4" t="s">
        <v>1939</v>
      </c>
      <c r="AG235" s="4">
        <v>3.5</v>
      </c>
      <c r="AH235" s="4">
        <v>27.2</v>
      </c>
      <c r="AI235" s="4">
        <v>8.56</v>
      </c>
      <c r="AJ235" s="4">
        <v>12</v>
      </c>
      <c r="AK235" s="4">
        <v>-2.1</v>
      </c>
      <c r="AL235" s="4">
        <v>8</v>
      </c>
      <c r="AM235" s="4" t="s">
        <v>1940</v>
      </c>
      <c r="AN235" s="4">
        <v>7.3</v>
      </c>
      <c r="AO235" s="3"/>
    </row>
    <row r="236" spans="2:41" x14ac:dyDescent="0.25">
      <c r="B236" s="106" t="s">
        <v>4829</v>
      </c>
      <c r="C236" s="16">
        <v>466990</v>
      </c>
      <c r="D236" s="16" t="s">
        <v>4631</v>
      </c>
      <c r="E236" s="16">
        <v>2020</v>
      </c>
      <c r="F236" s="12">
        <v>44061</v>
      </c>
      <c r="G236" s="4">
        <v>1008.1</v>
      </c>
      <c r="H236" s="4">
        <v>1010.3</v>
      </c>
      <c r="I236" s="4">
        <v>1010</v>
      </c>
      <c r="J236" s="4" t="s">
        <v>1941</v>
      </c>
      <c r="K236" s="4">
        <v>1006.5</v>
      </c>
      <c r="L236" s="4" t="s">
        <v>1942</v>
      </c>
      <c r="M236" s="4">
        <v>28.4</v>
      </c>
      <c r="N236" s="4">
        <v>33</v>
      </c>
      <c r="O236" s="4" t="s">
        <v>1943</v>
      </c>
      <c r="P236" s="4">
        <v>25</v>
      </c>
      <c r="Q236" s="4" t="s">
        <v>1944</v>
      </c>
      <c r="R236" s="4">
        <v>23.6</v>
      </c>
      <c r="S236" s="4">
        <v>76</v>
      </c>
      <c r="T236" s="4">
        <v>64</v>
      </c>
      <c r="U236" s="4" t="s">
        <v>1945</v>
      </c>
      <c r="V236" s="4">
        <v>1.8</v>
      </c>
      <c r="W236" s="4">
        <v>120</v>
      </c>
      <c r="X236" s="4">
        <v>5.2</v>
      </c>
      <c r="Y236" s="4">
        <v>240</v>
      </c>
      <c r="Z236" s="4" t="s">
        <v>1946</v>
      </c>
      <c r="AA236" s="4">
        <v>1</v>
      </c>
      <c r="AB236" s="4">
        <v>1.9</v>
      </c>
      <c r="AC236" s="4">
        <v>0.5</v>
      </c>
      <c r="AD236" s="4" t="s">
        <v>1947</v>
      </c>
      <c r="AE236" s="4">
        <v>0.5</v>
      </c>
      <c r="AF236" s="4" t="s">
        <v>1948</v>
      </c>
      <c r="AG236" s="4">
        <v>6.4</v>
      </c>
      <c r="AH236" s="4">
        <v>49.8</v>
      </c>
      <c r="AI236" s="4">
        <v>17.14</v>
      </c>
      <c r="AJ236" s="4">
        <v>14.5</v>
      </c>
      <c r="AK236" s="4">
        <v>4.3</v>
      </c>
      <c r="AL236" s="4">
        <v>13</v>
      </c>
      <c r="AM236" s="4" t="s">
        <v>1949</v>
      </c>
      <c r="AN236" s="4">
        <v>5.9</v>
      </c>
      <c r="AO236" s="3"/>
    </row>
    <row r="237" spans="2:41" x14ac:dyDescent="0.25">
      <c r="B237" s="106" t="s">
        <v>4829</v>
      </c>
      <c r="C237" s="16">
        <v>466990</v>
      </c>
      <c r="D237" s="16" t="s">
        <v>4631</v>
      </c>
      <c r="E237" s="16">
        <v>2020</v>
      </c>
      <c r="F237" s="12">
        <v>44062</v>
      </c>
      <c r="G237" s="4">
        <v>1007.3</v>
      </c>
      <c r="H237" s="4">
        <v>1009.5</v>
      </c>
      <c r="I237" s="4">
        <v>1008.7</v>
      </c>
      <c r="J237" s="4" t="s">
        <v>1950</v>
      </c>
      <c r="K237" s="4">
        <v>1005.6</v>
      </c>
      <c r="L237" s="4" t="s">
        <v>1951</v>
      </c>
      <c r="M237" s="4">
        <v>29.5</v>
      </c>
      <c r="N237" s="4">
        <v>33.200000000000003</v>
      </c>
      <c r="O237" s="4" t="s">
        <v>1952</v>
      </c>
      <c r="P237" s="4">
        <v>26</v>
      </c>
      <c r="Q237" s="4" t="s">
        <v>1953</v>
      </c>
      <c r="R237" s="4">
        <v>24</v>
      </c>
      <c r="S237" s="4">
        <v>73</v>
      </c>
      <c r="T237" s="4">
        <v>64</v>
      </c>
      <c r="U237" s="4" t="s">
        <v>1954</v>
      </c>
      <c r="V237" s="4">
        <v>2.1</v>
      </c>
      <c r="W237" s="4">
        <v>120</v>
      </c>
      <c r="X237" s="4">
        <v>5.3</v>
      </c>
      <c r="Y237" s="4">
        <v>250</v>
      </c>
      <c r="Z237" s="4" t="s">
        <v>1955</v>
      </c>
      <c r="AA237" s="4">
        <v>0</v>
      </c>
      <c r="AB237" s="4">
        <v>0</v>
      </c>
      <c r="AC237" s="4">
        <v>0</v>
      </c>
      <c r="AD237" s="4" t="s">
        <v>181</v>
      </c>
      <c r="AE237" s="4">
        <v>0</v>
      </c>
      <c r="AF237" s="4" t="s">
        <v>181</v>
      </c>
      <c r="AG237" s="4">
        <v>10.1</v>
      </c>
      <c r="AH237" s="4">
        <v>78.7</v>
      </c>
      <c r="AI237" s="4">
        <v>22.24</v>
      </c>
      <c r="AJ237" s="4">
        <v>18.600000000000001</v>
      </c>
      <c r="AK237" s="4">
        <v>5</v>
      </c>
      <c r="AL237" s="4">
        <v>13</v>
      </c>
      <c r="AM237" s="4" t="s">
        <v>1956</v>
      </c>
      <c r="AN237" s="4">
        <v>1.4</v>
      </c>
      <c r="AO237" s="3"/>
    </row>
    <row r="238" spans="2:41" x14ac:dyDescent="0.25">
      <c r="B238" s="106" t="s">
        <v>4829</v>
      </c>
      <c r="C238" s="16">
        <v>466990</v>
      </c>
      <c r="D238" s="16" t="s">
        <v>4631</v>
      </c>
      <c r="E238" s="16">
        <v>2020</v>
      </c>
      <c r="F238" s="12">
        <v>44063</v>
      </c>
      <c r="G238" s="4">
        <v>1007.9</v>
      </c>
      <c r="H238" s="4">
        <v>1010.1</v>
      </c>
      <c r="I238" s="4">
        <v>1009.2</v>
      </c>
      <c r="J238" s="4" t="s">
        <v>1957</v>
      </c>
      <c r="K238" s="4">
        <v>1005.8</v>
      </c>
      <c r="L238" s="4" t="s">
        <v>1958</v>
      </c>
      <c r="M238" s="4">
        <v>29.8</v>
      </c>
      <c r="N238" s="4">
        <v>34</v>
      </c>
      <c r="O238" s="4" t="s">
        <v>1959</v>
      </c>
      <c r="P238" s="4">
        <v>25.8</v>
      </c>
      <c r="Q238" s="4" t="s">
        <v>1960</v>
      </c>
      <c r="R238" s="4">
        <v>23.7</v>
      </c>
      <c r="S238" s="4">
        <v>70</v>
      </c>
      <c r="T238" s="4">
        <v>59</v>
      </c>
      <c r="U238" s="4" t="s">
        <v>1961</v>
      </c>
      <c r="V238" s="4">
        <v>2.2999999999999998</v>
      </c>
      <c r="W238" s="4">
        <v>120</v>
      </c>
      <c r="X238" s="4">
        <v>5.3</v>
      </c>
      <c r="Y238" s="4">
        <v>240</v>
      </c>
      <c r="Z238" s="4" t="s">
        <v>1962</v>
      </c>
      <c r="AA238" s="4">
        <v>0</v>
      </c>
      <c r="AB238" s="4">
        <v>0</v>
      </c>
      <c r="AC238" s="4">
        <v>0</v>
      </c>
      <c r="AD238" s="4" t="s">
        <v>181</v>
      </c>
      <c r="AE238" s="4">
        <v>0</v>
      </c>
      <c r="AF238" s="4" t="s">
        <v>181</v>
      </c>
      <c r="AG238" s="4">
        <v>11.4</v>
      </c>
      <c r="AH238" s="4">
        <v>89</v>
      </c>
      <c r="AI238" s="4">
        <v>24.01</v>
      </c>
      <c r="AJ238" s="4">
        <v>13</v>
      </c>
      <c r="AK238" s="4">
        <v>8</v>
      </c>
      <c r="AL238" s="4">
        <v>12</v>
      </c>
      <c r="AM238" s="4" t="s">
        <v>1963</v>
      </c>
      <c r="AN238" s="4">
        <v>2.9</v>
      </c>
      <c r="AO238" s="3"/>
    </row>
    <row r="239" spans="2:41" x14ac:dyDescent="0.25">
      <c r="B239" s="106" t="s">
        <v>4829</v>
      </c>
      <c r="C239" s="16">
        <v>466990</v>
      </c>
      <c r="D239" s="16" t="s">
        <v>4631</v>
      </c>
      <c r="E239" s="16">
        <v>2020</v>
      </c>
      <c r="F239" s="12">
        <v>44064</v>
      </c>
      <c r="G239" s="4">
        <v>1007.4</v>
      </c>
      <c r="H239" s="4">
        <v>1009.6</v>
      </c>
      <c r="I239" s="4">
        <v>1008.9</v>
      </c>
      <c r="J239" s="4" t="s">
        <v>1964</v>
      </c>
      <c r="K239" s="4">
        <v>1005.9</v>
      </c>
      <c r="L239" s="4" t="s">
        <v>1965</v>
      </c>
      <c r="M239" s="4">
        <v>29.4</v>
      </c>
      <c r="N239" s="4">
        <v>33.6</v>
      </c>
      <c r="O239" s="4" t="s">
        <v>1966</v>
      </c>
      <c r="P239" s="4">
        <v>25.6</v>
      </c>
      <c r="Q239" s="4" t="s">
        <v>1967</v>
      </c>
      <c r="R239" s="4">
        <v>23.6</v>
      </c>
      <c r="S239" s="4">
        <v>71</v>
      </c>
      <c r="T239" s="4">
        <v>61</v>
      </c>
      <c r="U239" s="4" t="s">
        <v>1968</v>
      </c>
      <c r="V239" s="4">
        <v>3</v>
      </c>
      <c r="W239" s="4">
        <v>10</v>
      </c>
      <c r="X239" s="4">
        <v>12.7</v>
      </c>
      <c r="Y239" s="4">
        <v>90</v>
      </c>
      <c r="Z239" s="4" t="s">
        <v>1969</v>
      </c>
      <c r="AA239" s="4">
        <v>0.5</v>
      </c>
      <c r="AB239" s="4">
        <v>0.9</v>
      </c>
      <c r="AC239" s="4">
        <v>0.5</v>
      </c>
      <c r="AD239" s="4" t="s">
        <v>1970</v>
      </c>
      <c r="AE239" s="4">
        <v>0.5</v>
      </c>
      <c r="AF239" s="4" t="s">
        <v>1971</v>
      </c>
      <c r="AG239" s="4">
        <v>8.5</v>
      </c>
      <c r="AH239" s="4">
        <v>66.400000000000006</v>
      </c>
      <c r="AI239" s="4">
        <v>18.97</v>
      </c>
      <c r="AJ239" s="4">
        <v>15</v>
      </c>
      <c r="AK239" s="4">
        <v>-1.2</v>
      </c>
      <c r="AL239" s="4">
        <v>13</v>
      </c>
      <c r="AM239" s="4" t="s">
        <v>1972</v>
      </c>
      <c r="AN239" s="4">
        <v>7</v>
      </c>
      <c r="AO239" s="3"/>
    </row>
    <row r="240" spans="2:41" x14ac:dyDescent="0.25">
      <c r="B240" s="106" t="s">
        <v>4829</v>
      </c>
      <c r="C240" s="16">
        <v>466990</v>
      </c>
      <c r="D240" s="16" t="s">
        <v>4631</v>
      </c>
      <c r="E240" s="16">
        <v>2020</v>
      </c>
      <c r="F240" s="12">
        <v>44065</v>
      </c>
      <c r="G240" s="4">
        <v>1002.8</v>
      </c>
      <c r="H240" s="4">
        <v>1005</v>
      </c>
      <c r="I240" s="4">
        <v>1006.2</v>
      </c>
      <c r="J240" s="4" t="s">
        <v>1973</v>
      </c>
      <c r="K240" s="4">
        <v>1000.9</v>
      </c>
      <c r="L240" s="4" t="s">
        <v>1974</v>
      </c>
      <c r="M240" s="4">
        <v>26.5</v>
      </c>
      <c r="N240" s="4">
        <v>32.799999999999997</v>
      </c>
      <c r="O240" s="4" t="s">
        <v>1975</v>
      </c>
      <c r="P240" s="4">
        <v>24</v>
      </c>
      <c r="Q240" s="4" t="s">
        <v>1976</v>
      </c>
      <c r="R240" s="4">
        <v>23.9</v>
      </c>
      <c r="S240" s="4">
        <v>86</v>
      </c>
      <c r="T240" s="4">
        <v>64</v>
      </c>
      <c r="U240" s="4" t="s">
        <v>1977</v>
      </c>
      <c r="V240" s="4">
        <v>3.7</v>
      </c>
      <c r="W240" s="4">
        <v>350</v>
      </c>
      <c r="X240" s="4">
        <v>14</v>
      </c>
      <c r="Y240" s="4">
        <v>30</v>
      </c>
      <c r="Z240" s="4" t="s">
        <v>1978</v>
      </c>
      <c r="AA240" s="4">
        <v>68.5</v>
      </c>
      <c r="AB240" s="4">
        <v>12.8</v>
      </c>
      <c r="AC240" s="4">
        <v>11.5</v>
      </c>
      <c r="AD240" s="4" t="s">
        <v>1979</v>
      </c>
      <c r="AE240" s="4">
        <v>18</v>
      </c>
      <c r="AF240" s="4" t="s">
        <v>1980</v>
      </c>
      <c r="AG240" s="4">
        <v>3.1</v>
      </c>
      <c r="AH240" s="4">
        <v>24.3</v>
      </c>
      <c r="AI240" s="4">
        <v>12.99</v>
      </c>
      <c r="AJ240" s="4">
        <v>11</v>
      </c>
      <c r="AK240" s="4">
        <v>-4.8</v>
      </c>
      <c r="AL240" s="4">
        <v>12</v>
      </c>
      <c r="AM240" s="4" t="s">
        <v>1981</v>
      </c>
      <c r="AN240" s="4">
        <v>9.3000000000000007</v>
      </c>
      <c r="AO240" s="3"/>
    </row>
    <row r="241" spans="2:41" x14ac:dyDescent="0.25">
      <c r="B241" s="106" t="s">
        <v>4829</v>
      </c>
      <c r="C241" s="16">
        <v>466990</v>
      </c>
      <c r="D241" s="16" t="s">
        <v>4631</v>
      </c>
      <c r="E241" s="16">
        <v>2020</v>
      </c>
      <c r="F241" s="12">
        <v>44066</v>
      </c>
      <c r="G241" s="4">
        <v>1001.5</v>
      </c>
      <c r="H241" s="4">
        <v>1003.7</v>
      </c>
      <c r="I241" s="4">
        <v>1002.8</v>
      </c>
      <c r="J241" s="4" t="s">
        <v>1982</v>
      </c>
      <c r="K241" s="4">
        <v>1000.2</v>
      </c>
      <c r="L241" s="4" t="s">
        <v>1983</v>
      </c>
      <c r="M241" s="4">
        <v>28.8</v>
      </c>
      <c r="N241" s="4">
        <v>33.1</v>
      </c>
      <c r="O241" s="4" t="s">
        <v>1984</v>
      </c>
      <c r="P241" s="4">
        <v>25</v>
      </c>
      <c r="Q241" s="4" t="s">
        <v>1985</v>
      </c>
      <c r="R241" s="4">
        <v>24.6</v>
      </c>
      <c r="S241" s="4">
        <v>79</v>
      </c>
      <c r="T241" s="4">
        <v>65</v>
      </c>
      <c r="U241" s="4" t="s">
        <v>1986</v>
      </c>
      <c r="V241" s="4">
        <v>2.9</v>
      </c>
      <c r="W241" s="4">
        <v>180</v>
      </c>
      <c r="X241" s="4">
        <v>8.5</v>
      </c>
      <c r="Y241" s="4">
        <v>180</v>
      </c>
      <c r="Z241" s="4" t="s">
        <v>1987</v>
      </c>
      <c r="AA241" s="4">
        <v>0</v>
      </c>
      <c r="AB241" s="4">
        <v>0</v>
      </c>
      <c r="AC241" s="4">
        <v>0</v>
      </c>
      <c r="AD241" s="4" t="s">
        <v>181</v>
      </c>
      <c r="AE241" s="4">
        <v>0</v>
      </c>
      <c r="AF241" s="4" t="s">
        <v>181</v>
      </c>
      <c r="AG241" s="4">
        <v>9.8000000000000007</v>
      </c>
      <c r="AH241" s="4">
        <v>76.900000000000006</v>
      </c>
      <c r="AI241" s="4">
        <v>22.64</v>
      </c>
      <c r="AJ241" s="4">
        <v>15.3</v>
      </c>
      <c r="AK241" s="4">
        <v>6.1</v>
      </c>
      <c r="AL241" s="4">
        <v>13</v>
      </c>
      <c r="AM241" s="4" t="s">
        <v>1988</v>
      </c>
      <c r="AN241" s="4">
        <v>5.3</v>
      </c>
      <c r="AO241" s="3"/>
    </row>
    <row r="242" spans="2:41" x14ac:dyDescent="0.25">
      <c r="B242" s="106" t="s">
        <v>4829</v>
      </c>
      <c r="C242" s="16">
        <v>466990</v>
      </c>
      <c r="D242" s="16" t="s">
        <v>4631</v>
      </c>
      <c r="E242" s="16">
        <v>2020</v>
      </c>
      <c r="F242" s="12">
        <v>44067</v>
      </c>
      <c r="G242" s="4">
        <v>1000.8</v>
      </c>
      <c r="H242" s="4">
        <v>1002.9</v>
      </c>
      <c r="I242" s="4">
        <v>1002.5</v>
      </c>
      <c r="J242" s="4" t="s">
        <v>1989</v>
      </c>
      <c r="K242" s="4">
        <v>998.9</v>
      </c>
      <c r="L242" s="4" t="s">
        <v>1990</v>
      </c>
      <c r="M242" s="4">
        <v>29.4</v>
      </c>
      <c r="N242" s="4">
        <v>33.1</v>
      </c>
      <c r="O242" s="4" t="s">
        <v>1991</v>
      </c>
      <c r="P242" s="4">
        <v>25.4</v>
      </c>
      <c r="Q242" s="4" t="s">
        <v>1992</v>
      </c>
      <c r="R242" s="4">
        <v>23.9</v>
      </c>
      <c r="S242" s="4">
        <v>73</v>
      </c>
      <c r="T242" s="4">
        <v>57</v>
      </c>
      <c r="U242" s="4" t="s">
        <v>1993</v>
      </c>
      <c r="V242" s="4">
        <v>2.4</v>
      </c>
      <c r="W242" s="4">
        <v>230</v>
      </c>
      <c r="X242" s="4">
        <v>6.8</v>
      </c>
      <c r="Y242" s="4">
        <v>250</v>
      </c>
      <c r="Z242" s="4" t="s">
        <v>1994</v>
      </c>
      <c r="AA242" s="4">
        <v>0</v>
      </c>
      <c r="AB242" s="4">
        <v>0</v>
      </c>
      <c r="AC242" s="4">
        <v>0</v>
      </c>
      <c r="AD242" s="4" t="s">
        <v>181</v>
      </c>
      <c r="AE242" s="4">
        <v>0</v>
      </c>
      <c r="AF242" s="4" t="s">
        <v>181</v>
      </c>
      <c r="AG242" s="4">
        <v>10.9</v>
      </c>
      <c r="AH242" s="4">
        <v>85.6</v>
      </c>
      <c r="AI242" s="4">
        <v>21.41</v>
      </c>
      <c r="AJ242" s="4">
        <v>18.8</v>
      </c>
      <c r="AK242" s="4">
        <v>5.8</v>
      </c>
      <c r="AL242" s="4">
        <v>12</v>
      </c>
      <c r="AM242" s="4" t="s">
        <v>1995</v>
      </c>
      <c r="AN242" s="4">
        <v>3.3</v>
      </c>
      <c r="AO242" s="3"/>
    </row>
    <row r="243" spans="2:41" x14ac:dyDescent="0.25">
      <c r="B243" s="106" t="s">
        <v>4829</v>
      </c>
      <c r="C243" s="16">
        <v>466990</v>
      </c>
      <c r="D243" s="16" t="s">
        <v>4631</v>
      </c>
      <c r="E243" s="16">
        <v>2020</v>
      </c>
      <c r="F243" s="12">
        <v>44068</v>
      </c>
      <c r="G243" s="4">
        <v>999.3</v>
      </c>
      <c r="H243" s="4">
        <v>1001.5</v>
      </c>
      <c r="I243" s="4">
        <v>1000.6</v>
      </c>
      <c r="J243" s="4" t="s">
        <v>1996</v>
      </c>
      <c r="K243" s="4">
        <v>997.9</v>
      </c>
      <c r="L243" s="4" t="s">
        <v>1997</v>
      </c>
      <c r="M243" s="4">
        <v>29.8</v>
      </c>
      <c r="N243" s="4">
        <v>33.700000000000003</v>
      </c>
      <c r="O243" s="4" t="s">
        <v>1998</v>
      </c>
      <c r="P243" s="4">
        <v>25.8</v>
      </c>
      <c r="Q243" s="4" t="s">
        <v>1999</v>
      </c>
      <c r="R243" s="4">
        <v>24.5</v>
      </c>
      <c r="S243" s="4">
        <v>74</v>
      </c>
      <c r="T243" s="4">
        <v>61</v>
      </c>
      <c r="U243" s="4" t="s">
        <v>2000</v>
      </c>
      <c r="V243" s="4">
        <v>2.2000000000000002</v>
      </c>
      <c r="W243" s="4">
        <v>100</v>
      </c>
      <c r="X243" s="4">
        <v>6.5</v>
      </c>
      <c r="Y243" s="4">
        <v>80</v>
      </c>
      <c r="Z243" s="4" t="s">
        <v>2001</v>
      </c>
      <c r="AA243" s="4">
        <v>0</v>
      </c>
      <c r="AB243" s="4">
        <v>0</v>
      </c>
      <c r="AC243" s="4">
        <v>0</v>
      </c>
      <c r="AD243" s="4" t="s">
        <v>181</v>
      </c>
      <c r="AE243" s="4">
        <v>0</v>
      </c>
      <c r="AF243" s="4" t="s">
        <v>181</v>
      </c>
      <c r="AG243" s="4">
        <v>10.4</v>
      </c>
      <c r="AH243" s="4">
        <v>81.900000000000006</v>
      </c>
      <c r="AI243" s="4">
        <v>22.66</v>
      </c>
      <c r="AJ243" s="4">
        <v>19.399999999999999</v>
      </c>
      <c r="AK243" s="4">
        <v>7.8</v>
      </c>
      <c r="AL243" s="4">
        <v>12</v>
      </c>
      <c r="AM243" s="4" t="s">
        <v>2002</v>
      </c>
      <c r="AN243" s="4">
        <v>1.8</v>
      </c>
      <c r="AO243" s="3"/>
    </row>
    <row r="244" spans="2:41" x14ac:dyDescent="0.25">
      <c r="B244" s="106" t="s">
        <v>4829</v>
      </c>
      <c r="C244" s="16">
        <v>466990</v>
      </c>
      <c r="D244" s="16" t="s">
        <v>4631</v>
      </c>
      <c r="E244" s="16">
        <v>2020</v>
      </c>
      <c r="F244" s="12">
        <v>44069</v>
      </c>
      <c r="G244" s="4">
        <v>999.3</v>
      </c>
      <c r="H244" s="4">
        <v>1001.5</v>
      </c>
      <c r="I244" s="4">
        <v>1001.2</v>
      </c>
      <c r="J244" s="4" t="s">
        <v>2003</v>
      </c>
      <c r="K244" s="4">
        <v>998</v>
      </c>
      <c r="L244" s="4" t="s">
        <v>2004</v>
      </c>
      <c r="M244" s="4">
        <v>29.4</v>
      </c>
      <c r="N244" s="4">
        <v>33.5</v>
      </c>
      <c r="O244" s="4" t="s">
        <v>2005</v>
      </c>
      <c r="P244" s="4">
        <v>26.6</v>
      </c>
      <c r="Q244" s="4" t="s">
        <v>2006</v>
      </c>
      <c r="R244" s="4">
        <v>23.7</v>
      </c>
      <c r="S244" s="4">
        <v>72</v>
      </c>
      <c r="T244" s="4">
        <v>58</v>
      </c>
      <c r="U244" s="4" t="s">
        <v>2007</v>
      </c>
      <c r="V244" s="4">
        <v>2.5</v>
      </c>
      <c r="W244" s="4">
        <v>250</v>
      </c>
      <c r="X244" s="4">
        <v>6.5</v>
      </c>
      <c r="Y244" s="4">
        <v>70</v>
      </c>
      <c r="Z244" s="4" t="s">
        <v>2008</v>
      </c>
      <c r="AA244" s="4">
        <v>1.5</v>
      </c>
      <c r="AB244" s="4">
        <v>2.5</v>
      </c>
      <c r="AC244" s="4">
        <v>0.5</v>
      </c>
      <c r="AD244" s="4" t="s">
        <v>2009</v>
      </c>
      <c r="AE244" s="4">
        <v>1.5</v>
      </c>
      <c r="AF244" s="4" t="s">
        <v>2010</v>
      </c>
      <c r="AG244" s="4">
        <v>7.2</v>
      </c>
      <c r="AH244" s="4">
        <v>56.8</v>
      </c>
      <c r="AI244" s="4">
        <v>16.420000000000002</v>
      </c>
      <c r="AJ244" s="4">
        <v>16.399999999999999</v>
      </c>
      <c r="AK244" s="4">
        <v>-3.8</v>
      </c>
      <c r="AL244" s="4">
        <v>12</v>
      </c>
      <c r="AM244" s="4" t="s">
        <v>2011</v>
      </c>
      <c r="AN244" s="4">
        <v>5.0999999999999996</v>
      </c>
      <c r="AO244" s="3"/>
    </row>
    <row r="245" spans="2:41" x14ac:dyDescent="0.25">
      <c r="B245" s="106" t="s">
        <v>4829</v>
      </c>
      <c r="C245" s="16">
        <v>466990</v>
      </c>
      <c r="D245" s="16" t="s">
        <v>4631</v>
      </c>
      <c r="E245" s="16">
        <v>2020</v>
      </c>
      <c r="F245" s="12">
        <v>44070</v>
      </c>
      <c r="G245" s="4">
        <v>1000.3</v>
      </c>
      <c r="H245" s="4">
        <v>1002.5</v>
      </c>
      <c r="I245" s="4">
        <v>1002.4</v>
      </c>
      <c r="J245" s="4" t="s">
        <v>2012</v>
      </c>
      <c r="K245" s="4">
        <v>998.7</v>
      </c>
      <c r="L245" s="4" t="s">
        <v>2013</v>
      </c>
      <c r="M245" s="4">
        <v>28.9</v>
      </c>
      <c r="N245" s="4">
        <v>32.9</v>
      </c>
      <c r="O245" s="4" t="s">
        <v>2014</v>
      </c>
      <c r="P245" s="4">
        <v>26.3</v>
      </c>
      <c r="Q245" s="4" t="s">
        <v>2015</v>
      </c>
      <c r="R245" s="4">
        <v>24.2</v>
      </c>
      <c r="S245" s="4">
        <v>76</v>
      </c>
      <c r="T245" s="4">
        <v>65</v>
      </c>
      <c r="U245" s="4" t="s">
        <v>2016</v>
      </c>
      <c r="V245" s="4">
        <v>2</v>
      </c>
      <c r="W245" s="4">
        <v>240</v>
      </c>
      <c r="X245" s="4">
        <v>7.1</v>
      </c>
      <c r="Y245" s="4">
        <v>160</v>
      </c>
      <c r="Z245" s="4" t="s">
        <v>2017</v>
      </c>
      <c r="AA245" s="4">
        <v>1.5</v>
      </c>
      <c r="AB245" s="4">
        <v>3</v>
      </c>
      <c r="AC245" s="4">
        <v>1.5</v>
      </c>
      <c r="AD245" s="4" t="s">
        <v>2018</v>
      </c>
      <c r="AE245" s="4">
        <v>1.5</v>
      </c>
      <c r="AF245" s="4" t="s">
        <v>2019</v>
      </c>
      <c r="AG245" s="4">
        <v>5.6</v>
      </c>
      <c r="AH245" s="4">
        <v>44.2</v>
      </c>
      <c r="AI245" s="4">
        <v>13.97</v>
      </c>
      <c r="AJ245" s="4">
        <v>12.6</v>
      </c>
      <c r="AK245" s="4">
        <v>-4</v>
      </c>
      <c r="AL245" s="4">
        <v>10</v>
      </c>
      <c r="AM245" s="4" t="s">
        <v>2020</v>
      </c>
      <c r="AN245" s="4">
        <v>7.9</v>
      </c>
      <c r="AO245" s="3"/>
    </row>
    <row r="246" spans="2:41" x14ac:dyDescent="0.25">
      <c r="B246" s="106" t="s">
        <v>4829</v>
      </c>
      <c r="C246" s="16">
        <v>466990</v>
      </c>
      <c r="D246" s="16" t="s">
        <v>4631</v>
      </c>
      <c r="E246" s="16">
        <v>2020</v>
      </c>
      <c r="F246" s="12">
        <v>44071</v>
      </c>
      <c r="G246" s="4">
        <v>1001.1</v>
      </c>
      <c r="H246" s="4">
        <v>1003.3</v>
      </c>
      <c r="I246" s="4">
        <v>1002.3</v>
      </c>
      <c r="J246" s="4" t="s">
        <v>2021</v>
      </c>
      <c r="K246" s="4">
        <v>999.3</v>
      </c>
      <c r="L246" s="4" t="s">
        <v>2022</v>
      </c>
      <c r="M246" s="4">
        <v>29.2</v>
      </c>
      <c r="N246" s="4">
        <v>32.700000000000003</v>
      </c>
      <c r="O246" s="4" t="s">
        <v>2023</v>
      </c>
      <c r="P246" s="4">
        <v>26.1</v>
      </c>
      <c r="Q246" s="4" t="s">
        <v>2024</v>
      </c>
      <c r="R246" s="4">
        <v>24.7</v>
      </c>
      <c r="S246" s="4">
        <v>77</v>
      </c>
      <c r="T246" s="4">
        <v>67</v>
      </c>
      <c r="U246" s="4" t="s">
        <v>2025</v>
      </c>
      <c r="V246" s="4">
        <v>2.2000000000000002</v>
      </c>
      <c r="W246" s="4">
        <v>90</v>
      </c>
      <c r="X246" s="4">
        <v>6</v>
      </c>
      <c r="Y246" s="4">
        <v>90</v>
      </c>
      <c r="Z246" s="4" t="s">
        <v>2026</v>
      </c>
      <c r="AA246" s="4">
        <v>0</v>
      </c>
      <c r="AB246" s="4">
        <v>0</v>
      </c>
      <c r="AC246" s="4">
        <v>0</v>
      </c>
      <c r="AD246" s="4" t="s">
        <v>181</v>
      </c>
      <c r="AE246" s="4">
        <v>0</v>
      </c>
      <c r="AF246" s="4" t="s">
        <v>181</v>
      </c>
      <c r="AG246" s="4">
        <v>9</v>
      </c>
      <c r="AH246" s="4">
        <v>71.2</v>
      </c>
      <c r="AI246" s="4">
        <v>20.97</v>
      </c>
      <c r="AJ246" s="4">
        <v>17</v>
      </c>
      <c r="AK246" s="4">
        <v>6.4</v>
      </c>
      <c r="AL246" s="4">
        <v>13</v>
      </c>
      <c r="AM246" s="4" t="s">
        <v>2026</v>
      </c>
      <c r="AN246" s="4">
        <v>6.5</v>
      </c>
      <c r="AO246" s="3"/>
    </row>
    <row r="247" spans="2:41" x14ac:dyDescent="0.25">
      <c r="B247" s="106" t="s">
        <v>4829</v>
      </c>
      <c r="C247" s="16">
        <v>466990</v>
      </c>
      <c r="D247" s="16" t="s">
        <v>4631</v>
      </c>
      <c r="E247" s="16">
        <v>2020</v>
      </c>
      <c r="F247" s="12">
        <v>44072</v>
      </c>
      <c r="G247" s="4">
        <v>1003</v>
      </c>
      <c r="H247" s="4">
        <v>1005.1</v>
      </c>
      <c r="I247" s="4">
        <v>1005</v>
      </c>
      <c r="J247" s="4" t="s">
        <v>2027</v>
      </c>
      <c r="K247" s="4">
        <v>1001.3</v>
      </c>
      <c r="L247" s="4" t="s">
        <v>2028</v>
      </c>
      <c r="M247" s="4">
        <v>29.6</v>
      </c>
      <c r="N247" s="4">
        <v>33.5</v>
      </c>
      <c r="O247" s="4" t="s">
        <v>2029</v>
      </c>
      <c r="P247" s="4">
        <v>25.9</v>
      </c>
      <c r="Q247" s="4" t="s">
        <v>2030</v>
      </c>
      <c r="R247" s="4">
        <v>24.5</v>
      </c>
      <c r="S247" s="4">
        <v>75</v>
      </c>
      <c r="T247" s="4">
        <v>63</v>
      </c>
      <c r="U247" s="4" t="s">
        <v>2031</v>
      </c>
      <c r="V247" s="4">
        <v>3.1</v>
      </c>
      <c r="W247" s="4">
        <v>20</v>
      </c>
      <c r="X247" s="4">
        <v>10.6</v>
      </c>
      <c r="Y247" s="4">
        <v>40</v>
      </c>
      <c r="Z247" s="4" t="s">
        <v>2032</v>
      </c>
      <c r="AA247" s="4">
        <v>0</v>
      </c>
      <c r="AB247" s="4">
        <v>0</v>
      </c>
      <c r="AC247" s="4">
        <v>0</v>
      </c>
      <c r="AD247" s="4" t="s">
        <v>181</v>
      </c>
      <c r="AE247" s="4">
        <v>0</v>
      </c>
      <c r="AF247" s="4" t="s">
        <v>181</v>
      </c>
      <c r="AG247" s="4">
        <v>9.6</v>
      </c>
      <c r="AH247" s="4">
        <v>76.099999999999994</v>
      </c>
      <c r="AI247" s="4">
        <v>21.57</v>
      </c>
      <c r="AJ247" s="4">
        <v>19.100000000000001</v>
      </c>
      <c r="AK247" s="4">
        <v>6.2</v>
      </c>
      <c r="AL247" s="4">
        <v>13</v>
      </c>
      <c r="AM247" s="4" t="s">
        <v>2033</v>
      </c>
      <c r="AN247" s="4">
        <v>6</v>
      </c>
      <c r="AO247" s="3"/>
    </row>
    <row r="248" spans="2:41" x14ac:dyDescent="0.25">
      <c r="B248" s="106" t="s">
        <v>4829</v>
      </c>
      <c r="C248" s="16">
        <v>466990</v>
      </c>
      <c r="D248" s="16" t="s">
        <v>4631</v>
      </c>
      <c r="E248" s="16">
        <v>2020</v>
      </c>
      <c r="F248" s="12">
        <v>44073</v>
      </c>
      <c r="G248" s="4">
        <v>1003.5</v>
      </c>
      <c r="H248" s="4">
        <v>1005.7</v>
      </c>
      <c r="I248" s="4">
        <v>1004.8</v>
      </c>
      <c r="J248" s="4" t="s">
        <v>2034</v>
      </c>
      <c r="K248" s="4">
        <v>1002.2</v>
      </c>
      <c r="L248" s="4" t="s">
        <v>2035</v>
      </c>
      <c r="M248" s="4">
        <v>29.6</v>
      </c>
      <c r="N248" s="4">
        <v>33.200000000000003</v>
      </c>
      <c r="O248" s="4" t="s">
        <v>2036</v>
      </c>
      <c r="P248" s="4">
        <v>26.6</v>
      </c>
      <c r="Q248" s="4" t="s">
        <v>2037</v>
      </c>
      <c r="R248" s="4">
        <v>24.3</v>
      </c>
      <c r="S248" s="4">
        <v>74</v>
      </c>
      <c r="T248" s="4">
        <v>62</v>
      </c>
      <c r="U248" s="4" t="s">
        <v>2038</v>
      </c>
      <c r="V248" s="4">
        <v>2.5</v>
      </c>
      <c r="W248" s="4">
        <v>30</v>
      </c>
      <c r="X248" s="4">
        <v>8.9</v>
      </c>
      <c r="Y248" s="4">
        <v>10</v>
      </c>
      <c r="Z248" s="4" t="s">
        <v>2039</v>
      </c>
      <c r="AA248" s="4">
        <v>0</v>
      </c>
      <c r="AB248" s="4">
        <v>0</v>
      </c>
      <c r="AC248" s="4">
        <v>0</v>
      </c>
      <c r="AD248" s="4" t="s">
        <v>181</v>
      </c>
      <c r="AE248" s="4">
        <v>0</v>
      </c>
      <c r="AF248" s="4" t="s">
        <v>181</v>
      </c>
      <c r="AG248" s="4">
        <v>9.6</v>
      </c>
      <c r="AH248" s="4">
        <v>76.2</v>
      </c>
      <c r="AI248" s="4">
        <v>20.71</v>
      </c>
      <c r="AJ248" s="4">
        <v>16.100000000000001</v>
      </c>
      <c r="AK248" s="4">
        <v>6</v>
      </c>
      <c r="AL248" s="4">
        <v>13</v>
      </c>
      <c r="AM248" s="4" t="s">
        <v>2040</v>
      </c>
      <c r="AN248" s="4">
        <v>3.6</v>
      </c>
      <c r="AO248" s="3"/>
    </row>
    <row r="249" spans="2:41" x14ac:dyDescent="0.25">
      <c r="B249" s="106" t="s">
        <v>4829</v>
      </c>
      <c r="C249" s="16">
        <v>466990</v>
      </c>
      <c r="D249" s="16" t="s">
        <v>4631</v>
      </c>
      <c r="E249" s="16">
        <v>2020</v>
      </c>
      <c r="F249" s="12">
        <v>44074</v>
      </c>
      <c r="G249" s="4">
        <v>1000.7</v>
      </c>
      <c r="H249" s="4">
        <v>1002.8</v>
      </c>
      <c r="I249" s="4">
        <v>1003.8</v>
      </c>
      <c r="J249" s="4" t="s">
        <v>2041</v>
      </c>
      <c r="K249" s="4">
        <v>997.8</v>
      </c>
      <c r="L249" s="4" t="s">
        <v>2042</v>
      </c>
      <c r="M249" s="4">
        <v>29.6</v>
      </c>
      <c r="N249" s="4">
        <v>34.1</v>
      </c>
      <c r="O249" s="4" t="s">
        <v>2043</v>
      </c>
      <c r="P249" s="4">
        <v>25.8</v>
      </c>
      <c r="Q249" s="4" t="s">
        <v>2044</v>
      </c>
      <c r="R249" s="4">
        <v>23.5</v>
      </c>
      <c r="S249" s="4">
        <v>70</v>
      </c>
      <c r="T249" s="4">
        <v>56</v>
      </c>
      <c r="U249" s="4" t="s">
        <v>2045</v>
      </c>
      <c r="V249" s="4">
        <v>3.4</v>
      </c>
      <c r="W249" s="4">
        <v>240</v>
      </c>
      <c r="X249" s="4">
        <v>11.7</v>
      </c>
      <c r="Y249" s="4">
        <v>60</v>
      </c>
      <c r="Z249" s="4" t="s">
        <v>2046</v>
      </c>
      <c r="AA249" s="4">
        <v>0</v>
      </c>
      <c r="AB249" s="4">
        <v>0</v>
      </c>
      <c r="AC249" s="4">
        <v>0</v>
      </c>
      <c r="AD249" s="4" t="s">
        <v>181</v>
      </c>
      <c r="AE249" s="4">
        <v>0</v>
      </c>
      <c r="AF249" s="4" t="s">
        <v>181</v>
      </c>
      <c r="AG249" s="4">
        <v>10.1</v>
      </c>
      <c r="AH249" s="4">
        <v>80.400000000000006</v>
      </c>
      <c r="AI249" s="4">
        <v>23</v>
      </c>
      <c r="AJ249" s="4">
        <v>17.5</v>
      </c>
      <c r="AK249" s="4">
        <v>4.8</v>
      </c>
      <c r="AL249" s="4">
        <v>12</v>
      </c>
      <c r="AM249" s="4" t="s">
        <v>2047</v>
      </c>
      <c r="AN249" s="4">
        <v>2.6</v>
      </c>
      <c r="AO249" s="3"/>
    </row>
    <row r="250" spans="2:41" x14ac:dyDescent="0.25">
      <c r="B250" s="106" t="s">
        <v>4829</v>
      </c>
      <c r="C250" s="16">
        <v>466990</v>
      </c>
      <c r="D250" s="16" t="s">
        <v>4631</v>
      </c>
      <c r="E250" s="16">
        <v>2020</v>
      </c>
      <c r="F250" s="12">
        <v>44075</v>
      </c>
      <c r="G250" s="4">
        <v>999.6</v>
      </c>
      <c r="H250" s="4">
        <v>1001.8</v>
      </c>
      <c r="I250" s="4">
        <v>1002.1</v>
      </c>
      <c r="J250" s="4" t="s">
        <v>2048</v>
      </c>
      <c r="K250" s="4">
        <v>997.9</v>
      </c>
      <c r="L250" s="4" t="s">
        <v>2049</v>
      </c>
      <c r="M250" s="4">
        <v>29</v>
      </c>
      <c r="N250" s="4">
        <v>33.200000000000003</v>
      </c>
      <c r="O250" s="4" t="s">
        <v>2050</v>
      </c>
      <c r="P250" s="4">
        <v>25.7</v>
      </c>
      <c r="Q250" s="4" t="s">
        <v>2051</v>
      </c>
      <c r="R250" s="4">
        <v>24</v>
      </c>
      <c r="S250" s="4">
        <v>75</v>
      </c>
      <c r="T250" s="4">
        <v>63</v>
      </c>
      <c r="U250" s="4" t="s">
        <v>2052</v>
      </c>
      <c r="V250" s="4">
        <v>2.6</v>
      </c>
      <c r="W250" s="4">
        <v>230</v>
      </c>
      <c r="X250" s="4">
        <v>7.3</v>
      </c>
      <c r="Y250" s="4">
        <v>60</v>
      </c>
      <c r="Z250" s="4" t="s">
        <v>2053</v>
      </c>
      <c r="AA250" s="4">
        <v>0</v>
      </c>
      <c r="AB250" s="4">
        <v>0</v>
      </c>
      <c r="AC250" s="4">
        <v>0</v>
      </c>
      <c r="AD250" s="4" t="s">
        <v>181</v>
      </c>
      <c r="AE250" s="4">
        <v>0</v>
      </c>
      <c r="AF250" s="4" t="s">
        <v>181</v>
      </c>
      <c r="AG250" s="4">
        <v>5.0999999999999996</v>
      </c>
      <c r="AH250" s="4">
        <v>40.700000000000003</v>
      </c>
      <c r="AI250" s="4">
        <v>11.68</v>
      </c>
      <c r="AJ250" s="4">
        <v>15</v>
      </c>
      <c r="AK250" s="4">
        <v>4.0999999999999996</v>
      </c>
      <c r="AL250" s="4">
        <v>10</v>
      </c>
      <c r="AM250" s="4" t="s">
        <v>2054</v>
      </c>
      <c r="AN250" s="4">
        <v>7.3</v>
      </c>
      <c r="AO250" s="3"/>
    </row>
    <row r="251" spans="2:41" x14ac:dyDescent="0.25">
      <c r="B251" s="106" t="s">
        <v>4829</v>
      </c>
      <c r="C251" s="16">
        <v>466990</v>
      </c>
      <c r="D251" s="16" t="s">
        <v>4631</v>
      </c>
      <c r="E251" s="16">
        <v>2020</v>
      </c>
      <c r="F251" s="12">
        <v>44076</v>
      </c>
      <c r="G251" s="4">
        <v>1002.6</v>
      </c>
      <c r="H251" s="4">
        <v>1004.7</v>
      </c>
      <c r="I251" s="4">
        <v>1004.9</v>
      </c>
      <c r="J251" s="4" t="s">
        <v>2055</v>
      </c>
      <c r="K251" s="4">
        <v>1000.7</v>
      </c>
      <c r="L251" s="4" t="s">
        <v>2056</v>
      </c>
      <c r="M251" s="4">
        <v>30</v>
      </c>
      <c r="N251" s="4">
        <v>33.9</v>
      </c>
      <c r="O251" s="4" t="s">
        <v>2057</v>
      </c>
      <c r="P251" s="4">
        <v>26.2</v>
      </c>
      <c r="Q251" s="4" t="s">
        <v>2058</v>
      </c>
      <c r="R251" s="4">
        <v>24.6</v>
      </c>
      <c r="S251" s="4">
        <v>73</v>
      </c>
      <c r="T251" s="4">
        <v>55</v>
      </c>
      <c r="U251" s="4" t="s">
        <v>2059</v>
      </c>
      <c r="V251" s="4">
        <v>2.5</v>
      </c>
      <c r="W251" s="4">
        <v>120</v>
      </c>
      <c r="X251" s="4">
        <v>6.9</v>
      </c>
      <c r="Y251" s="4">
        <v>220</v>
      </c>
      <c r="Z251" s="4" t="s">
        <v>2060</v>
      </c>
      <c r="AA251" s="4">
        <v>0</v>
      </c>
      <c r="AB251" s="4">
        <v>0</v>
      </c>
      <c r="AC251" s="4">
        <v>0</v>
      </c>
      <c r="AD251" s="4" t="s">
        <v>181</v>
      </c>
      <c r="AE251" s="4">
        <v>0</v>
      </c>
      <c r="AF251" s="4" t="s">
        <v>181</v>
      </c>
      <c r="AG251" s="4">
        <v>9.6</v>
      </c>
      <c r="AH251" s="4">
        <v>76.7</v>
      </c>
      <c r="AI251" s="4">
        <v>21.09</v>
      </c>
      <c r="AJ251" s="4">
        <v>15.8</v>
      </c>
      <c r="AK251" s="4">
        <v>6.5</v>
      </c>
      <c r="AL251" s="4">
        <v>12</v>
      </c>
      <c r="AM251" s="4" t="s">
        <v>2061</v>
      </c>
      <c r="AN251" s="4">
        <v>5.0999999999999996</v>
      </c>
      <c r="AO251" s="3"/>
    </row>
    <row r="252" spans="2:41" x14ac:dyDescent="0.25">
      <c r="B252" s="106" t="s">
        <v>4829</v>
      </c>
      <c r="C252" s="16">
        <v>466990</v>
      </c>
      <c r="D252" s="16" t="s">
        <v>4631</v>
      </c>
      <c r="E252" s="16">
        <v>2020</v>
      </c>
      <c r="F252" s="12">
        <v>44077</v>
      </c>
      <c r="G252" s="4">
        <v>1006.2</v>
      </c>
      <c r="H252" s="4">
        <v>1008.4</v>
      </c>
      <c r="I252" s="4">
        <v>1009.4</v>
      </c>
      <c r="J252" s="4" t="s">
        <v>2062</v>
      </c>
      <c r="K252" s="4">
        <v>1003.3</v>
      </c>
      <c r="L252" s="4" t="s">
        <v>2063</v>
      </c>
      <c r="M252" s="4">
        <v>29</v>
      </c>
      <c r="N252" s="4">
        <v>34</v>
      </c>
      <c r="O252" s="4" t="s">
        <v>2064</v>
      </c>
      <c r="P252" s="4">
        <v>25.6</v>
      </c>
      <c r="Q252" s="4" t="s">
        <v>2065</v>
      </c>
      <c r="R252" s="4">
        <v>24</v>
      </c>
      <c r="S252" s="4">
        <v>75</v>
      </c>
      <c r="T252" s="4">
        <v>61</v>
      </c>
      <c r="U252" s="4" t="s">
        <v>2066</v>
      </c>
      <c r="V252" s="4">
        <v>2.5</v>
      </c>
      <c r="W252" s="4">
        <v>60</v>
      </c>
      <c r="X252" s="4">
        <v>9.4</v>
      </c>
      <c r="Y252" s="4">
        <v>60</v>
      </c>
      <c r="Z252" s="4" t="s">
        <v>2067</v>
      </c>
      <c r="AA252" s="4">
        <v>41</v>
      </c>
      <c r="AB252" s="4">
        <v>2.8</v>
      </c>
      <c r="AC252" s="4">
        <v>15.5</v>
      </c>
      <c r="AD252" s="4" t="s">
        <v>2068</v>
      </c>
      <c r="AE252" s="4">
        <v>39.5</v>
      </c>
      <c r="AF252" s="4" t="s">
        <v>2069</v>
      </c>
      <c r="AG252" s="4">
        <v>6.8</v>
      </c>
      <c r="AH252" s="4">
        <v>54.4</v>
      </c>
      <c r="AI252" s="4">
        <v>18.04</v>
      </c>
      <c r="AJ252" s="4">
        <v>13.8</v>
      </c>
      <c r="AK252" s="4">
        <v>-6.5</v>
      </c>
      <c r="AL252" s="4">
        <v>11</v>
      </c>
      <c r="AM252" s="4" t="s">
        <v>2070</v>
      </c>
      <c r="AN252" s="4">
        <v>6.8</v>
      </c>
      <c r="AO252" s="3"/>
    </row>
    <row r="253" spans="2:41" x14ac:dyDescent="0.25">
      <c r="B253" s="106" t="s">
        <v>4829</v>
      </c>
      <c r="C253" s="16">
        <v>466990</v>
      </c>
      <c r="D253" s="16" t="s">
        <v>4631</v>
      </c>
      <c r="E253" s="16">
        <v>2020</v>
      </c>
      <c r="F253" s="12">
        <v>44078</v>
      </c>
      <c r="G253" s="4">
        <v>1007.4</v>
      </c>
      <c r="H253" s="4">
        <v>1009.6</v>
      </c>
      <c r="I253" s="4">
        <v>1009.2</v>
      </c>
      <c r="J253" s="4" t="s">
        <v>2071</v>
      </c>
      <c r="K253" s="4">
        <v>1005.8</v>
      </c>
      <c r="L253" s="4" t="s">
        <v>2072</v>
      </c>
      <c r="M253" s="4">
        <v>28</v>
      </c>
      <c r="N253" s="4">
        <v>32.4</v>
      </c>
      <c r="O253" s="4" t="s">
        <v>2073</v>
      </c>
      <c r="P253" s="4">
        <v>24.8</v>
      </c>
      <c r="Q253" s="4" t="s">
        <v>2074</v>
      </c>
      <c r="R253" s="4">
        <v>24</v>
      </c>
      <c r="S253" s="4">
        <v>79</v>
      </c>
      <c r="T253" s="4">
        <v>65</v>
      </c>
      <c r="U253" s="4" t="s">
        <v>2075</v>
      </c>
      <c r="V253" s="4">
        <v>2.9</v>
      </c>
      <c r="W253" s="4">
        <v>40</v>
      </c>
      <c r="X253" s="4">
        <v>10.6</v>
      </c>
      <c r="Y253" s="4">
        <v>50</v>
      </c>
      <c r="Z253" s="4" t="s">
        <v>2076</v>
      </c>
      <c r="AA253" s="4">
        <v>7.5</v>
      </c>
      <c r="AB253" s="4">
        <v>3.2</v>
      </c>
      <c r="AC253" s="4">
        <v>2.5</v>
      </c>
      <c r="AD253" s="4" t="s">
        <v>2077</v>
      </c>
      <c r="AE253" s="4">
        <v>6</v>
      </c>
      <c r="AF253" s="4" t="s">
        <v>2078</v>
      </c>
      <c r="AG253" s="4">
        <v>8</v>
      </c>
      <c r="AH253" s="4">
        <v>64.099999999999994</v>
      </c>
      <c r="AI253" s="4">
        <v>19.18</v>
      </c>
      <c r="AJ253" s="4">
        <v>13.1</v>
      </c>
      <c r="AK253" s="4">
        <v>-4.9000000000000004</v>
      </c>
      <c r="AL253" s="4">
        <v>10</v>
      </c>
      <c r="AM253" s="4" t="s">
        <v>2079</v>
      </c>
      <c r="AN253" s="4">
        <v>6</v>
      </c>
      <c r="AO253" s="3"/>
    </row>
    <row r="254" spans="2:41" x14ac:dyDescent="0.25">
      <c r="B254" s="106" t="s">
        <v>4829</v>
      </c>
      <c r="C254" s="16">
        <v>466990</v>
      </c>
      <c r="D254" s="16" t="s">
        <v>4631</v>
      </c>
      <c r="E254" s="16">
        <v>2020</v>
      </c>
      <c r="F254" s="12">
        <v>44079</v>
      </c>
      <c r="G254" s="4">
        <v>1003.8</v>
      </c>
      <c r="H254" s="4">
        <v>1006</v>
      </c>
      <c r="I254" s="4">
        <v>1006.8</v>
      </c>
      <c r="J254" s="4" t="s">
        <v>2080</v>
      </c>
      <c r="K254" s="4">
        <v>1001.6</v>
      </c>
      <c r="L254" s="4" t="s">
        <v>2081</v>
      </c>
      <c r="M254" s="4">
        <v>28.2</v>
      </c>
      <c r="N254" s="4">
        <v>32.200000000000003</v>
      </c>
      <c r="O254" s="4" t="s">
        <v>2082</v>
      </c>
      <c r="P254" s="4">
        <v>24.8</v>
      </c>
      <c r="Q254" s="4" t="s">
        <v>2083</v>
      </c>
      <c r="R254" s="4">
        <v>22.7</v>
      </c>
      <c r="S254" s="4">
        <v>73</v>
      </c>
      <c r="T254" s="4">
        <v>59</v>
      </c>
      <c r="U254" s="4" t="s">
        <v>2084</v>
      </c>
      <c r="V254" s="4">
        <v>2.2999999999999998</v>
      </c>
      <c r="W254" s="4">
        <v>230</v>
      </c>
      <c r="X254" s="4">
        <v>8.5</v>
      </c>
      <c r="Y254" s="4">
        <v>30</v>
      </c>
      <c r="Z254" s="4" t="s">
        <v>2085</v>
      </c>
      <c r="AA254" s="4">
        <v>0</v>
      </c>
      <c r="AB254" s="4">
        <v>0</v>
      </c>
      <c r="AC254" s="4">
        <v>0</v>
      </c>
      <c r="AD254" s="4" t="s">
        <v>181</v>
      </c>
      <c r="AE254" s="4">
        <v>0</v>
      </c>
      <c r="AF254" s="4" t="s">
        <v>181</v>
      </c>
      <c r="AG254" s="4">
        <v>8.1</v>
      </c>
      <c r="AH254" s="4">
        <v>65.099999999999994</v>
      </c>
      <c r="AI254" s="4">
        <v>17.46</v>
      </c>
      <c r="AJ254" s="4">
        <v>11.6</v>
      </c>
      <c r="AK254" s="4">
        <v>5.4</v>
      </c>
      <c r="AL254" s="4">
        <v>10</v>
      </c>
      <c r="AM254" s="4" t="s">
        <v>2086</v>
      </c>
      <c r="AN254" s="4">
        <v>6.6</v>
      </c>
      <c r="AO254" s="3"/>
    </row>
    <row r="255" spans="2:41" x14ac:dyDescent="0.25">
      <c r="B255" s="106" t="s">
        <v>4829</v>
      </c>
      <c r="C255" s="16">
        <v>466990</v>
      </c>
      <c r="D255" s="16" t="s">
        <v>4631</v>
      </c>
      <c r="E255" s="16">
        <v>2020</v>
      </c>
      <c r="F255" s="12">
        <v>44080</v>
      </c>
      <c r="G255" s="4">
        <v>1002.2</v>
      </c>
      <c r="H255" s="4">
        <v>1004.4</v>
      </c>
      <c r="I255" s="4">
        <v>1005.2</v>
      </c>
      <c r="J255" s="4" t="s">
        <v>2087</v>
      </c>
      <c r="K255" s="4">
        <v>1000.3</v>
      </c>
      <c r="L255" s="4" t="s">
        <v>2088</v>
      </c>
      <c r="M255" s="4">
        <v>27.2</v>
      </c>
      <c r="N255" s="4">
        <v>31.7</v>
      </c>
      <c r="O255" s="4" t="s">
        <v>2089</v>
      </c>
      <c r="P255" s="4">
        <v>24.8</v>
      </c>
      <c r="Q255" s="4" t="s">
        <v>2090</v>
      </c>
      <c r="R255" s="4">
        <v>22.3</v>
      </c>
      <c r="S255" s="4">
        <v>75</v>
      </c>
      <c r="T255" s="4">
        <v>65</v>
      </c>
      <c r="U255" s="4" t="s">
        <v>2091</v>
      </c>
      <c r="V255" s="4">
        <v>3.3</v>
      </c>
      <c r="W255" s="4">
        <v>240</v>
      </c>
      <c r="X255" s="4">
        <v>9.6</v>
      </c>
      <c r="Y255" s="4">
        <v>160</v>
      </c>
      <c r="Z255" s="4" t="s">
        <v>2092</v>
      </c>
      <c r="AA255" s="4">
        <v>0</v>
      </c>
      <c r="AB255" s="4">
        <v>0</v>
      </c>
      <c r="AC255" s="4">
        <v>0</v>
      </c>
      <c r="AD255" s="4" t="s">
        <v>181</v>
      </c>
      <c r="AE255" s="4">
        <v>0</v>
      </c>
      <c r="AF255" s="4" t="s">
        <v>181</v>
      </c>
      <c r="AG255" s="4">
        <v>4.9000000000000004</v>
      </c>
      <c r="AH255" s="4">
        <v>39.4</v>
      </c>
      <c r="AI255" s="4">
        <v>11.49</v>
      </c>
      <c r="AJ255" s="4">
        <v>11.5</v>
      </c>
      <c r="AK255" s="4">
        <v>3.8</v>
      </c>
      <c r="AL255" s="4">
        <v>9</v>
      </c>
      <c r="AM255" s="4" t="s">
        <v>2093</v>
      </c>
      <c r="AN255" s="4">
        <v>7</v>
      </c>
      <c r="AO255" s="3"/>
    </row>
    <row r="256" spans="2:41" x14ac:dyDescent="0.25">
      <c r="B256" s="106" t="s">
        <v>4829</v>
      </c>
      <c r="C256" s="16">
        <v>466990</v>
      </c>
      <c r="D256" s="16" t="s">
        <v>4631</v>
      </c>
      <c r="E256" s="16">
        <v>2020</v>
      </c>
      <c r="F256" s="12">
        <v>44081</v>
      </c>
      <c r="G256" s="4">
        <v>1007.6</v>
      </c>
      <c r="H256" s="4">
        <v>1009.8</v>
      </c>
      <c r="I256" s="4">
        <v>1010.9</v>
      </c>
      <c r="J256" s="4" t="s">
        <v>2094</v>
      </c>
      <c r="K256" s="4">
        <v>1004.3</v>
      </c>
      <c r="L256" s="4" t="s">
        <v>2095</v>
      </c>
      <c r="M256" s="4">
        <v>27.5</v>
      </c>
      <c r="N256" s="4">
        <v>32.200000000000003</v>
      </c>
      <c r="O256" s="4" t="s">
        <v>2096</v>
      </c>
      <c r="P256" s="4">
        <v>25</v>
      </c>
      <c r="Q256" s="4" t="s">
        <v>2097</v>
      </c>
      <c r="R256" s="4">
        <v>21.2</v>
      </c>
      <c r="S256" s="4">
        <v>69</v>
      </c>
      <c r="T256" s="4">
        <v>59</v>
      </c>
      <c r="U256" s="4" t="s">
        <v>2098</v>
      </c>
      <c r="V256" s="4">
        <v>3.4</v>
      </c>
      <c r="W256" s="4">
        <v>240</v>
      </c>
      <c r="X256" s="4">
        <v>7.4</v>
      </c>
      <c r="Y256" s="4">
        <v>230</v>
      </c>
      <c r="Z256" s="4" t="s">
        <v>2099</v>
      </c>
      <c r="AA256" s="4" t="s">
        <v>315</v>
      </c>
      <c r="AB256" s="4">
        <v>0.8</v>
      </c>
      <c r="AC256" s="4" t="s">
        <v>315</v>
      </c>
      <c r="AD256" s="4" t="s">
        <v>2100</v>
      </c>
      <c r="AE256" s="4" t="s">
        <v>315</v>
      </c>
      <c r="AF256" s="4" t="s">
        <v>2100</v>
      </c>
      <c r="AG256" s="4">
        <v>6</v>
      </c>
      <c r="AH256" s="4">
        <v>48.4</v>
      </c>
      <c r="AI256" s="4">
        <v>18.45</v>
      </c>
      <c r="AJ256" s="4">
        <v>12.4</v>
      </c>
      <c r="AK256" s="4">
        <v>-5.5</v>
      </c>
      <c r="AL256" s="4">
        <v>11</v>
      </c>
      <c r="AM256" s="4" t="s">
        <v>2101</v>
      </c>
      <c r="AN256" s="4">
        <v>7.9</v>
      </c>
      <c r="AO256" s="3"/>
    </row>
    <row r="257" spans="2:41" x14ac:dyDescent="0.25">
      <c r="B257" s="106" t="s">
        <v>4829</v>
      </c>
      <c r="C257" s="16">
        <v>466990</v>
      </c>
      <c r="D257" s="16" t="s">
        <v>4631</v>
      </c>
      <c r="E257" s="16">
        <v>2020</v>
      </c>
      <c r="F257" s="12">
        <v>44082</v>
      </c>
      <c r="G257" s="4">
        <v>1010.4</v>
      </c>
      <c r="H257" s="4">
        <v>1012.6</v>
      </c>
      <c r="I257" s="4">
        <v>1011.8</v>
      </c>
      <c r="J257" s="4" t="s">
        <v>2102</v>
      </c>
      <c r="K257" s="4">
        <v>1009</v>
      </c>
      <c r="L257" s="4" t="s">
        <v>2103</v>
      </c>
      <c r="M257" s="4">
        <v>27.9</v>
      </c>
      <c r="N257" s="4">
        <v>32.200000000000003</v>
      </c>
      <c r="O257" s="4" t="s">
        <v>2104</v>
      </c>
      <c r="P257" s="4">
        <v>23.8</v>
      </c>
      <c r="Q257" s="4" t="s">
        <v>2105</v>
      </c>
      <c r="R257" s="4">
        <v>22.4</v>
      </c>
      <c r="S257" s="4">
        <v>73</v>
      </c>
      <c r="T257" s="4">
        <v>56</v>
      </c>
      <c r="U257" s="4" t="s">
        <v>2106</v>
      </c>
      <c r="V257" s="4">
        <v>2.9</v>
      </c>
      <c r="W257" s="4">
        <v>240</v>
      </c>
      <c r="X257" s="4">
        <v>6.8</v>
      </c>
      <c r="Y257" s="4">
        <v>220</v>
      </c>
      <c r="Z257" s="4" t="s">
        <v>2107</v>
      </c>
      <c r="AA257" s="4">
        <v>0</v>
      </c>
      <c r="AB257" s="4">
        <v>0</v>
      </c>
      <c r="AC257" s="4">
        <v>0</v>
      </c>
      <c r="AD257" s="4" t="s">
        <v>181</v>
      </c>
      <c r="AE257" s="4">
        <v>0</v>
      </c>
      <c r="AF257" s="4" t="s">
        <v>181</v>
      </c>
      <c r="AG257" s="4">
        <v>8.3000000000000007</v>
      </c>
      <c r="AH257" s="4">
        <v>67</v>
      </c>
      <c r="AI257" s="4">
        <v>18.54</v>
      </c>
      <c r="AJ257" s="4">
        <v>14.5</v>
      </c>
      <c r="AK257" s="4">
        <v>4.0999999999999996</v>
      </c>
      <c r="AL257" s="4">
        <v>10</v>
      </c>
      <c r="AM257" s="4" t="s">
        <v>2108</v>
      </c>
      <c r="AN257" s="4">
        <v>6.9</v>
      </c>
      <c r="AO257" s="3"/>
    </row>
    <row r="258" spans="2:41" x14ac:dyDescent="0.25">
      <c r="B258" s="106" t="s">
        <v>4829</v>
      </c>
      <c r="C258" s="16">
        <v>466990</v>
      </c>
      <c r="D258" s="16" t="s">
        <v>4631</v>
      </c>
      <c r="E258" s="16">
        <v>2020</v>
      </c>
      <c r="F258" s="12">
        <v>44083</v>
      </c>
      <c r="G258" s="4">
        <v>1008.2</v>
      </c>
      <c r="H258" s="4">
        <v>1010.4</v>
      </c>
      <c r="I258" s="4">
        <v>1010.7</v>
      </c>
      <c r="J258" s="4" t="s">
        <v>2109</v>
      </c>
      <c r="K258" s="4">
        <v>1006.3</v>
      </c>
      <c r="L258" s="4" t="s">
        <v>2110</v>
      </c>
      <c r="M258" s="4">
        <v>27.6</v>
      </c>
      <c r="N258" s="4">
        <v>32.5</v>
      </c>
      <c r="O258" s="4" t="s">
        <v>2111</v>
      </c>
      <c r="P258" s="4">
        <v>25.3</v>
      </c>
      <c r="Q258" s="4" t="s">
        <v>2112</v>
      </c>
      <c r="R258" s="4">
        <v>23.7</v>
      </c>
      <c r="S258" s="4">
        <v>80</v>
      </c>
      <c r="T258" s="4">
        <v>69</v>
      </c>
      <c r="U258" s="4" t="s">
        <v>2111</v>
      </c>
      <c r="V258" s="4">
        <v>2.7</v>
      </c>
      <c r="W258" s="4">
        <v>250</v>
      </c>
      <c r="X258" s="4">
        <v>6</v>
      </c>
      <c r="Y258" s="4">
        <v>310</v>
      </c>
      <c r="Z258" s="4" t="s">
        <v>2113</v>
      </c>
      <c r="AA258" s="4">
        <v>0.5</v>
      </c>
      <c r="AB258" s="4">
        <v>1.3</v>
      </c>
      <c r="AC258" s="4">
        <v>0.5</v>
      </c>
      <c r="AD258" s="4" t="s">
        <v>2114</v>
      </c>
      <c r="AE258" s="4">
        <v>0.5</v>
      </c>
      <c r="AF258" s="4" t="s">
        <v>2115</v>
      </c>
      <c r="AG258" s="4">
        <v>5.7</v>
      </c>
      <c r="AH258" s="4">
        <v>46.1</v>
      </c>
      <c r="AI258" s="4">
        <v>13.95</v>
      </c>
      <c r="AJ258" s="4">
        <v>14.6</v>
      </c>
      <c r="AK258" s="4">
        <v>-3.3</v>
      </c>
      <c r="AL258" s="4">
        <v>10</v>
      </c>
      <c r="AM258" s="4" t="s">
        <v>2116</v>
      </c>
      <c r="AN258" s="4">
        <v>7.5</v>
      </c>
      <c r="AO258" s="3"/>
    </row>
    <row r="259" spans="2:41" x14ac:dyDescent="0.25">
      <c r="B259" s="106" t="s">
        <v>4829</v>
      </c>
      <c r="C259" s="16">
        <v>466990</v>
      </c>
      <c r="D259" s="16" t="s">
        <v>4631</v>
      </c>
      <c r="E259" s="16">
        <v>2020</v>
      </c>
      <c r="F259" s="12">
        <v>44084</v>
      </c>
      <c r="G259" s="4">
        <v>1005.8</v>
      </c>
      <c r="H259" s="4">
        <v>1008</v>
      </c>
      <c r="I259" s="4">
        <v>1007.2</v>
      </c>
      <c r="J259" s="4" t="s">
        <v>2117</v>
      </c>
      <c r="K259" s="4">
        <v>1004.3</v>
      </c>
      <c r="L259" s="4" t="s">
        <v>2118</v>
      </c>
      <c r="M259" s="4">
        <v>27.1</v>
      </c>
      <c r="N259" s="4">
        <v>32.200000000000003</v>
      </c>
      <c r="O259" s="4" t="s">
        <v>2119</v>
      </c>
      <c r="P259" s="4">
        <v>24.7</v>
      </c>
      <c r="Q259" s="4" t="s">
        <v>2120</v>
      </c>
      <c r="R259" s="4">
        <v>23.1</v>
      </c>
      <c r="S259" s="4">
        <v>79</v>
      </c>
      <c r="T259" s="4">
        <v>64</v>
      </c>
      <c r="U259" s="4" t="s">
        <v>2121</v>
      </c>
      <c r="V259" s="4">
        <v>2.9</v>
      </c>
      <c r="W259" s="4">
        <v>240</v>
      </c>
      <c r="X259" s="4">
        <v>6.8</v>
      </c>
      <c r="Y259" s="4">
        <v>230</v>
      </c>
      <c r="Z259" s="4" t="s">
        <v>2122</v>
      </c>
      <c r="AA259" s="4">
        <v>1.5</v>
      </c>
      <c r="AB259" s="4">
        <v>4.4000000000000004</v>
      </c>
      <c r="AC259" s="4">
        <v>0.5</v>
      </c>
      <c r="AD259" s="4" t="s">
        <v>2123</v>
      </c>
      <c r="AE259" s="4">
        <v>1</v>
      </c>
      <c r="AF259" s="4" t="s">
        <v>2124</v>
      </c>
      <c r="AG259" s="4">
        <v>7.2</v>
      </c>
      <c r="AH259" s="4">
        <v>58.4</v>
      </c>
      <c r="AI259" s="4">
        <v>15.89</v>
      </c>
      <c r="AJ259" s="4">
        <v>14.1</v>
      </c>
      <c r="AK259" s="4">
        <v>-5.6</v>
      </c>
      <c r="AL259" s="4">
        <v>11</v>
      </c>
      <c r="AM259" s="4" t="s">
        <v>2125</v>
      </c>
      <c r="AN259" s="4">
        <v>7.4</v>
      </c>
      <c r="AO259" s="3"/>
    </row>
    <row r="260" spans="2:41" x14ac:dyDescent="0.25">
      <c r="B260" s="106" t="s">
        <v>4829</v>
      </c>
      <c r="C260" s="16">
        <v>466990</v>
      </c>
      <c r="D260" s="16" t="s">
        <v>4631</v>
      </c>
      <c r="E260" s="16">
        <v>2020</v>
      </c>
      <c r="F260" s="12">
        <v>44085</v>
      </c>
      <c r="G260" s="4">
        <v>1006.7</v>
      </c>
      <c r="H260" s="4">
        <v>1008.9</v>
      </c>
      <c r="I260" s="4">
        <v>1008.9</v>
      </c>
      <c r="J260" s="4" t="s">
        <v>2126</v>
      </c>
      <c r="K260" s="4">
        <v>1005.3</v>
      </c>
      <c r="L260" s="4" t="s">
        <v>2127</v>
      </c>
      <c r="M260" s="4">
        <v>27.8</v>
      </c>
      <c r="N260" s="4">
        <v>32.299999999999997</v>
      </c>
      <c r="O260" s="4" t="s">
        <v>2128</v>
      </c>
      <c r="P260" s="4">
        <v>24.5</v>
      </c>
      <c r="Q260" s="4" t="s">
        <v>2129</v>
      </c>
      <c r="R260" s="4">
        <v>23.9</v>
      </c>
      <c r="S260" s="4">
        <v>80</v>
      </c>
      <c r="T260" s="4">
        <v>64</v>
      </c>
      <c r="U260" s="4" t="s">
        <v>2130</v>
      </c>
      <c r="V260" s="4">
        <v>3.1</v>
      </c>
      <c r="W260" s="4">
        <v>230</v>
      </c>
      <c r="X260" s="4">
        <v>10.5</v>
      </c>
      <c r="Y260" s="4">
        <v>170</v>
      </c>
      <c r="Z260" s="4" t="s">
        <v>2131</v>
      </c>
      <c r="AA260" s="4">
        <v>17.5</v>
      </c>
      <c r="AB260" s="4">
        <v>1.5</v>
      </c>
      <c r="AC260" s="4">
        <v>7.5</v>
      </c>
      <c r="AD260" s="4" t="s">
        <v>2132</v>
      </c>
      <c r="AE260" s="4">
        <v>17.5</v>
      </c>
      <c r="AF260" s="4" t="s">
        <v>2133</v>
      </c>
      <c r="AG260" s="4">
        <v>7</v>
      </c>
      <c r="AH260" s="4">
        <v>56.9</v>
      </c>
      <c r="AI260" s="4">
        <v>17.2</v>
      </c>
      <c r="AJ260" s="4">
        <v>12.9</v>
      </c>
      <c r="AK260" s="4">
        <v>-4.5</v>
      </c>
      <c r="AL260" s="4">
        <v>12</v>
      </c>
      <c r="AM260" s="4" t="s">
        <v>2134</v>
      </c>
      <c r="AN260" s="4">
        <v>7.9</v>
      </c>
      <c r="AO260" s="3"/>
    </row>
    <row r="261" spans="2:41" x14ac:dyDescent="0.25">
      <c r="B261" s="106" t="s">
        <v>4829</v>
      </c>
      <c r="C261" s="16">
        <v>466990</v>
      </c>
      <c r="D261" s="16" t="s">
        <v>4631</v>
      </c>
      <c r="E261" s="16">
        <v>2020</v>
      </c>
      <c r="F261" s="12">
        <v>44086</v>
      </c>
      <c r="G261" s="4">
        <v>1009.4</v>
      </c>
      <c r="H261" s="4">
        <v>1011.6</v>
      </c>
      <c r="I261" s="4">
        <v>1011.8</v>
      </c>
      <c r="J261" s="4" t="s">
        <v>2135</v>
      </c>
      <c r="K261" s="4">
        <v>1007.4</v>
      </c>
      <c r="L261" s="4" t="s">
        <v>2136</v>
      </c>
      <c r="M261" s="4">
        <v>27.2</v>
      </c>
      <c r="N261" s="4">
        <v>32.4</v>
      </c>
      <c r="O261" s="4" t="s">
        <v>2137</v>
      </c>
      <c r="P261" s="4">
        <v>25.4</v>
      </c>
      <c r="Q261" s="4" t="s">
        <v>2138</v>
      </c>
      <c r="R261" s="4">
        <v>24.1</v>
      </c>
      <c r="S261" s="4">
        <v>83</v>
      </c>
      <c r="T261" s="4">
        <v>69</v>
      </c>
      <c r="U261" s="4" t="s">
        <v>2139</v>
      </c>
      <c r="V261" s="4">
        <v>2.2000000000000002</v>
      </c>
      <c r="W261" s="4">
        <v>260</v>
      </c>
      <c r="X261" s="4">
        <v>10</v>
      </c>
      <c r="Y261" s="4">
        <v>220</v>
      </c>
      <c r="Z261" s="4" t="s">
        <v>2140</v>
      </c>
      <c r="AA261" s="4">
        <v>24.5</v>
      </c>
      <c r="AB261" s="4">
        <v>6.4</v>
      </c>
      <c r="AC261" s="4">
        <v>11.5</v>
      </c>
      <c r="AD261" s="4" t="s">
        <v>2141</v>
      </c>
      <c r="AE261" s="4">
        <v>23</v>
      </c>
      <c r="AF261" s="4" t="s">
        <v>2142</v>
      </c>
      <c r="AG261" s="4">
        <v>4.2</v>
      </c>
      <c r="AH261" s="4">
        <v>34.200000000000003</v>
      </c>
      <c r="AI261" s="4">
        <v>10.97</v>
      </c>
      <c r="AJ261" s="4">
        <v>14.8</v>
      </c>
      <c r="AK261" s="4">
        <v>-5</v>
      </c>
      <c r="AL261" s="4">
        <v>11</v>
      </c>
      <c r="AM261" s="4" t="s">
        <v>2143</v>
      </c>
      <c r="AN261" s="4">
        <v>7.3</v>
      </c>
      <c r="AO261" s="3"/>
    </row>
    <row r="262" spans="2:41" x14ac:dyDescent="0.25">
      <c r="B262" s="106" t="s">
        <v>4829</v>
      </c>
      <c r="C262" s="16">
        <v>466990</v>
      </c>
      <c r="D262" s="16" t="s">
        <v>4631</v>
      </c>
      <c r="E262" s="16">
        <v>2020</v>
      </c>
      <c r="F262" s="12">
        <v>44087</v>
      </c>
      <c r="G262" s="4">
        <v>1010</v>
      </c>
      <c r="H262" s="4">
        <v>1012.2</v>
      </c>
      <c r="I262" s="4">
        <v>1011.5</v>
      </c>
      <c r="J262" s="4" t="s">
        <v>2144</v>
      </c>
      <c r="K262" s="4">
        <v>1008.5</v>
      </c>
      <c r="L262" s="4" t="s">
        <v>2145</v>
      </c>
      <c r="M262" s="4">
        <v>27.7</v>
      </c>
      <c r="N262" s="4">
        <v>30.9</v>
      </c>
      <c r="O262" s="4" t="s">
        <v>2146</v>
      </c>
      <c r="P262" s="4">
        <v>24.7</v>
      </c>
      <c r="Q262" s="4" t="s">
        <v>2147</v>
      </c>
      <c r="R262" s="4">
        <v>23.6</v>
      </c>
      <c r="S262" s="4">
        <v>79</v>
      </c>
      <c r="T262" s="4">
        <v>68</v>
      </c>
      <c r="U262" s="4" t="s">
        <v>2148</v>
      </c>
      <c r="V262" s="4">
        <v>1.9</v>
      </c>
      <c r="W262" s="4">
        <v>230</v>
      </c>
      <c r="X262" s="4">
        <v>6.3</v>
      </c>
      <c r="Y262" s="4">
        <v>240</v>
      </c>
      <c r="Z262" s="4" t="s">
        <v>2149</v>
      </c>
      <c r="AA262" s="4">
        <v>0</v>
      </c>
      <c r="AB262" s="4">
        <v>0</v>
      </c>
      <c r="AC262" s="4">
        <v>0</v>
      </c>
      <c r="AD262" s="4" t="s">
        <v>181</v>
      </c>
      <c r="AE262" s="4">
        <v>0</v>
      </c>
      <c r="AF262" s="4" t="s">
        <v>181</v>
      </c>
      <c r="AG262" s="4">
        <v>1.6</v>
      </c>
      <c r="AH262" s="4">
        <v>13</v>
      </c>
      <c r="AI262" s="4">
        <v>8.51</v>
      </c>
      <c r="AJ262" s="4">
        <v>16</v>
      </c>
      <c r="AK262" s="4">
        <v>3.1</v>
      </c>
      <c r="AL262" s="4">
        <v>7</v>
      </c>
      <c r="AM262" s="4" t="s">
        <v>2150</v>
      </c>
      <c r="AN262" s="4">
        <v>7.9</v>
      </c>
      <c r="AO262" s="3"/>
    </row>
    <row r="263" spans="2:41" x14ac:dyDescent="0.25">
      <c r="B263" s="106" t="s">
        <v>4829</v>
      </c>
      <c r="C263" s="16">
        <v>466990</v>
      </c>
      <c r="D263" s="16" t="s">
        <v>4631</v>
      </c>
      <c r="E263" s="16">
        <v>2020</v>
      </c>
      <c r="F263" s="12">
        <v>44088</v>
      </c>
      <c r="G263" s="4">
        <v>1009</v>
      </c>
      <c r="H263" s="4">
        <v>1011.2</v>
      </c>
      <c r="I263" s="4">
        <v>1010.3</v>
      </c>
      <c r="J263" s="4" t="s">
        <v>2151</v>
      </c>
      <c r="K263" s="4">
        <v>1007.2</v>
      </c>
      <c r="L263" s="4" t="s">
        <v>2152</v>
      </c>
      <c r="M263" s="4">
        <v>27.9</v>
      </c>
      <c r="N263" s="4">
        <v>32.1</v>
      </c>
      <c r="O263" s="4" t="s">
        <v>2153</v>
      </c>
      <c r="P263" s="4">
        <v>25.6</v>
      </c>
      <c r="Q263" s="4" t="s">
        <v>2154</v>
      </c>
      <c r="R263" s="4">
        <v>23.7</v>
      </c>
      <c r="S263" s="4">
        <v>78</v>
      </c>
      <c r="T263" s="4">
        <v>67</v>
      </c>
      <c r="U263" s="4" t="s">
        <v>2155</v>
      </c>
      <c r="V263" s="4">
        <v>2.2999999999999998</v>
      </c>
      <c r="W263" s="4">
        <v>230</v>
      </c>
      <c r="X263" s="4">
        <v>5.8</v>
      </c>
      <c r="Y263" s="4">
        <v>240</v>
      </c>
      <c r="Z263" s="4" t="s">
        <v>2156</v>
      </c>
      <c r="AA263" s="4" t="s">
        <v>315</v>
      </c>
      <c r="AB263" s="4">
        <v>0.5</v>
      </c>
      <c r="AC263" s="4" t="s">
        <v>315</v>
      </c>
      <c r="AD263" s="4" t="s">
        <v>2157</v>
      </c>
      <c r="AE263" s="4" t="s">
        <v>315</v>
      </c>
      <c r="AF263" s="4" t="s">
        <v>2157</v>
      </c>
      <c r="AG263" s="4">
        <v>6</v>
      </c>
      <c r="AH263" s="4">
        <v>49</v>
      </c>
      <c r="AI263" s="4">
        <v>15.69</v>
      </c>
      <c r="AJ263" s="4">
        <v>14.6</v>
      </c>
      <c r="AK263" s="4">
        <v>-2.9</v>
      </c>
      <c r="AL263" s="4">
        <v>11</v>
      </c>
      <c r="AM263" s="4" t="s">
        <v>2158</v>
      </c>
      <c r="AN263" s="4">
        <v>6.8</v>
      </c>
      <c r="AO263" s="3"/>
    </row>
    <row r="264" spans="2:41" x14ac:dyDescent="0.25">
      <c r="B264" s="106" t="s">
        <v>4829</v>
      </c>
      <c r="C264" s="16">
        <v>466990</v>
      </c>
      <c r="D264" s="16" t="s">
        <v>4631</v>
      </c>
      <c r="E264" s="16">
        <v>2020</v>
      </c>
      <c r="F264" s="12">
        <v>44089</v>
      </c>
      <c r="G264" s="4">
        <v>1008.3</v>
      </c>
      <c r="H264" s="4">
        <v>1010.5</v>
      </c>
      <c r="I264" s="4">
        <v>1009.9</v>
      </c>
      <c r="J264" s="4" t="s">
        <v>2159</v>
      </c>
      <c r="K264" s="4">
        <v>1006.5</v>
      </c>
      <c r="L264" s="4" t="s">
        <v>2160</v>
      </c>
      <c r="M264" s="4">
        <v>28.6</v>
      </c>
      <c r="N264" s="4">
        <v>32.799999999999997</v>
      </c>
      <c r="O264" s="4" t="s">
        <v>2161</v>
      </c>
      <c r="P264" s="4">
        <v>25.1</v>
      </c>
      <c r="Q264" s="4" t="s">
        <v>2162</v>
      </c>
      <c r="R264" s="4">
        <v>24.4</v>
      </c>
      <c r="S264" s="4">
        <v>79</v>
      </c>
      <c r="T264" s="4">
        <v>68</v>
      </c>
      <c r="U264" s="4" t="s">
        <v>2163</v>
      </c>
      <c r="V264" s="4">
        <v>3</v>
      </c>
      <c r="W264" s="4">
        <v>150</v>
      </c>
      <c r="X264" s="4">
        <v>8.1</v>
      </c>
      <c r="Y264" s="4">
        <v>190</v>
      </c>
      <c r="Z264" s="4" t="s">
        <v>2164</v>
      </c>
      <c r="AA264" s="4">
        <v>5</v>
      </c>
      <c r="AB264" s="4">
        <v>0.9</v>
      </c>
      <c r="AC264" s="4">
        <v>3</v>
      </c>
      <c r="AD264" s="4" t="s">
        <v>2165</v>
      </c>
      <c r="AE264" s="4">
        <v>5</v>
      </c>
      <c r="AF264" s="4" t="s">
        <v>2166</v>
      </c>
      <c r="AG264" s="4">
        <v>9.6</v>
      </c>
      <c r="AH264" s="4">
        <v>78.599999999999994</v>
      </c>
      <c r="AI264" s="4">
        <v>21.22</v>
      </c>
      <c r="AJ264" s="4">
        <v>19</v>
      </c>
      <c r="AK264" s="4">
        <v>-5.4</v>
      </c>
      <c r="AL264" s="4">
        <v>12</v>
      </c>
      <c r="AM264" s="4" t="s">
        <v>2167</v>
      </c>
      <c r="AN264" s="4">
        <v>5</v>
      </c>
      <c r="AO264" s="3"/>
    </row>
    <row r="265" spans="2:41" x14ac:dyDescent="0.25">
      <c r="B265" s="106" t="s">
        <v>4829</v>
      </c>
      <c r="C265" s="16">
        <v>466990</v>
      </c>
      <c r="D265" s="16" t="s">
        <v>4631</v>
      </c>
      <c r="E265" s="16">
        <v>2020</v>
      </c>
      <c r="F265" s="12">
        <v>44090</v>
      </c>
      <c r="G265" s="4">
        <v>1008.1</v>
      </c>
      <c r="H265" s="4">
        <v>1010.3</v>
      </c>
      <c r="I265" s="4">
        <v>1009.7</v>
      </c>
      <c r="J265" s="4" t="s">
        <v>2168</v>
      </c>
      <c r="K265" s="4">
        <v>1006.6</v>
      </c>
      <c r="L265" s="4" t="s">
        <v>2169</v>
      </c>
      <c r="M265" s="4">
        <v>28.9</v>
      </c>
      <c r="N265" s="4">
        <v>32.200000000000003</v>
      </c>
      <c r="O265" s="4" t="s">
        <v>2170</v>
      </c>
      <c r="P265" s="4">
        <v>25.5</v>
      </c>
      <c r="Q265" s="4" t="s">
        <v>2171</v>
      </c>
      <c r="R265" s="4">
        <v>24.3</v>
      </c>
      <c r="S265" s="4">
        <v>77</v>
      </c>
      <c r="T265" s="4">
        <v>68</v>
      </c>
      <c r="U265" s="4" t="s">
        <v>2172</v>
      </c>
      <c r="V265" s="4">
        <v>4.0999999999999996</v>
      </c>
      <c r="W265" s="4">
        <v>240</v>
      </c>
      <c r="X265" s="4">
        <v>11.5</v>
      </c>
      <c r="Y265" s="4">
        <v>170</v>
      </c>
      <c r="Z265" s="4" t="s">
        <v>2173</v>
      </c>
      <c r="AA265" s="4">
        <v>0</v>
      </c>
      <c r="AB265" s="4">
        <v>0</v>
      </c>
      <c r="AC265" s="4">
        <v>0</v>
      </c>
      <c r="AD265" s="4" t="s">
        <v>181</v>
      </c>
      <c r="AE265" s="4">
        <v>0</v>
      </c>
      <c r="AF265" s="4" t="s">
        <v>181</v>
      </c>
      <c r="AG265" s="4">
        <v>9.8000000000000007</v>
      </c>
      <c r="AH265" s="4">
        <v>80.400000000000006</v>
      </c>
      <c r="AI265" s="4">
        <v>20.87</v>
      </c>
      <c r="AJ265" s="4">
        <v>16.899999999999999</v>
      </c>
      <c r="AK265" s="4">
        <v>7.9</v>
      </c>
      <c r="AL265" s="4">
        <v>12</v>
      </c>
      <c r="AM265" s="4" t="s">
        <v>2174</v>
      </c>
      <c r="AN265" s="4">
        <v>3.3</v>
      </c>
      <c r="AO265" s="3"/>
    </row>
    <row r="266" spans="2:41" x14ac:dyDescent="0.25">
      <c r="B266" s="106" t="s">
        <v>4829</v>
      </c>
      <c r="C266" s="16">
        <v>466990</v>
      </c>
      <c r="D266" s="16" t="s">
        <v>4631</v>
      </c>
      <c r="E266" s="16">
        <v>2020</v>
      </c>
      <c r="F266" s="12">
        <v>44091</v>
      </c>
      <c r="G266" s="4">
        <v>1008</v>
      </c>
      <c r="H266" s="4">
        <v>1010.2</v>
      </c>
      <c r="I266" s="4">
        <v>1009.9</v>
      </c>
      <c r="J266" s="4" t="s">
        <v>2175</v>
      </c>
      <c r="K266" s="4">
        <v>1006</v>
      </c>
      <c r="L266" s="4" t="s">
        <v>2176</v>
      </c>
      <c r="M266" s="4">
        <v>28.9</v>
      </c>
      <c r="N266" s="4">
        <v>32.1</v>
      </c>
      <c r="O266" s="4" t="s">
        <v>2177</v>
      </c>
      <c r="P266" s="4">
        <v>25.3</v>
      </c>
      <c r="Q266" s="4" t="s">
        <v>2178</v>
      </c>
      <c r="R266" s="4">
        <v>24.1</v>
      </c>
      <c r="S266" s="4">
        <v>76</v>
      </c>
      <c r="T266" s="4">
        <v>60</v>
      </c>
      <c r="U266" s="4" t="s">
        <v>2179</v>
      </c>
      <c r="V266" s="4">
        <v>4.5999999999999996</v>
      </c>
      <c r="W266" s="4">
        <v>220</v>
      </c>
      <c r="X266" s="4">
        <v>13</v>
      </c>
      <c r="Y266" s="4">
        <v>170</v>
      </c>
      <c r="Z266" s="4" t="s">
        <v>2180</v>
      </c>
      <c r="AA266" s="4">
        <v>0</v>
      </c>
      <c r="AB266" s="4">
        <v>0</v>
      </c>
      <c r="AC266" s="4">
        <v>0</v>
      </c>
      <c r="AD266" s="4" t="s">
        <v>181</v>
      </c>
      <c r="AE266" s="4">
        <v>0</v>
      </c>
      <c r="AF266" s="4" t="s">
        <v>181</v>
      </c>
      <c r="AG266" s="4">
        <v>9.6</v>
      </c>
      <c r="AH266" s="4">
        <v>78.900000000000006</v>
      </c>
      <c r="AI266" s="4">
        <v>19.38</v>
      </c>
      <c r="AJ266" s="4">
        <v>15.9</v>
      </c>
      <c r="AK266" s="4">
        <v>5.7</v>
      </c>
      <c r="AL266" s="4">
        <v>11</v>
      </c>
      <c r="AM266" s="4" t="s">
        <v>2181</v>
      </c>
      <c r="AN266" s="4">
        <v>2.9</v>
      </c>
      <c r="AO266" s="3"/>
    </row>
    <row r="267" spans="2:41" x14ac:dyDescent="0.25">
      <c r="B267" s="106" t="s">
        <v>4829</v>
      </c>
      <c r="C267" s="16">
        <v>466990</v>
      </c>
      <c r="D267" s="16" t="s">
        <v>4631</v>
      </c>
      <c r="E267" s="16">
        <v>2020</v>
      </c>
      <c r="F267" s="12">
        <v>44092</v>
      </c>
      <c r="G267" s="4">
        <v>1010.3</v>
      </c>
      <c r="H267" s="4">
        <v>1012.5</v>
      </c>
      <c r="I267" s="4">
        <v>1012.5</v>
      </c>
      <c r="J267" s="4" t="s">
        <v>2182</v>
      </c>
      <c r="K267" s="4">
        <v>1008.9</v>
      </c>
      <c r="L267" s="4" t="s">
        <v>2183</v>
      </c>
      <c r="M267" s="4">
        <v>29.2</v>
      </c>
      <c r="N267" s="4">
        <v>33.1</v>
      </c>
      <c r="O267" s="4" t="s">
        <v>2184</v>
      </c>
      <c r="P267" s="4">
        <v>25.6</v>
      </c>
      <c r="Q267" s="4" t="s">
        <v>2185</v>
      </c>
      <c r="R267" s="4">
        <v>24.5</v>
      </c>
      <c r="S267" s="4">
        <v>76</v>
      </c>
      <c r="T267" s="4">
        <v>60</v>
      </c>
      <c r="U267" s="4" t="s">
        <v>2186</v>
      </c>
      <c r="V267" s="4">
        <v>3</v>
      </c>
      <c r="W267" s="4">
        <v>240</v>
      </c>
      <c r="X267" s="4">
        <v>9.1</v>
      </c>
      <c r="Y267" s="4">
        <v>160</v>
      </c>
      <c r="Z267" s="4" t="s">
        <v>2187</v>
      </c>
      <c r="AA267" s="4">
        <v>0</v>
      </c>
      <c r="AB267" s="4">
        <v>0</v>
      </c>
      <c r="AC267" s="4">
        <v>0</v>
      </c>
      <c r="AD267" s="4" t="s">
        <v>181</v>
      </c>
      <c r="AE267" s="4">
        <v>0</v>
      </c>
      <c r="AF267" s="4" t="s">
        <v>181</v>
      </c>
      <c r="AG267" s="4">
        <v>10.4</v>
      </c>
      <c r="AH267" s="4">
        <v>85.6</v>
      </c>
      <c r="AI267" s="4">
        <v>21.12</v>
      </c>
      <c r="AJ267" s="4">
        <v>18.100000000000001</v>
      </c>
      <c r="AK267" s="4">
        <v>5.0999999999999996</v>
      </c>
      <c r="AL267" s="4">
        <v>12</v>
      </c>
      <c r="AM267" s="4" t="s">
        <v>2188</v>
      </c>
      <c r="AN267" s="4">
        <v>1.4</v>
      </c>
      <c r="AO267" s="3"/>
    </row>
    <row r="268" spans="2:41" x14ac:dyDescent="0.25">
      <c r="B268" s="106" t="s">
        <v>4829</v>
      </c>
      <c r="C268" s="16">
        <v>466990</v>
      </c>
      <c r="D268" s="16" t="s">
        <v>4631</v>
      </c>
      <c r="E268" s="16">
        <v>2020</v>
      </c>
      <c r="F268" s="12">
        <v>44093</v>
      </c>
      <c r="G268" s="4">
        <v>1010.9</v>
      </c>
      <c r="H268" s="4">
        <v>1013.1</v>
      </c>
      <c r="I268" s="4">
        <v>1012.4</v>
      </c>
      <c r="J268" s="4" t="s">
        <v>2189</v>
      </c>
      <c r="K268" s="4">
        <v>1009.4</v>
      </c>
      <c r="L268" s="4" t="s">
        <v>2190</v>
      </c>
      <c r="M268" s="4">
        <v>29</v>
      </c>
      <c r="N268" s="4">
        <v>32.700000000000003</v>
      </c>
      <c r="O268" s="4" t="s">
        <v>2191</v>
      </c>
      <c r="P268" s="4">
        <v>25.7</v>
      </c>
      <c r="Q268" s="4" t="s">
        <v>2192</v>
      </c>
      <c r="R268" s="4">
        <v>24.1</v>
      </c>
      <c r="S268" s="4">
        <v>75</v>
      </c>
      <c r="T268" s="4">
        <v>65</v>
      </c>
      <c r="U268" s="4" t="s">
        <v>2193</v>
      </c>
      <c r="V268" s="4">
        <v>2.5</v>
      </c>
      <c r="W268" s="4">
        <v>230</v>
      </c>
      <c r="X268" s="4">
        <v>6.2</v>
      </c>
      <c r="Y268" s="4">
        <v>150</v>
      </c>
      <c r="Z268" s="4" t="s">
        <v>2194</v>
      </c>
      <c r="AA268" s="4">
        <v>0</v>
      </c>
      <c r="AB268" s="4">
        <v>0</v>
      </c>
      <c r="AC268" s="4">
        <v>0</v>
      </c>
      <c r="AD268" s="4" t="s">
        <v>181</v>
      </c>
      <c r="AE268" s="4">
        <v>0</v>
      </c>
      <c r="AF268" s="4" t="s">
        <v>181</v>
      </c>
      <c r="AG268" s="4">
        <v>9.9</v>
      </c>
      <c r="AH268" s="4">
        <v>81.7</v>
      </c>
      <c r="AI268" s="4">
        <v>20.83</v>
      </c>
      <c r="AJ268" s="4">
        <v>17.899999999999999</v>
      </c>
      <c r="AK268" s="4">
        <v>6.1</v>
      </c>
      <c r="AL268" s="4">
        <v>12</v>
      </c>
      <c r="AM268" s="4" t="s">
        <v>2195</v>
      </c>
      <c r="AN268" s="4">
        <v>6.1</v>
      </c>
      <c r="AO268" s="3"/>
    </row>
    <row r="269" spans="2:41" x14ac:dyDescent="0.25">
      <c r="B269" s="106" t="s">
        <v>4829</v>
      </c>
      <c r="C269" s="16">
        <v>466990</v>
      </c>
      <c r="D269" s="16" t="s">
        <v>4631</v>
      </c>
      <c r="E269" s="16">
        <v>2020</v>
      </c>
      <c r="F269" s="12">
        <v>44094</v>
      </c>
      <c r="G269" s="4">
        <v>1009.5</v>
      </c>
      <c r="H269" s="4">
        <v>1011.7</v>
      </c>
      <c r="I269" s="4">
        <v>1010.5</v>
      </c>
      <c r="J269" s="4" t="s">
        <v>2196</v>
      </c>
      <c r="K269" s="4">
        <v>1008.2</v>
      </c>
      <c r="L269" s="4" t="s">
        <v>2197</v>
      </c>
      <c r="M269" s="4">
        <v>28.1</v>
      </c>
      <c r="N269" s="4">
        <v>32.4</v>
      </c>
      <c r="O269" s="4" t="s">
        <v>2198</v>
      </c>
      <c r="P269" s="4">
        <v>26</v>
      </c>
      <c r="Q269" s="4" t="s">
        <v>2199</v>
      </c>
      <c r="R269" s="4">
        <v>23.4</v>
      </c>
      <c r="S269" s="4">
        <v>76</v>
      </c>
      <c r="T269" s="4">
        <v>62</v>
      </c>
      <c r="U269" s="4" t="s">
        <v>2200</v>
      </c>
      <c r="V269" s="4">
        <v>3.6</v>
      </c>
      <c r="W269" s="4">
        <v>30</v>
      </c>
      <c r="X269" s="4">
        <v>11.6</v>
      </c>
      <c r="Y269" s="4">
        <v>30</v>
      </c>
      <c r="Z269" s="4" t="s">
        <v>2201</v>
      </c>
      <c r="AA269" s="4">
        <v>2.5</v>
      </c>
      <c r="AB269" s="4">
        <v>3.1</v>
      </c>
      <c r="AC269" s="4">
        <v>1</v>
      </c>
      <c r="AD269" s="4" t="s">
        <v>2202</v>
      </c>
      <c r="AE269" s="4">
        <v>2</v>
      </c>
      <c r="AF269" s="4" t="s">
        <v>2202</v>
      </c>
      <c r="AG269" s="4">
        <v>5.6</v>
      </c>
      <c r="AH269" s="4">
        <v>46.3</v>
      </c>
      <c r="AI269" s="4">
        <v>13.24</v>
      </c>
      <c r="AJ269" s="4">
        <v>13.1</v>
      </c>
      <c r="AK269" s="4">
        <v>-5</v>
      </c>
      <c r="AL269" s="4">
        <v>11</v>
      </c>
      <c r="AM269" s="4" t="s">
        <v>2203</v>
      </c>
      <c r="AN269" s="4">
        <v>8.3000000000000007</v>
      </c>
      <c r="AO269" s="3"/>
    </row>
    <row r="270" spans="2:41" x14ac:dyDescent="0.25">
      <c r="B270" s="106" t="s">
        <v>4829</v>
      </c>
      <c r="C270" s="16">
        <v>466990</v>
      </c>
      <c r="D270" s="16" t="s">
        <v>4631</v>
      </c>
      <c r="E270" s="16">
        <v>2020</v>
      </c>
      <c r="F270" s="12">
        <v>44095</v>
      </c>
      <c r="G270" s="4">
        <v>1009</v>
      </c>
      <c r="H270" s="4">
        <v>1011.2</v>
      </c>
      <c r="I270" s="4">
        <v>1010</v>
      </c>
      <c r="J270" s="4" t="s">
        <v>2204</v>
      </c>
      <c r="K270" s="4">
        <v>1007.6</v>
      </c>
      <c r="L270" s="4" t="s">
        <v>2205</v>
      </c>
      <c r="M270" s="4">
        <v>27.6</v>
      </c>
      <c r="N270" s="4">
        <v>30.3</v>
      </c>
      <c r="O270" s="4" t="s">
        <v>2206</v>
      </c>
      <c r="P270" s="4">
        <v>25.5</v>
      </c>
      <c r="Q270" s="4" t="s">
        <v>2207</v>
      </c>
      <c r="R270" s="4">
        <v>22.2</v>
      </c>
      <c r="S270" s="4">
        <v>73</v>
      </c>
      <c r="T270" s="4">
        <v>63</v>
      </c>
      <c r="U270" s="4" t="s">
        <v>2208</v>
      </c>
      <c r="V270" s="4">
        <v>3.7</v>
      </c>
      <c r="W270" s="4">
        <v>40</v>
      </c>
      <c r="X270" s="4">
        <v>12</v>
      </c>
      <c r="Y270" s="4">
        <v>40</v>
      </c>
      <c r="Z270" s="4" t="s">
        <v>2209</v>
      </c>
      <c r="AA270" s="4">
        <v>0</v>
      </c>
      <c r="AB270" s="4">
        <v>0</v>
      </c>
      <c r="AC270" s="4">
        <v>0</v>
      </c>
      <c r="AD270" s="4" t="s">
        <v>181</v>
      </c>
      <c r="AE270" s="4">
        <v>0</v>
      </c>
      <c r="AF270" s="4" t="s">
        <v>181</v>
      </c>
      <c r="AG270" s="4">
        <v>2.9</v>
      </c>
      <c r="AH270" s="4">
        <v>24</v>
      </c>
      <c r="AI270" s="4">
        <v>6.7</v>
      </c>
      <c r="AJ270" s="4">
        <v>15.6</v>
      </c>
      <c r="AK270" s="4">
        <v>4.0999999999999996</v>
      </c>
      <c r="AL270" s="4">
        <v>7</v>
      </c>
      <c r="AM270" s="4" t="s">
        <v>2210</v>
      </c>
      <c r="AN270" s="4">
        <v>9.3000000000000007</v>
      </c>
      <c r="AO270" s="3"/>
    </row>
    <row r="271" spans="2:41" x14ac:dyDescent="0.25">
      <c r="B271" s="106" t="s">
        <v>4829</v>
      </c>
      <c r="C271" s="16">
        <v>466990</v>
      </c>
      <c r="D271" s="16" t="s">
        <v>4631</v>
      </c>
      <c r="E271" s="16">
        <v>2020</v>
      </c>
      <c r="F271" s="12">
        <v>44096</v>
      </c>
      <c r="G271" s="4">
        <v>1008.9</v>
      </c>
      <c r="H271" s="4">
        <v>1011.1</v>
      </c>
      <c r="I271" s="4">
        <v>1010.2</v>
      </c>
      <c r="J271" s="4" t="s">
        <v>2211</v>
      </c>
      <c r="K271" s="4">
        <v>1007.4</v>
      </c>
      <c r="L271" s="4" t="s">
        <v>2212</v>
      </c>
      <c r="M271" s="4">
        <v>26.9</v>
      </c>
      <c r="N271" s="4">
        <v>28.7</v>
      </c>
      <c r="O271" s="4" t="s">
        <v>2213</v>
      </c>
      <c r="P271" s="4">
        <v>25.2</v>
      </c>
      <c r="Q271" s="4" t="s">
        <v>2214</v>
      </c>
      <c r="R271" s="4">
        <v>20.5</v>
      </c>
      <c r="S271" s="4">
        <v>68</v>
      </c>
      <c r="T271" s="4">
        <v>59</v>
      </c>
      <c r="U271" s="4" t="s">
        <v>2215</v>
      </c>
      <c r="V271" s="4">
        <v>2.1</v>
      </c>
      <c r="W271" s="4">
        <v>20</v>
      </c>
      <c r="X271" s="4">
        <v>7.7</v>
      </c>
      <c r="Y271" s="4">
        <v>20</v>
      </c>
      <c r="Z271" s="4" t="s">
        <v>2216</v>
      </c>
      <c r="AA271" s="4">
        <v>0</v>
      </c>
      <c r="AB271" s="4">
        <v>0</v>
      </c>
      <c r="AC271" s="4">
        <v>0</v>
      </c>
      <c r="AD271" s="4" t="s">
        <v>181</v>
      </c>
      <c r="AE271" s="4">
        <v>0</v>
      </c>
      <c r="AF271" s="4" t="s">
        <v>181</v>
      </c>
      <c r="AG271" s="4">
        <v>0</v>
      </c>
      <c r="AH271" s="4">
        <v>0</v>
      </c>
      <c r="AI271" s="4">
        <v>2.92</v>
      </c>
      <c r="AJ271" s="4">
        <v>13.4</v>
      </c>
      <c r="AK271" s="4">
        <v>2.2999999999999998</v>
      </c>
      <c r="AL271" s="4">
        <v>5</v>
      </c>
      <c r="AM271" s="4" t="s">
        <v>2217</v>
      </c>
      <c r="AN271" s="4">
        <v>9.8000000000000007</v>
      </c>
      <c r="AO271" s="3"/>
    </row>
    <row r="272" spans="2:41" x14ac:dyDescent="0.25">
      <c r="B272" s="106" t="s">
        <v>4829</v>
      </c>
      <c r="C272" s="16">
        <v>466990</v>
      </c>
      <c r="D272" s="16" t="s">
        <v>4631</v>
      </c>
      <c r="E272" s="16">
        <v>2020</v>
      </c>
      <c r="F272" s="12">
        <v>44097</v>
      </c>
      <c r="G272" s="4">
        <v>1008.6</v>
      </c>
      <c r="H272" s="4">
        <v>1010.8</v>
      </c>
      <c r="I272" s="4">
        <v>1010</v>
      </c>
      <c r="J272" s="4" t="s">
        <v>2218</v>
      </c>
      <c r="K272" s="4">
        <v>1007.3</v>
      </c>
      <c r="L272" s="4" t="s">
        <v>2219</v>
      </c>
      <c r="M272" s="4">
        <v>27.6</v>
      </c>
      <c r="N272" s="4">
        <v>30.7</v>
      </c>
      <c r="O272" s="4" t="s">
        <v>2220</v>
      </c>
      <c r="P272" s="4">
        <v>24.2</v>
      </c>
      <c r="Q272" s="4" t="s">
        <v>2221</v>
      </c>
      <c r="R272" s="4">
        <v>20.5</v>
      </c>
      <c r="S272" s="4">
        <v>66</v>
      </c>
      <c r="T272" s="4">
        <v>56</v>
      </c>
      <c r="U272" s="4" t="s">
        <v>2222</v>
      </c>
      <c r="V272" s="4">
        <v>2.1</v>
      </c>
      <c r="W272" s="4">
        <v>80</v>
      </c>
      <c r="X272" s="4">
        <v>6.9</v>
      </c>
      <c r="Y272" s="4">
        <v>70</v>
      </c>
      <c r="Z272" s="4" t="s">
        <v>2223</v>
      </c>
      <c r="AA272" s="4">
        <v>0</v>
      </c>
      <c r="AB272" s="4">
        <v>0</v>
      </c>
      <c r="AC272" s="4">
        <v>0</v>
      </c>
      <c r="AD272" s="4" t="s">
        <v>181</v>
      </c>
      <c r="AE272" s="4">
        <v>0</v>
      </c>
      <c r="AF272" s="4" t="s">
        <v>181</v>
      </c>
      <c r="AG272" s="4">
        <v>8.1</v>
      </c>
      <c r="AH272" s="4">
        <v>67.400000000000006</v>
      </c>
      <c r="AI272" s="4">
        <v>17.88</v>
      </c>
      <c r="AJ272" s="4">
        <v>15.3</v>
      </c>
      <c r="AK272" s="4">
        <v>4.4000000000000004</v>
      </c>
      <c r="AL272" s="4">
        <v>11</v>
      </c>
      <c r="AM272" s="4" t="s">
        <v>2224</v>
      </c>
      <c r="AN272" s="4">
        <v>5.0999999999999996</v>
      </c>
      <c r="AO272" s="3"/>
    </row>
    <row r="273" spans="2:41" x14ac:dyDescent="0.25">
      <c r="B273" s="106" t="s">
        <v>4829</v>
      </c>
      <c r="C273" s="16">
        <v>466990</v>
      </c>
      <c r="D273" s="16" t="s">
        <v>4631</v>
      </c>
      <c r="E273" s="16">
        <v>2020</v>
      </c>
      <c r="F273" s="12">
        <v>44098</v>
      </c>
      <c r="G273" s="4">
        <v>1008.1</v>
      </c>
      <c r="H273" s="4">
        <v>1010.3</v>
      </c>
      <c r="I273" s="4">
        <v>1009.5</v>
      </c>
      <c r="J273" s="4" t="s">
        <v>2225</v>
      </c>
      <c r="K273" s="4">
        <v>1006.9</v>
      </c>
      <c r="L273" s="4" t="s">
        <v>2226</v>
      </c>
      <c r="M273" s="4">
        <v>26.5</v>
      </c>
      <c r="N273" s="4">
        <v>30.7</v>
      </c>
      <c r="O273" s="4" t="s">
        <v>2227</v>
      </c>
      <c r="P273" s="4">
        <v>24.3</v>
      </c>
      <c r="Q273" s="4" t="s">
        <v>2228</v>
      </c>
      <c r="R273" s="4">
        <v>21.6</v>
      </c>
      <c r="S273" s="4">
        <v>75</v>
      </c>
      <c r="T273" s="4">
        <v>63</v>
      </c>
      <c r="U273" s="4" t="s">
        <v>2229</v>
      </c>
      <c r="V273" s="4">
        <v>2.6</v>
      </c>
      <c r="W273" s="4">
        <v>40</v>
      </c>
      <c r="X273" s="4">
        <v>9.5</v>
      </c>
      <c r="Y273" s="4">
        <v>40</v>
      </c>
      <c r="Z273" s="4" t="s">
        <v>2230</v>
      </c>
      <c r="AA273" s="4">
        <v>1.5</v>
      </c>
      <c r="AB273" s="4">
        <v>1.8</v>
      </c>
      <c r="AC273" s="4">
        <v>1</v>
      </c>
      <c r="AD273" s="4" t="s">
        <v>2231</v>
      </c>
      <c r="AE273" s="4">
        <v>1.5</v>
      </c>
      <c r="AF273" s="4" t="s">
        <v>2232</v>
      </c>
      <c r="AG273" s="4">
        <v>0.9</v>
      </c>
      <c r="AH273" s="4">
        <v>7.5</v>
      </c>
      <c r="AI273" s="4">
        <v>6.89</v>
      </c>
      <c r="AJ273" s="4">
        <v>12.3</v>
      </c>
      <c r="AK273" s="4">
        <v>-2.8</v>
      </c>
      <c r="AL273" s="4">
        <v>10</v>
      </c>
      <c r="AM273" s="4" t="s">
        <v>2233</v>
      </c>
      <c r="AN273" s="4">
        <v>9.6</v>
      </c>
      <c r="AO273" s="3"/>
    </row>
    <row r="274" spans="2:41" x14ac:dyDescent="0.25">
      <c r="B274" s="106" t="s">
        <v>4829</v>
      </c>
      <c r="C274" s="16">
        <v>466990</v>
      </c>
      <c r="D274" s="16" t="s">
        <v>4631</v>
      </c>
      <c r="E274" s="16">
        <v>2020</v>
      </c>
      <c r="F274" s="12">
        <v>44099</v>
      </c>
      <c r="G274" s="4">
        <v>1008.2</v>
      </c>
      <c r="H274" s="4">
        <v>1010.4</v>
      </c>
      <c r="I274" s="4">
        <v>1010</v>
      </c>
      <c r="J274" s="4" t="s">
        <v>2234</v>
      </c>
      <c r="K274" s="4">
        <v>1006.5</v>
      </c>
      <c r="L274" s="4" t="s">
        <v>2235</v>
      </c>
      <c r="M274" s="4">
        <v>24.6</v>
      </c>
      <c r="N274" s="4">
        <v>26.6</v>
      </c>
      <c r="O274" s="4" t="s">
        <v>2236</v>
      </c>
      <c r="P274" s="4">
        <v>23.7</v>
      </c>
      <c r="Q274" s="4" t="s">
        <v>2237</v>
      </c>
      <c r="R274" s="4">
        <v>21.1</v>
      </c>
      <c r="S274" s="4">
        <v>81</v>
      </c>
      <c r="T274" s="4">
        <v>72</v>
      </c>
      <c r="U274" s="4" t="s">
        <v>2238</v>
      </c>
      <c r="V274" s="4">
        <v>2.2000000000000002</v>
      </c>
      <c r="W274" s="4">
        <v>250</v>
      </c>
      <c r="X274" s="4">
        <v>6.1</v>
      </c>
      <c r="Y274" s="4">
        <v>60</v>
      </c>
      <c r="Z274" s="4" t="s">
        <v>2239</v>
      </c>
      <c r="AA274" s="4">
        <v>1</v>
      </c>
      <c r="AB274" s="4">
        <v>4.9000000000000004</v>
      </c>
      <c r="AC274" s="4">
        <v>0.5</v>
      </c>
      <c r="AD274" s="4" t="s">
        <v>2240</v>
      </c>
      <c r="AE274" s="4">
        <v>0.5</v>
      </c>
      <c r="AF274" s="4" t="s">
        <v>2240</v>
      </c>
      <c r="AG274" s="4">
        <v>0</v>
      </c>
      <c r="AH274" s="4">
        <v>0</v>
      </c>
      <c r="AI274" s="4">
        <v>0.27</v>
      </c>
      <c r="AJ274" s="4">
        <v>11.4</v>
      </c>
      <c r="AK274" s="4">
        <v>-1.3</v>
      </c>
      <c r="AL274" s="4">
        <v>3</v>
      </c>
      <c r="AM274" s="4" t="s">
        <v>2241</v>
      </c>
      <c r="AN274" s="4">
        <v>10</v>
      </c>
      <c r="AO274" s="3"/>
    </row>
    <row r="275" spans="2:41" x14ac:dyDescent="0.25">
      <c r="B275" s="106" t="s">
        <v>4829</v>
      </c>
      <c r="C275" s="16">
        <v>466990</v>
      </c>
      <c r="D275" s="16" t="s">
        <v>4631</v>
      </c>
      <c r="E275" s="16">
        <v>2020</v>
      </c>
      <c r="F275" s="12">
        <v>44100</v>
      </c>
      <c r="G275" s="4">
        <v>1009.1</v>
      </c>
      <c r="H275" s="4">
        <v>1011.3</v>
      </c>
      <c r="I275" s="4">
        <v>1011.2</v>
      </c>
      <c r="J275" s="4" t="s">
        <v>2242</v>
      </c>
      <c r="K275" s="4">
        <v>1007.2</v>
      </c>
      <c r="L275" s="4" t="s">
        <v>2243</v>
      </c>
      <c r="M275" s="4">
        <v>24.9</v>
      </c>
      <c r="N275" s="4">
        <v>27.4</v>
      </c>
      <c r="O275" s="4" t="s">
        <v>2244</v>
      </c>
      <c r="P275" s="4">
        <v>22.5</v>
      </c>
      <c r="Q275" s="4" t="s">
        <v>2245</v>
      </c>
      <c r="R275" s="4">
        <v>20.3</v>
      </c>
      <c r="S275" s="4">
        <v>76</v>
      </c>
      <c r="T275" s="4">
        <v>62</v>
      </c>
      <c r="U275" s="4" t="s">
        <v>2246</v>
      </c>
      <c r="V275" s="4">
        <v>3</v>
      </c>
      <c r="W275" s="4">
        <v>40</v>
      </c>
      <c r="X275" s="4">
        <v>10.8</v>
      </c>
      <c r="Y275" s="4">
        <v>20</v>
      </c>
      <c r="Z275" s="4" t="s">
        <v>2247</v>
      </c>
      <c r="AA275" s="4">
        <v>2.5</v>
      </c>
      <c r="AB275" s="4">
        <v>1.5</v>
      </c>
      <c r="AC275" s="4">
        <v>1</v>
      </c>
      <c r="AD275" s="4" t="s">
        <v>2248</v>
      </c>
      <c r="AE275" s="4">
        <v>2</v>
      </c>
      <c r="AF275" s="4" t="s">
        <v>2249</v>
      </c>
      <c r="AG275" s="4">
        <v>0</v>
      </c>
      <c r="AH275" s="4">
        <v>0</v>
      </c>
      <c r="AI275" s="4">
        <v>7.65</v>
      </c>
      <c r="AJ275" s="4">
        <v>12.5</v>
      </c>
      <c r="AK275" s="4">
        <v>-2.6</v>
      </c>
      <c r="AL275" s="4">
        <v>6</v>
      </c>
      <c r="AM275" s="4" t="s">
        <v>2250</v>
      </c>
      <c r="AN275" s="4">
        <v>10</v>
      </c>
      <c r="AO275" s="3"/>
    </row>
    <row r="276" spans="2:41" x14ac:dyDescent="0.25">
      <c r="B276" s="106" t="s">
        <v>4829</v>
      </c>
      <c r="C276" s="16">
        <v>466990</v>
      </c>
      <c r="D276" s="16" t="s">
        <v>4631</v>
      </c>
      <c r="E276" s="16">
        <v>2020</v>
      </c>
      <c r="F276" s="12">
        <v>44101</v>
      </c>
      <c r="G276" s="4">
        <v>1009.8</v>
      </c>
      <c r="H276" s="4">
        <v>1012</v>
      </c>
      <c r="I276" s="4">
        <v>1011.7</v>
      </c>
      <c r="J276" s="4" t="s">
        <v>2251</v>
      </c>
      <c r="K276" s="4">
        <v>1008.3</v>
      </c>
      <c r="L276" s="4" t="s">
        <v>2252</v>
      </c>
      <c r="M276" s="4">
        <v>24.5</v>
      </c>
      <c r="N276" s="4">
        <v>26.6</v>
      </c>
      <c r="O276" s="4" t="s">
        <v>2253</v>
      </c>
      <c r="P276" s="4">
        <v>22.4</v>
      </c>
      <c r="Q276" s="4" t="s">
        <v>2254</v>
      </c>
      <c r="R276" s="4">
        <v>20.9</v>
      </c>
      <c r="S276" s="4">
        <v>80</v>
      </c>
      <c r="T276" s="4">
        <v>73</v>
      </c>
      <c r="U276" s="4" t="s">
        <v>2255</v>
      </c>
      <c r="V276" s="4">
        <v>2.1</v>
      </c>
      <c r="W276" s="4">
        <v>30</v>
      </c>
      <c r="X276" s="4">
        <v>6.3</v>
      </c>
      <c r="Y276" s="4">
        <v>50</v>
      </c>
      <c r="Z276" s="4" t="s">
        <v>2256</v>
      </c>
      <c r="AA276" s="4">
        <v>1</v>
      </c>
      <c r="AB276" s="4">
        <v>5.9</v>
      </c>
      <c r="AC276" s="4">
        <v>0.5</v>
      </c>
      <c r="AD276" s="4" t="s">
        <v>2257</v>
      </c>
      <c r="AE276" s="4">
        <v>1</v>
      </c>
      <c r="AF276" s="4" t="s">
        <v>2258</v>
      </c>
      <c r="AG276" s="4">
        <v>0</v>
      </c>
      <c r="AH276" s="4">
        <v>0</v>
      </c>
      <c r="AI276" s="4">
        <v>2.41</v>
      </c>
      <c r="AJ276" s="4">
        <v>13.3</v>
      </c>
      <c r="AK276" s="4">
        <v>-2.2000000000000002</v>
      </c>
      <c r="AL276" s="4">
        <v>3</v>
      </c>
      <c r="AM276" s="4" t="s">
        <v>2259</v>
      </c>
      <c r="AN276" s="4">
        <v>10</v>
      </c>
      <c r="AO276" s="3"/>
    </row>
    <row r="277" spans="2:41" x14ac:dyDescent="0.25">
      <c r="B277" s="106" t="s">
        <v>4829</v>
      </c>
      <c r="C277" s="16">
        <v>466990</v>
      </c>
      <c r="D277" s="16" t="s">
        <v>4631</v>
      </c>
      <c r="E277" s="16">
        <v>2020</v>
      </c>
      <c r="F277" s="12">
        <v>44102</v>
      </c>
      <c r="G277" s="4">
        <v>1008.4</v>
      </c>
      <c r="H277" s="4">
        <v>1010.6</v>
      </c>
      <c r="I277" s="4">
        <v>1010</v>
      </c>
      <c r="J277" s="4" t="s">
        <v>2260</v>
      </c>
      <c r="K277" s="4">
        <v>1006.3</v>
      </c>
      <c r="L277" s="4" t="s">
        <v>2261</v>
      </c>
      <c r="M277" s="4">
        <v>25.5</v>
      </c>
      <c r="N277" s="4">
        <v>28.6</v>
      </c>
      <c r="O277" s="4" t="s">
        <v>2262</v>
      </c>
      <c r="P277" s="4">
        <v>23.3</v>
      </c>
      <c r="Q277" s="4" t="s">
        <v>2263</v>
      </c>
      <c r="R277" s="4">
        <v>22</v>
      </c>
      <c r="S277" s="4">
        <v>81</v>
      </c>
      <c r="T277" s="4">
        <v>71</v>
      </c>
      <c r="U277" s="4" t="s">
        <v>2264</v>
      </c>
      <c r="V277" s="4">
        <v>2.7</v>
      </c>
      <c r="W277" s="4">
        <v>40</v>
      </c>
      <c r="X277" s="4">
        <v>9.8000000000000007</v>
      </c>
      <c r="Y277" s="4">
        <v>30</v>
      </c>
      <c r="Z277" s="4" t="s">
        <v>2265</v>
      </c>
      <c r="AA277" s="4">
        <v>0</v>
      </c>
      <c r="AB277" s="4">
        <v>0</v>
      </c>
      <c r="AC277" s="4">
        <v>0</v>
      </c>
      <c r="AD277" s="4" t="s">
        <v>181</v>
      </c>
      <c r="AE277" s="4">
        <v>0</v>
      </c>
      <c r="AF277" s="4" t="s">
        <v>181</v>
      </c>
      <c r="AG277" s="4">
        <v>0.2</v>
      </c>
      <c r="AH277" s="4">
        <v>1.7</v>
      </c>
      <c r="AI277" s="4">
        <v>2.94</v>
      </c>
      <c r="AJ277" s="4">
        <v>13</v>
      </c>
      <c r="AK277" s="4">
        <v>2</v>
      </c>
      <c r="AL277" s="4">
        <v>6</v>
      </c>
      <c r="AM277" s="4" t="s">
        <v>2266</v>
      </c>
      <c r="AN277" s="4">
        <v>9.8000000000000007</v>
      </c>
      <c r="AO277" s="3"/>
    </row>
    <row r="278" spans="2:41" x14ac:dyDescent="0.25">
      <c r="B278" s="106" t="s">
        <v>4829</v>
      </c>
      <c r="C278" s="16">
        <v>466990</v>
      </c>
      <c r="D278" s="16" t="s">
        <v>4631</v>
      </c>
      <c r="E278" s="16">
        <v>2020</v>
      </c>
      <c r="F278" s="12">
        <v>44103</v>
      </c>
      <c r="G278" s="4">
        <v>1006.5</v>
      </c>
      <c r="H278" s="4">
        <v>1008.7</v>
      </c>
      <c r="I278" s="4">
        <v>1008.8</v>
      </c>
      <c r="J278" s="4" t="s">
        <v>2267</v>
      </c>
      <c r="K278" s="4">
        <v>1004.2</v>
      </c>
      <c r="L278" s="4" t="s">
        <v>2268</v>
      </c>
      <c r="M278" s="4">
        <v>25.6</v>
      </c>
      <c r="N278" s="4">
        <v>28.3</v>
      </c>
      <c r="O278" s="4" t="s">
        <v>2269</v>
      </c>
      <c r="P278" s="4">
        <v>23.7</v>
      </c>
      <c r="Q278" s="4" t="s">
        <v>2270</v>
      </c>
      <c r="R278" s="4">
        <v>20.8</v>
      </c>
      <c r="S278" s="4">
        <v>75</v>
      </c>
      <c r="T278" s="4">
        <v>62</v>
      </c>
      <c r="U278" s="4" t="s">
        <v>2271</v>
      </c>
      <c r="V278" s="4">
        <v>1.7</v>
      </c>
      <c r="W278" s="4">
        <v>250</v>
      </c>
      <c r="X278" s="4">
        <v>5.9</v>
      </c>
      <c r="Y278" s="4">
        <v>260</v>
      </c>
      <c r="Z278" s="4" t="s">
        <v>2272</v>
      </c>
      <c r="AA278" s="4">
        <v>0</v>
      </c>
      <c r="AB278" s="4">
        <v>0</v>
      </c>
      <c r="AC278" s="4">
        <v>0</v>
      </c>
      <c r="AD278" s="4" t="s">
        <v>181</v>
      </c>
      <c r="AE278" s="4">
        <v>0</v>
      </c>
      <c r="AF278" s="4" t="s">
        <v>181</v>
      </c>
      <c r="AG278" s="4">
        <v>0</v>
      </c>
      <c r="AH278" s="4">
        <v>0</v>
      </c>
      <c r="AI278" s="4">
        <v>6.28</v>
      </c>
      <c r="AJ278" s="4">
        <v>10.6</v>
      </c>
      <c r="AK278" s="4">
        <v>-1.9</v>
      </c>
      <c r="AL278" s="4">
        <v>6</v>
      </c>
      <c r="AM278" s="4" t="s">
        <v>2273</v>
      </c>
      <c r="AN278" s="4">
        <v>10</v>
      </c>
      <c r="AO278" s="3"/>
    </row>
    <row r="279" spans="2:41" x14ac:dyDescent="0.25">
      <c r="B279" s="106" t="s">
        <v>4829</v>
      </c>
      <c r="C279" s="16">
        <v>466990</v>
      </c>
      <c r="D279" s="16" t="s">
        <v>4631</v>
      </c>
      <c r="E279" s="16">
        <v>2020</v>
      </c>
      <c r="F279" s="12">
        <v>44104</v>
      </c>
      <c r="G279" s="4">
        <v>1006.8</v>
      </c>
      <c r="H279" s="4">
        <v>1009</v>
      </c>
      <c r="I279" s="4">
        <v>1008.7</v>
      </c>
      <c r="J279" s="4" t="s">
        <v>2274</v>
      </c>
      <c r="K279" s="4">
        <v>1004.6</v>
      </c>
      <c r="L279" s="4" t="s">
        <v>2275</v>
      </c>
      <c r="M279" s="4">
        <v>24</v>
      </c>
      <c r="N279" s="4">
        <v>25.6</v>
      </c>
      <c r="O279" s="4" t="s">
        <v>2276</v>
      </c>
      <c r="P279" s="4">
        <v>22.6</v>
      </c>
      <c r="Q279" s="4" t="s">
        <v>2277</v>
      </c>
      <c r="R279" s="4">
        <v>20.399999999999999</v>
      </c>
      <c r="S279" s="4">
        <v>81</v>
      </c>
      <c r="T279" s="4">
        <v>69</v>
      </c>
      <c r="U279" s="4" t="s">
        <v>2278</v>
      </c>
      <c r="V279" s="4">
        <v>2.5</v>
      </c>
      <c r="W279" s="4">
        <v>240</v>
      </c>
      <c r="X279" s="4">
        <v>7.1</v>
      </c>
      <c r="Y279" s="4">
        <v>240</v>
      </c>
      <c r="Z279" s="4" t="s">
        <v>2279</v>
      </c>
      <c r="AA279" s="4">
        <v>1</v>
      </c>
      <c r="AB279" s="4">
        <v>2</v>
      </c>
      <c r="AC279" s="4">
        <v>0.5</v>
      </c>
      <c r="AD279" s="4" t="s">
        <v>2280</v>
      </c>
      <c r="AE279" s="4">
        <v>0.5</v>
      </c>
      <c r="AF279" s="4" t="s">
        <v>2281</v>
      </c>
      <c r="AG279" s="4">
        <v>0</v>
      </c>
      <c r="AH279" s="4">
        <v>0</v>
      </c>
      <c r="AI279" s="4">
        <v>1.28</v>
      </c>
      <c r="AJ279" s="4">
        <v>10</v>
      </c>
      <c r="AK279" s="4">
        <v>2</v>
      </c>
      <c r="AL279" s="4">
        <v>3</v>
      </c>
      <c r="AM279" s="4" t="s">
        <v>2282</v>
      </c>
      <c r="AN279" s="4">
        <v>9.9</v>
      </c>
      <c r="AO279" s="3"/>
    </row>
    <row r="280" spans="2:41" x14ac:dyDescent="0.25">
      <c r="B280" s="106" t="s">
        <v>4829</v>
      </c>
      <c r="C280" s="16">
        <v>466990</v>
      </c>
      <c r="D280" s="16" t="s">
        <v>4631</v>
      </c>
      <c r="E280" s="16">
        <v>2020</v>
      </c>
      <c r="F280" s="12">
        <v>44105</v>
      </c>
      <c r="G280" s="4">
        <v>1008.6</v>
      </c>
      <c r="H280" s="4">
        <v>1010.8</v>
      </c>
      <c r="I280" s="4">
        <v>1010.3</v>
      </c>
      <c r="J280" s="4" t="s">
        <v>2283</v>
      </c>
      <c r="K280" s="4">
        <v>1006.8</v>
      </c>
      <c r="L280" s="4" t="s">
        <v>2284</v>
      </c>
      <c r="M280" s="4">
        <v>25.7</v>
      </c>
      <c r="N280" s="4">
        <v>29.9</v>
      </c>
      <c r="O280" s="4" t="s">
        <v>2285</v>
      </c>
      <c r="P280" s="4">
        <v>23.1</v>
      </c>
      <c r="Q280" s="4" t="s">
        <v>2286</v>
      </c>
      <c r="R280" s="4">
        <v>19.899999999999999</v>
      </c>
      <c r="S280" s="4">
        <v>71</v>
      </c>
      <c r="T280" s="4">
        <v>58</v>
      </c>
      <c r="U280" s="4" t="s">
        <v>2287</v>
      </c>
      <c r="V280" s="4">
        <v>3</v>
      </c>
      <c r="W280" s="4">
        <v>240</v>
      </c>
      <c r="X280" s="4">
        <v>11.6</v>
      </c>
      <c r="Y280" s="4">
        <v>40</v>
      </c>
      <c r="Z280" s="4" t="s">
        <v>2288</v>
      </c>
      <c r="AA280" s="4">
        <v>0</v>
      </c>
      <c r="AB280" s="4">
        <v>0</v>
      </c>
      <c r="AC280" s="4">
        <v>0</v>
      </c>
      <c r="AD280" s="4" t="s">
        <v>181</v>
      </c>
      <c r="AE280" s="4">
        <v>0</v>
      </c>
      <c r="AF280" s="4" t="s">
        <v>181</v>
      </c>
      <c r="AG280" s="4">
        <v>2.7</v>
      </c>
      <c r="AH280" s="4">
        <v>22.8</v>
      </c>
      <c r="AI280" s="4">
        <v>10.3</v>
      </c>
      <c r="AJ280" s="4">
        <v>14.1</v>
      </c>
      <c r="AK280" s="4">
        <v>4.0999999999999996</v>
      </c>
      <c r="AL280" s="4">
        <v>8</v>
      </c>
      <c r="AM280" s="4" t="s">
        <v>2289</v>
      </c>
      <c r="AN280" s="4">
        <v>8.9</v>
      </c>
      <c r="AO280" s="3"/>
    </row>
    <row r="281" spans="2:41" x14ac:dyDescent="0.25">
      <c r="B281" s="106" t="s">
        <v>4829</v>
      </c>
      <c r="C281" s="16">
        <v>466990</v>
      </c>
      <c r="D281" s="16" t="s">
        <v>4631</v>
      </c>
      <c r="E281" s="16">
        <v>2020</v>
      </c>
      <c r="F281" s="12">
        <v>44106</v>
      </c>
      <c r="G281" s="4">
        <v>1009.6</v>
      </c>
      <c r="H281" s="4">
        <v>1011.8</v>
      </c>
      <c r="I281" s="4">
        <v>1011.1</v>
      </c>
      <c r="J281" s="4" t="s">
        <v>2290</v>
      </c>
      <c r="K281" s="4">
        <v>1007.9</v>
      </c>
      <c r="L281" s="4" t="s">
        <v>2291</v>
      </c>
      <c r="M281" s="4">
        <v>26.7</v>
      </c>
      <c r="N281" s="4">
        <v>31.2</v>
      </c>
      <c r="O281" s="4" t="s">
        <v>2292</v>
      </c>
      <c r="P281" s="4">
        <v>23.3</v>
      </c>
      <c r="Q281" s="4" t="s">
        <v>2293</v>
      </c>
      <c r="R281" s="4">
        <v>20</v>
      </c>
      <c r="S281" s="4">
        <v>67</v>
      </c>
      <c r="T281" s="4">
        <v>50</v>
      </c>
      <c r="U281" s="4" t="s">
        <v>2294</v>
      </c>
      <c r="V281" s="4">
        <v>2.8</v>
      </c>
      <c r="W281" s="4">
        <v>240</v>
      </c>
      <c r="X281" s="4">
        <v>7.1</v>
      </c>
      <c r="Y281" s="4">
        <v>80</v>
      </c>
      <c r="Z281" s="4" t="s">
        <v>2295</v>
      </c>
      <c r="AA281" s="4">
        <v>0</v>
      </c>
      <c r="AB281" s="4">
        <v>0</v>
      </c>
      <c r="AC281" s="4">
        <v>0</v>
      </c>
      <c r="AD281" s="4" t="s">
        <v>181</v>
      </c>
      <c r="AE281" s="4">
        <v>0</v>
      </c>
      <c r="AF281" s="4" t="s">
        <v>181</v>
      </c>
      <c r="AG281" s="4">
        <v>9.9</v>
      </c>
      <c r="AH281" s="4">
        <v>83.8</v>
      </c>
      <c r="AI281" s="4">
        <v>20.97</v>
      </c>
      <c r="AJ281" s="4">
        <v>16.100000000000001</v>
      </c>
      <c r="AK281" s="4">
        <v>5.8</v>
      </c>
      <c r="AL281" s="4">
        <v>10</v>
      </c>
      <c r="AM281" s="4" t="s">
        <v>2296</v>
      </c>
      <c r="AN281" s="4">
        <v>4</v>
      </c>
      <c r="AO281" s="3"/>
    </row>
    <row r="282" spans="2:41" x14ac:dyDescent="0.25">
      <c r="B282" s="106" t="s">
        <v>4829</v>
      </c>
      <c r="C282" s="16">
        <v>466990</v>
      </c>
      <c r="D282" s="16" t="s">
        <v>4631</v>
      </c>
      <c r="E282" s="16">
        <v>2020</v>
      </c>
      <c r="F282" s="12">
        <v>44107</v>
      </c>
      <c r="G282" s="4">
        <v>1009.4</v>
      </c>
      <c r="H282" s="4">
        <v>1011.6</v>
      </c>
      <c r="I282" s="4">
        <v>1010.8</v>
      </c>
      <c r="J282" s="4" t="s">
        <v>2297</v>
      </c>
      <c r="K282" s="4">
        <v>1007.4</v>
      </c>
      <c r="L282" s="4" t="s">
        <v>2298</v>
      </c>
      <c r="M282" s="4">
        <v>27.1</v>
      </c>
      <c r="N282" s="4">
        <v>31.7</v>
      </c>
      <c r="O282" s="4" t="s">
        <v>2299</v>
      </c>
      <c r="P282" s="4">
        <v>22.6</v>
      </c>
      <c r="Q282" s="4" t="s">
        <v>2300</v>
      </c>
      <c r="R282" s="4">
        <v>20.3</v>
      </c>
      <c r="S282" s="4">
        <v>67</v>
      </c>
      <c r="T282" s="4">
        <v>56</v>
      </c>
      <c r="U282" s="4" t="s">
        <v>2301</v>
      </c>
      <c r="V282" s="4">
        <v>2.5</v>
      </c>
      <c r="W282" s="4">
        <v>230</v>
      </c>
      <c r="X282" s="4">
        <v>6.5</v>
      </c>
      <c r="Y282" s="4">
        <v>230</v>
      </c>
      <c r="Z282" s="4" t="s">
        <v>2302</v>
      </c>
      <c r="AA282" s="4">
        <v>0</v>
      </c>
      <c r="AB282" s="4">
        <v>0</v>
      </c>
      <c r="AC282" s="4">
        <v>0</v>
      </c>
      <c r="AD282" s="4" t="s">
        <v>181</v>
      </c>
      <c r="AE282" s="4">
        <v>0</v>
      </c>
      <c r="AF282" s="4" t="s">
        <v>181</v>
      </c>
      <c r="AG282" s="4">
        <v>7.6</v>
      </c>
      <c r="AH282" s="4">
        <v>64.5</v>
      </c>
      <c r="AI282" s="4">
        <v>16.77</v>
      </c>
      <c r="AJ282" s="4">
        <v>18.8</v>
      </c>
      <c r="AK282" s="4">
        <v>5.3</v>
      </c>
      <c r="AL282" s="4">
        <v>10</v>
      </c>
      <c r="AM282" s="4" t="s">
        <v>2303</v>
      </c>
      <c r="AN282" s="4">
        <v>3.4</v>
      </c>
      <c r="AO282" s="3"/>
    </row>
    <row r="283" spans="2:41" x14ac:dyDescent="0.25">
      <c r="B283" s="106" t="s">
        <v>4829</v>
      </c>
      <c r="C283" s="16">
        <v>466990</v>
      </c>
      <c r="D283" s="16" t="s">
        <v>4631</v>
      </c>
      <c r="E283" s="16">
        <v>2020</v>
      </c>
      <c r="F283" s="12">
        <v>44108</v>
      </c>
      <c r="G283" s="4">
        <v>1008.1</v>
      </c>
      <c r="H283" s="4">
        <v>1010.3</v>
      </c>
      <c r="I283" s="4">
        <v>1010.2</v>
      </c>
      <c r="J283" s="4" t="s">
        <v>2304</v>
      </c>
      <c r="K283" s="4">
        <v>1005.4</v>
      </c>
      <c r="L283" s="4" t="s">
        <v>2305</v>
      </c>
      <c r="M283" s="4">
        <v>27.5</v>
      </c>
      <c r="N283" s="4">
        <v>31.6</v>
      </c>
      <c r="O283" s="4" t="s">
        <v>2306</v>
      </c>
      <c r="P283" s="4">
        <v>23.4</v>
      </c>
      <c r="Q283" s="4" t="s">
        <v>2307</v>
      </c>
      <c r="R283" s="4">
        <v>21.3</v>
      </c>
      <c r="S283" s="4">
        <v>69</v>
      </c>
      <c r="T283" s="4">
        <v>59</v>
      </c>
      <c r="U283" s="4" t="s">
        <v>2308</v>
      </c>
      <c r="V283" s="4">
        <v>2.2999999999999998</v>
      </c>
      <c r="W283" s="4">
        <v>240</v>
      </c>
      <c r="X283" s="4">
        <v>6</v>
      </c>
      <c r="Y283" s="4">
        <v>240</v>
      </c>
      <c r="Z283" s="4" t="s">
        <v>2309</v>
      </c>
      <c r="AA283" s="4" t="s">
        <v>315</v>
      </c>
      <c r="AB283" s="4">
        <v>0.2</v>
      </c>
      <c r="AC283" s="4" t="s">
        <v>315</v>
      </c>
      <c r="AD283" s="4" t="s">
        <v>2310</v>
      </c>
      <c r="AE283" s="4" t="s">
        <v>315</v>
      </c>
      <c r="AF283" s="4" t="s">
        <v>2310</v>
      </c>
      <c r="AG283" s="4">
        <v>6.9</v>
      </c>
      <c r="AH283" s="4">
        <v>58.7</v>
      </c>
      <c r="AI283" s="4">
        <v>20.56</v>
      </c>
      <c r="AJ283" s="4">
        <v>18.100000000000001</v>
      </c>
      <c r="AK283" s="4">
        <v>-4</v>
      </c>
      <c r="AL283" s="4">
        <v>10</v>
      </c>
      <c r="AM283" s="4" t="s">
        <v>2311</v>
      </c>
      <c r="AN283" s="4">
        <v>4.9000000000000004</v>
      </c>
      <c r="AO283" s="3"/>
    </row>
    <row r="284" spans="2:41" x14ac:dyDescent="0.25">
      <c r="B284" s="106" t="s">
        <v>4829</v>
      </c>
      <c r="C284" s="16">
        <v>466990</v>
      </c>
      <c r="D284" s="16" t="s">
        <v>4631</v>
      </c>
      <c r="E284" s="16">
        <v>2020</v>
      </c>
      <c r="F284" s="12">
        <v>44109</v>
      </c>
      <c r="G284" s="4">
        <v>1009.8</v>
      </c>
      <c r="H284" s="4">
        <v>1012</v>
      </c>
      <c r="I284" s="4">
        <v>1011.9</v>
      </c>
      <c r="J284" s="4" t="s">
        <v>2312</v>
      </c>
      <c r="K284" s="4">
        <v>1008.1</v>
      </c>
      <c r="L284" s="4" t="s">
        <v>2313</v>
      </c>
      <c r="M284" s="4">
        <v>27.2</v>
      </c>
      <c r="N284" s="4">
        <v>29.9</v>
      </c>
      <c r="O284" s="4" t="s">
        <v>2314</v>
      </c>
      <c r="P284" s="4">
        <v>25.1</v>
      </c>
      <c r="Q284" s="4" t="s">
        <v>2315</v>
      </c>
      <c r="R284" s="4">
        <v>22</v>
      </c>
      <c r="S284" s="4">
        <v>74</v>
      </c>
      <c r="T284" s="4">
        <v>66</v>
      </c>
      <c r="U284" s="4" t="s">
        <v>2316</v>
      </c>
      <c r="V284" s="4">
        <v>4.5999999999999996</v>
      </c>
      <c r="W284" s="4">
        <v>30</v>
      </c>
      <c r="X284" s="4">
        <v>16.3</v>
      </c>
      <c r="Y284" s="4">
        <v>30</v>
      </c>
      <c r="Z284" s="4" t="s">
        <v>2317</v>
      </c>
      <c r="AA284" s="4">
        <v>0</v>
      </c>
      <c r="AB284" s="4">
        <v>0</v>
      </c>
      <c r="AC284" s="4">
        <v>0</v>
      </c>
      <c r="AD284" s="4" t="s">
        <v>181</v>
      </c>
      <c r="AE284" s="4">
        <v>0</v>
      </c>
      <c r="AF284" s="4" t="s">
        <v>181</v>
      </c>
      <c r="AG284" s="4">
        <v>0.2</v>
      </c>
      <c r="AH284" s="4">
        <v>1.7</v>
      </c>
      <c r="AI284" s="4">
        <v>6.58</v>
      </c>
      <c r="AJ284" s="4">
        <v>13.1</v>
      </c>
      <c r="AK284" s="4">
        <v>4.8</v>
      </c>
      <c r="AL284" s="4">
        <v>7</v>
      </c>
      <c r="AM284" s="4" t="s">
        <v>2318</v>
      </c>
      <c r="AN284" s="4">
        <v>8.9</v>
      </c>
      <c r="AO284" s="3"/>
    </row>
    <row r="285" spans="2:41" x14ac:dyDescent="0.25">
      <c r="B285" s="106" t="s">
        <v>4829</v>
      </c>
      <c r="C285" s="16">
        <v>466990</v>
      </c>
      <c r="D285" s="16" t="s">
        <v>4631</v>
      </c>
      <c r="E285" s="16">
        <v>2020</v>
      </c>
      <c r="F285" s="12">
        <v>44110</v>
      </c>
      <c r="G285" s="4">
        <v>1012.6</v>
      </c>
      <c r="H285" s="4">
        <v>1014.8</v>
      </c>
      <c r="I285" s="4">
        <v>1014.9</v>
      </c>
      <c r="J285" s="4" t="s">
        <v>2319</v>
      </c>
      <c r="K285" s="4">
        <v>1010.8</v>
      </c>
      <c r="L285" s="4" t="s">
        <v>2320</v>
      </c>
      <c r="M285" s="4">
        <v>26.3</v>
      </c>
      <c r="N285" s="4">
        <v>28.2</v>
      </c>
      <c r="O285" s="4" t="s">
        <v>2321</v>
      </c>
      <c r="P285" s="4">
        <v>24.8</v>
      </c>
      <c r="Q285" s="4" t="s">
        <v>2322</v>
      </c>
      <c r="R285" s="4">
        <v>19.600000000000001</v>
      </c>
      <c r="S285" s="4">
        <v>67</v>
      </c>
      <c r="T285" s="4">
        <v>61</v>
      </c>
      <c r="U285" s="4" t="s">
        <v>2323</v>
      </c>
      <c r="V285" s="4">
        <v>6.2</v>
      </c>
      <c r="W285" s="4">
        <v>30</v>
      </c>
      <c r="X285" s="4">
        <v>14.9</v>
      </c>
      <c r="Y285" s="4">
        <v>40</v>
      </c>
      <c r="Z285" s="4" t="s">
        <v>2324</v>
      </c>
      <c r="AA285" s="4">
        <v>0</v>
      </c>
      <c r="AB285" s="4">
        <v>0</v>
      </c>
      <c r="AC285" s="4">
        <v>0</v>
      </c>
      <c r="AD285" s="4" t="s">
        <v>181</v>
      </c>
      <c r="AE285" s="4">
        <v>0</v>
      </c>
      <c r="AF285" s="4" t="s">
        <v>181</v>
      </c>
      <c r="AG285" s="4">
        <v>0.3</v>
      </c>
      <c r="AH285" s="4">
        <v>2.6</v>
      </c>
      <c r="AI285" s="4">
        <v>6.48</v>
      </c>
      <c r="AJ285" s="4">
        <v>13.4</v>
      </c>
      <c r="AK285" s="4">
        <v>3.9</v>
      </c>
      <c r="AL285" s="4">
        <v>6</v>
      </c>
      <c r="AM285" s="4" t="s">
        <v>2325</v>
      </c>
      <c r="AN285" s="4">
        <v>9.5</v>
      </c>
      <c r="AO285" s="3"/>
    </row>
    <row r="286" spans="2:41" x14ac:dyDescent="0.25">
      <c r="B286" s="106" t="s">
        <v>4829</v>
      </c>
      <c r="C286" s="16">
        <v>466990</v>
      </c>
      <c r="D286" s="16" t="s">
        <v>4631</v>
      </c>
      <c r="E286" s="16">
        <v>2020</v>
      </c>
      <c r="F286" s="12">
        <v>44111</v>
      </c>
      <c r="G286" s="4">
        <v>1012.5</v>
      </c>
      <c r="H286" s="4">
        <v>1014.7</v>
      </c>
      <c r="I286" s="4">
        <v>1014.5</v>
      </c>
      <c r="J286" s="4" t="s">
        <v>2326</v>
      </c>
      <c r="K286" s="4">
        <v>1010.6</v>
      </c>
      <c r="L286" s="4" t="s">
        <v>2327</v>
      </c>
      <c r="M286" s="4">
        <v>25.3</v>
      </c>
      <c r="N286" s="4">
        <v>29</v>
      </c>
      <c r="O286" s="4" t="s">
        <v>2328</v>
      </c>
      <c r="P286" s="4">
        <v>23.1</v>
      </c>
      <c r="Q286" s="4" t="s">
        <v>2329</v>
      </c>
      <c r="R286" s="4">
        <v>19</v>
      </c>
      <c r="S286" s="4">
        <v>69</v>
      </c>
      <c r="T286" s="4">
        <v>58</v>
      </c>
      <c r="U286" s="4" t="s">
        <v>2330</v>
      </c>
      <c r="V286" s="4">
        <v>4.0999999999999996</v>
      </c>
      <c r="W286" s="4">
        <v>40</v>
      </c>
      <c r="X286" s="4">
        <v>14.5</v>
      </c>
      <c r="Y286" s="4">
        <v>30</v>
      </c>
      <c r="Z286" s="4" t="s">
        <v>2331</v>
      </c>
      <c r="AA286" s="4">
        <v>0</v>
      </c>
      <c r="AB286" s="4">
        <v>0</v>
      </c>
      <c r="AC286" s="4">
        <v>0</v>
      </c>
      <c r="AD286" s="4" t="s">
        <v>181</v>
      </c>
      <c r="AE286" s="4">
        <v>0</v>
      </c>
      <c r="AF286" s="4" t="s">
        <v>181</v>
      </c>
      <c r="AG286" s="4">
        <v>0.9</v>
      </c>
      <c r="AH286" s="4">
        <v>7.7</v>
      </c>
      <c r="AI286" s="4">
        <v>5.58</v>
      </c>
      <c r="AJ286" s="4">
        <v>13.4</v>
      </c>
      <c r="AK286" s="4">
        <v>4.0999999999999996</v>
      </c>
      <c r="AL286" s="4">
        <v>5</v>
      </c>
      <c r="AM286" s="4" t="s">
        <v>2332</v>
      </c>
      <c r="AN286" s="4">
        <v>9.5</v>
      </c>
      <c r="AO286" s="3"/>
    </row>
    <row r="287" spans="2:41" x14ac:dyDescent="0.25">
      <c r="B287" s="106" t="s">
        <v>4829</v>
      </c>
      <c r="C287" s="16">
        <v>466990</v>
      </c>
      <c r="D287" s="16" t="s">
        <v>4631</v>
      </c>
      <c r="E287" s="16">
        <v>2020</v>
      </c>
      <c r="F287" s="12">
        <v>44112</v>
      </c>
      <c r="G287" s="4">
        <v>1012.2</v>
      </c>
      <c r="H287" s="4">
        <v>1014.4</v>
      </c>
      <c r="I287" s="4">
        <v>1013.8</v>
      </c>
      <c r="J287" s="4" t="s">
        <v>2333</v>
      </c>
      <c r="K287" s="4">
        <v>1010.7</v>
      </c>
      <c r="L287" s="4" t="s">
        <v>2334</v>
      </c>
      <c r="M287" s="4">
        <v>25.7</v>
      </c>
      <c r="N287" s="4">
        <v>30.4</v>
      </c>
      <c r="O287" s="4" t="s">
        <v>2335</v>
      </c>
      <c r="P287" s="4">
        <v>23.1</v>
      </c>
      <c r="Q287" s="4" t="s">
        <v>2336</v>
      </c>
      <c r="R287" s="4">
        <v>18.600000000000001</v>
      </c>
      <c r="S287" s="4">
        <v>65</v>
      </c>
      <c r="T287" s="4">
        <v>52</v>
      </c>
      <c r="U287" s="4" t="s">
        <v>2337</v>
      </c>
      <c r="V287" s="4">
        <v>2.9</v>
      </c>
      <c r="W287" s="4">
        <v>40</v>
      </c>
      <c r="X287" s="4">
        <v>13.3</v>
      </c>
      <c r="Y287" s="4">
        <v>50</v>
      </c>
      <c r="Z287" s="4" t="s">
        <v>2338</v>
      </c>
      <c r="AA287" s="4">
        <v>0</v>
      </c>
      <c r="AB287" s="4">
        <v>0</v>
      </c>
      <c r="AC287" s="4">
        <v>0</v>
      </c>
      <c r="AD287" s="4" t="s">
        <v>181</v>
      </c>
      <c r="AE287" s="4">
        <v>0</v>
      </c>
      <c r="AF287" s="4" t="s">
        <v>181</v>
      </c>
      <c r="AG287" s="4">
        <v>4.5</v>
      </c>
      <c r="AH287" s="4">
        <v>38.6</v>
      </c>
      <c r="AI287" s="4">
        <v>10.8</v>
      </c>
      <c r="AJ287" s="4">
        <v>14.9</v>
      </c>
      <c r="AK287" s="4">
        <v>5.2</v>
      </c>
      <c r="AL287" s="4">
        <v>8</v>
      </c>
      <c r="AM287" s="4" t="s">
        <v>2339</v>
      </c>
      <c r="AN287" s="4">
        <v>8.6</v>
      </c>
      <c r="AO287" s="3"/>
    </row>
    <row r="288" spans="2:41" x14ac:dyDescent="0.25">
      <c r="B288" s="106" t="s">
        <v>4829</v>
      </c>
      <c r="C288" s="16">
        <v>466990</v>
      </c>
      <c r="D288" s="16" t="s">
        <v>4631</v>
      </c>
      <c r="E288" s="16">
        <v>2020</v>
      </c>
      <c r="F288" s="12">
        <v>44113</v>
      </c>
      <c r="G288" s="4">
        <v>1012</v>
      </c>
      <c r="H288" s="4">
        <v>1014.2</v>
      </c>
      <c r="I288" s="4">
        <v>1013.4</v>
      </c>
      <c r="J288" s="4" t="s">
        <v>2340</v>
      </c>
      <c r="K288" s="4">
        <v>1010.6</v>
      </c>
      <c r="L288" s="4" t="s">
        <v>2341</v>
      </c>
      <c r="M288" s="4">
        <v>26</v>
      </c>
      <c r="N288" s="4">
        <v>29.2</v>
      </c>
      <c r="O288" s="4" t="s">
        <v>2342</v>
      </c>
      <c r="P288" s="4">
        <v>23</v>
      </c>
      <c r="Q288" s="4" t="s">
        <v>2343</v>
      </c>
      <c r="R288" s="4">
        <v>19</v>
      </c>
      <c r="S288" s="4">
        <v>66</v>
      </c>
      <c r="T288" s="4">
        <v>56</v>
      </c>
      <c r="U288" s="4" t="s">
        <v>2344</v>
      </c>
      <c r="V288" s="4">
        <v>3.3</v>
      </c>
      <c r="W288" s="4">
        <v>30</v>
      </c>
      <c r="X288" s="4">
        <v>13.2</v>
      </c>
      <c r="Y288" s="4">
        <v>30</v>
      </c>
      <c r="Z288" s="4" t="s">
        <v>2345</v>
      </c>
      <c r="AA288" s="4">
        <v>0</v>
      </c>
      <c r="AB288" s="4">
        <v>0</v>
      </c>
      <c r="AC288" s="4">
        <v>0</v>
      </c>
      <c r="AD288" s="4" t="s">
        <v>181</v>
      </c>
      <c r="AE288" s="4">
        <v>0</v>
      </c>
      <c r="AF288" s="4" t="s">
        <v>181</v>
      </c>
      <c r="AG288" s="4">
        <v>1.1000000000000001</v>
      </c>
      <c r="AH288" s="4">
        <v>9.4</v>
      </c>
      <c r="AI288" s="4">
        <v>8.6999999999999993</v>
      </c>
      <c r="AJ288" s="4">
        <v>15</v>
      </c>
      <c r="AK288" s="4">
        <v>3.8</v>
      </c>
      <c r="AL288" s="4">
        <v>7</v>
      </c>
      <c r="AM288" s="4" t="s">
        <v>2346</v>
      </c>
      <c r="AN288" s="4">
        <v>9</v>
      </c>
      <c r="AO288" s="3"/>
    </row>
    <row r="289" spans="2:41" x14ac:dyDescent="0.25">
      <c r="B289" s="106" t="s">
        <v>4829</v>
      </c>
      <c r="C289" s="16">
        <v>466990</v>
      </c>
      <c r="D289" s="16" t="s">
        <v>4631</v>
      </c>
      <c r="E289" s="16">
        <v>2020</v>
      </c>
      <c r="F289" s="12">
        <v>44114</v>
      </c>
      <c r="G289" s="4">
        <v>1010.8</v>
      </c>
      <c r="H289" s="4">
        <v>1013</v>
      </c>
      <c r="I289" s="4">
        <v>1012.3</v>
      </c>
      <c r="J289" s="4" t="s">
        <v>2347</v>
      </c>
      <c r="K289" s="4">
        <v>1009.1</v>
      </c>
      <c r="L289" s="4" t="s">
        <v>2348</v>
      </c>
      <c r="M289" s="4">
        <v>26.2</v>
      </c>
      <c r="N289" s="4">
        <v>30.5</v>
      </c>
      <c r="O289" s="4" t="s">
        <v>2349</v>
      </c>
      <c r="P289" s="4">
        <v>22.7</v>
      </c>
      <c r="Q289" s="4" t="s">
        <v>2350</v>
      </c>
      <c r="R289" s="4">
        <v>20.5</v>
      </c>
      <c r="S289" s="4">
        <v>71</v>
      </c>
      <c r="T289" s="4">
        <v>62</v>
      </c>
      <c r="U289" s="4" t="s">
        <v>2351</v>
      </c>
      <c r="V289" s="4">
        <v>3.3</v>
      </c>
      <c r="W289" s="4">
        <v>30</v>
      </c>
      <c r="X289" s="4">
        <v>10.9</v>
      </c>
      <c r="Y289" s="4">
        <v>30</v>
      </c>
      <c r="Z289" s="4" t="s">
        <v>2352</v>
      </c>
      <c r="AA289" s="4">
        <v>0</v>
      </c>
      <c r="AB289" s="4">
        <v>0</v>
      </c>
      <c r="AC289" s="4">
        <v>0</v>
      </c>
      <c r="AD289" s="4" t="s">
        <v>181</v>
      </c>
      <c r="AE289" s="4">
        <v>0</v>
      </c>
      <c r="AF289" s="4" t="s">
        <v>181</v>
      </c>
      <c r="AG289" s="4">
        <v>4</v>
      </c>
      <c r="AH289" s="4">
        <v>34.4</v>
      </c>
      <c r="AI289" s="4">
        <v>13.46</v>
      </c>
      <c r="AJ289" s="4">
        <v>15</v>
      </c>
      <c r="AK289" s="4">
        <v>4.8</v>
      </c>
      <c r="AL289" s="4">
        <v>9</v>
      </c>
      <c r="AM289" s="4" t="s">
        <v>2353</v>
      </c>
      <c r="AN289" s="4">
        <v>6.9</v>
      </c>
      <c r="AO289" s="3"/>
    </row>
    <row r="290" spans="2:41" x14ac:dyDescent="0.25">
      <c r="B290" s="106" t="s">
        <v>4829</v>
      </c>
      <c r="C290" s="16">
        <v>466990</v>
      </c>
      <c r="D290" s="16" t="s">
        <v>4631</v>
      </c>
      <c r="E290" s="16">
        <v>2020</v>
      </c>
      <c r="F290" s="12">
        <v>44115</v>
      </c>
      <c r="G290" s="4">
        <v>1008.5</v>
      </c>
      <c r="H290" s="4">
        <v>1010.7</v>
      </c>
      <c r="I290" s="4">
        <v>1010.7</v>
      </c>
      <c r="J290" s="4" t="s">
        <v>2354</v>
      </c>
      <c r="K290" s="4">
        <v>1006.4</v>
      </c>
      <c r="L290" s="4" t="s">
        <v>2355</v>
      </c>
      <c r="M290" s="4">
        <v>27.2</v>
      </c>
      <c r="N290" s="4">
        <v>30.8</v>
      </c>
      <c r="O290" s="4" t="s">
        <v>2356</v>
      </c>
      <c r="P290" s="4">
        <v>24.2</v>
      </c>
      <c r="Q290" s="4" t="s">
        <v>2357</v>
      </c>
      <c r="R290" s="4">
        <v>22.6</v>
      </c>
      <c r="S290" s="4">
        <v>76</v>
      </c>
      <c r="T290" s="4">
        <v>66</v>
      </c>
      <c r="U290" s="4" t="s">
        <v>2358</v>
      </c>
      <c r="V290" s="4">
        <v>2.7</v>
      </c>
      <c r="W290" s="4">
        <v>20</v>
      </c>
      <c r="X290" s="4">
        <v>8.1999999999999993</v>
      </c>
      <c r="Y290" s="4">
        <v>60</v>
      </c>
      <c r="Z290" s="4" t="s">
        <v>2359</v>
      </c>
      <c r="AA290" s="4">
        <v>0</v>
      </c>
      <c r="AB290" s="4">
        <v>0</v>
      </c>
      <c r="AC290" s="4">
        <v>0</v>
      </c>
      <c r="AD290" s="4" t="s">
        <v>181</v>
      </c>
      <c r="AE290" s="4">
        <v>0</v>
      </c>
      <c r="AF290" s="4" t="s">
        <v>181</v>
      </c>
      <c r="AG290" s="4">
        <v>2.6</v>
      </c>
      <c r="AH290" s="4">
        <v>22.4</v>
      </c>
      <c r="AI290" s="4">
        <v>12.73</v>
      </c>
      <c r="AJ290" s="4">
        <v>11.9</v>
      </c>
      <c r="AK290" s="4">
        <v>4.0999999999999996</v>
      </c>
      <c r="AL290" s="4">
        <v>8</v>
      </c>
      <c r="AM290" s="4" t="s">
        <v>2360</v>
      </c>
      <c r="AN290" s="4">
        <v>8</v>
      </c>
      <c r="AO290" s="3"/>
    </row>
    <row r="291" spans="2:41" x14ac:dyDescent="0.25">
      <c r="B291" s="106" t="s">
        <v>4829</v>
      </c>
      <c r="C291" s="16">
        <v>466990</v>
      </c>
      <c r="D291" s="16" t="s">
        <v>4631</v>
      </c>
      <c r="E291" s="16">
        <v>2020</v>
      </c>
      <c r="F291" s="12">
        <v>44116</v>
      </c>
      <c r="G291" s="4">
        <v>1008.9</v>
      </c>
      <c r="H291" s="4">
        <v>1011.1</v>
      </c>
      <c r="I291" s="4">
        <v>1011</v>
      </c>
      <c r="J291" s="4" t="s">
        <v>2361</v>
      </c>
      <c r="K291" s="4">
        <v>1007.1</v>
      </c>
      <c r="L291" s="4" t="s">
        <v>2362</v>
      </c>
      <c r="M291" s="4">
        <v>28.1</v>
      </c>
      <c r="N291" s="4">
        <v>32</v>
      </c>
      <c r="O291" s="4" t="s">
        <v>2363</v>
      </c>
      <c r="P291" s="4">
        <v>24.9</v>
      </c>
      <c r="Q291" s="4" t="s">
        <v>2364</v>
      </c>
      <c r="R291" s="4">
        <v>23.9</v>
      </c>
      <c r="S291" s="4">
        <v>78</v>
      </c>
      <c r="T291" s="4">
        <v>70</v>
      </c>
      <c r="U291" s="4" t="s">
        <v>2365</v>
      </c>
      <c r="V291" s="4">
        <v>2.1</v>
      </c>
      <c r="W291" s="4">
        <v>140</v>
      </c>
      <c r="X291" s="4">
        <v>5.8</v>
      </c>
      <c r="Y291" s="4">
        <v>140</v>
      </c>
      <c r="Z291" s="4" t="s">
        <v>2366</v>
      </c>
      <c r="AA291" s="4">
        <v>0</v>
      </c>
      <c r="AB291" s="4">
        <v>0</v>
      </c>
      <c r="AC291" s="4">
        <v>0</v>
      </c>
      <c r="AD291" s="4" t="s">
        <v>181</v>
      </c>
      <c r="AE291" s="4">
        <v>0</v>
      </c>
      <c r="AF291" s="4" t="s">
        <v>181</v>
      </c>
      <c r="AG291" s="4">
        <v>8.5</v>
      </c>
      <c r="AH291" s="4">
        <v>73.400000000000006</v>
      </c>
      <c r="AI291" s="4">
        <v>16.73</v>
      </c>
      <c r="AJ291" s="4">
        <v>17.100000000000001</v>
      </c>
      <c r="AK291" s="4">
        <v>4.5999999999999996</v>
      </c>
      <c r="AL291" s="4">
        <v>11</v>
      </c>
      <c r="AM291" s="4" t="s">
        <v>2367</v>
      </c>
      <c r="AN291" s="4">
        <v>6</v>
      </c>
      <c r="AO291" s="3"/>
    </row>
    <row r="292" spans="2:41" x14ac:dyDescent="0.25">
      <c r="B292" s="106" t="s">
        <v>4829</v>
      </c>
      <c r="C292" s="16">
        <v>466990</v>
      </c>
      <c r="D292" s="16" t="s">
        <v>4631</v>
      </c>
      <c r="E292" s="16">
        <v>2020</v>
      </c>
      <c r="F292" s="12">
        <v>44117</v>
      </c>
      <c r="G292" s="4">
        <v>1011.6</v>
      </c>
      <c r="H292" s="4">
        <v>1013.8</v>
      </c>
      <c r="I292" s="4">
        <v>1014.1</v>
      </c>
      <c r="J292" s="4" t="s">
        <v>2368</v>
      </c>
      <c r="K292" s="4">
        <v>1009.3</v>
      </c>
      <c r="L292" s="4" t="s">
        <v>2369</v>
      </c>
      <c r="M292" s="4">
        <v>27.1</v>
      </c>
      <c r="N292" s="4">
        <v>31.6</v>
      </c>
      <c r="O292" s="4" t="s">
        <v>2370</v>
      </c>
      <c r="P292" s="4">
        <v>24.4</v>
      </c>
      <c r="Q292" s="4" t="s">
        <v>2371</v>
      </c>
      <c r="R292" s="4">
        <v>22.7</v>
      </c>
      <c r="S292" s="4">
        <v>78</v>
      </c>
      <c r="T292" s="4">
        <v>66</v>
      </c>
      <c r="U292" s="4" t="s">
        <v>2372</v>
      </c>
      <c r="V292" s="4">
        <v>2.5</v>
      </c>
      <c r="W292" s="4">
        <v>80</v>
      </c>
      <c r="X292" s="4">
        <v>8.1</v>
      </c>
      <c r="Y292" s="4">
        <v>40</v>
      </c>
      <c r="Z292" s="4" t="s">
        <v>2373</v>
      </c>
      <c r="AA292" s="4">
        <v>51.5</v>
      </c>
      <c r="AB292" s="4">
        <v>5.8</v>
      </c>
      <c r="AC292" s="4">
        <v>5.5</v>
      </c>
      <c r="AD292" s="4" t="s">
        <v>2374</v>
      </c>
      <c r="AE292" s="4">
        <v>22.5</v>
      </c>
      <c r="AF292" s="4" t="s">
        <v>2375</v>
      </c>
      <c r="AG292" s="4">
        <v>8.6</v>
      </c>
      <c r="AH292" s="4">
        <v>74.400000000000006</v>
      </c>
      <c r="AI292" s="4">
        <v>16.88</v>
      </c>
      <c r="AJ292" s="4">
        <v>15.5</v>
      </c>
      <c r="AK292" s="4">
        <v>-3.2</v>
      </c>
      <c r="AL292" s="4">
        <v>10</v>
      </c>
      <c r="AM292" s="4" t="s">
        <v>2376</v>
      </c>
      <c r="AN292" s="4">
        <v>5.3</v>
      </c>
      <c r="AO292" s="3"/>
    </row>
    <row r="293" spans="2:41" x14ac:dyDescent="0.25">
      <c r="B293" s="106" t="s">
        <v>4829</v>
      </c>
      <c r="C293" s="16">
        <v>466990</v>
      </c>
      <c r="D293" s="16" t="s">
        <v>4631</v>
      </c>
      <c r="E293" s="16">
        <v>2020</v>
      </c>
      <c r="F293" s="12">
        <v>44118</v>
      </c>
      <c r="G293" s="4">
        <v>1014.5</v>
      </c>
      <c r="H293" s="4">
        <v>1016.7</v>
      </c>
      <c r="I293" s="4">
        <v>1016.2</v>
      </c>
      <c r="J293" s="4" t="s">
        <v>2377</v>
      </c>
      <c r="K293" s="4">
        <v>1012.2</v>
      </c>
      <c r="L293" s="4" t="s">
        <v>2378</v>
      </c>
      <c r="M293" s="4">
        <v>26.3</v>
      </c>
      <c r="N293" s="4">
        <v>29.1</v>
      </c>
      <c r="O293" s="4" t="s">
        <v>2379</v>
      </c>
      <c r="P293" s="4">
        <v>23.2</v>
      </c>
      <c r="Q293" s="4" t="s">
        <v>2380</v>
      </c>
      <c r="R293" s="4">
        <v>22.1</v>
      </c>
      <c r="S293" s="4">
        <v>78</v>
      </c>
      <c r="T293" s="4">
        <v>67</v>
      </c>
      <c r="U293" s="4" t="s">
        <v>2381</v>
      </c>
      <c r="V293" s="4">
        <v>3.7</v>
      </c>
      <c r="W293" s="4">
        <v>350</v>
      </c>
      <c r="X293" s="4">
        <v>11.3</v>
      </c>
      <c r="Y293" s="4">
        <v>80</v>
      </c>
      <c r="Z293" s="4" t="s">
        <v>2382</v>
      </c>
      <c r="AA293" s="4">
        <v>18</v>
      </c>
      <c r="AB293" s="4">
        <v>5.6</v>
      </c>
      <c r="AC293" s="4">
        <v>5.5</v>
      </c>
      <c r="AD293" s="4" t="s">
        <v>2383</v>
      </c>
      <c r="AE293" s="4">
        <v>9.5</v>
      </c>
      <c r="AF293" s="4" t="s">
        <v>2384</v>
      </c>
      <c r="AG293" s="4">
        <v>0</v>
      </c>
      <c r="AH293" s="4">
        <v>0</v>
      </c>
      <c r="AI293" s="4">
        <v>2.98</v>
      </c>
      <c r="AJ293" s="4">
        <v>13</v>
      </c>
      <c r="AK293" s="4">
        <v>-1.3</v>
      </c>
      <c r="AL293" s="4">
        <v>5</v>
      </c>
      <c r="AM293" s="4" t="s">
        <v>2385</v>
      </c>
      <c r="AN293" s="4">
        <v>9.9</v>
      </c>
      <c r="AO293" s="3"/>
    </row>
    <row r="294" spans="2:41" x14ac:dyDescent="0.25">
      <c r="B294" s="106" t="s">
        <v>4829</v>
      </c>
      <c r="C294" s="16">
        <v>466990</v>
      </c>
      <c r="D294" s="16" t="s">
        <v>4631</v>
      </c>
      <c r="E294" s="16">
        <v>2020</v>
      </c>
      <c r="F294" s="12">
        <v>44119</v>
      </c>
      <c r="G294" s="4">
        <v>1014.3</v>
      </c>
      <c r="H294" s="4">
        <v>1016.5</v>
      </c>
      <c r="I294" s="4">
        <v>1016.5</v>
      </c>
      <c r="J294" s="4" t="s">
        <v>2386</v>
      </c>
      <c r="K294" s="4">
        <v>1012.2</v>
      </c>
      <c r="L294" s="4" t="s">
        <v>2387</v>
      </c>
      <c r="M294" s="4">
        <v>26.2</v>
      </c>
      <c r="N294" s="4">
        <v>30.2</v>
      </c>
      <c r="O294" s="4" t="s">
        <v>2388</v>
      </c>
      <c r="P294" s="4">
        <v>24</v>
      </c>
      <c r="Q294" s="4" t="s">
        <v>2389</v>
      </c>
      <c r="R294" s="4">
        <v>21.7</v>
      </c>
      <c r="S294" s="4">
        <v>77</v>
      </c>
      <c r="T294" s="4">
        <v>62</v>
      </c>
      <c r="U294" s="4" t="s">
        <v>2390</v>
      </c>
      <c r="V294" s="4">
        <v>2.9</v>
      </c>
      <c r="W294" s="4">
        <v>350</v>
      </c>
      <c r="X294" s="4">
        <v>8.9</v>
      </c>
      <c r="Y294" s="4">
        <v>50</v>
      </c>
      <c r="Z294" s="4" t="s">
        <v>2391</v>
      </c>
      <c r="AA294" s="4">
        <v>9.5</v>
      </c>
      <c r="AB294" s="4">
        <v>5.6</v>
      </c>
      <c r="AC294" s="4">
        <v>3</v>
      </c>
      <c r="AD294" s="4" t="s">
        <v>2392</v>
      </c>
      <c r="AE294" s="4">
        <v>7.5</v>
      </c>
      <c r="AF294" s="4" t="s">
        <v>2393</v>
      </c>
      <c r="AG294" s="4">
        <v>2.1</v>
      </c>
      <c r="AH294" s="4">
        <v>18.2</v>
      </c>
      <c r="AI294" s="4">
        <v>8.5</v>
      </c>
      <c r="AJ294" s="4">
        <v>10.6</v>
      </c>
      <c r="AK294" s="4">
        <v>-2</v>
      </c>
      <c r="AL294" s="4">
        <v>8</v>
      </c>
      <c r="AM294" s="4" t="s">
        <v>2394</v>
      </c>
      <c r="AN294" s="4">
        <v>9.1</v>
      </c>
      <c r="AO294" s="3"/>
    </row>
    <row r="295" spans="2:41" x14ac:dyDescent="0.25">
      <c r="B295" s="106" t="s">
        <v>4829</v>
      </c>
      <c r="C295" s="16">
        <v>466990</v>
      </c>
      <c r="D295" s="16" t="s">
        <v>4631</v>
      </c>
      <c r="E295" s="16">
        <v>2020</v>
      </c>
      <c r="F295" s="12">
        <v>44120</v>
      </c>
      <c r="G295" s="4">
        <v>1013</v>
      </c>
      <c r="H295" s="4">
        <v>1015.2</v>
      </c>
      <c r="I295" s="4">
        <v>1015.1</v>
      </c>
      <c r="J295" s="4" t="s">
        <v>2395</v>
      </c>
      <c r="K295" s="4">
        <v>1010.6</v>
      </c>
      <c r="L295" s="4" t="s">
        <v>2396</v>
      </c>
      <c r="M295" s="4">
        <v>24.9</v>
      </c>
      <c r="N295" s="4">
        <v>27.5</v>
      </c>
      <c r="O295" s="4" t="s">
        <v>2397</v>
      </c>
      <c r="P295" s="4">
        <v>22.9</v>
      </c>
      <c r="Q295" s="4" t="s">
        <v>2398</v>
      </c>
      <c r="R295" s="4">
        <v>21.8</v>
      </c>
      <c r="S295" s="4">
        <v>83</v>
      </c>
      <c r="T295" s="4">
        <v>70</v>
      </c>
      <c r="U295" s="4" t="s">
        <v>2399</v>
      </c>
      <c r="V295" s="4">
        <v>1.9</v>
      </c>
      <c r="W295" s="4">
        <v>350</v>
      </c>
      <c r="X295" s="4">
        <v>7.9</v>
      </c>
      <c r="Y295" s="4">
        <v>130</v>
      </c>
      <c r="Z295" s="4" t="s">
        <v>2400</v>
      </c>
      <c r="AA295" s="4">
        <v>23</v>
      </c>
      <c r="AB295" s="4">
        <v>10.9</v>
      </c>
      <c r="AC295" s="4">
        <v>4.5</v>
      </c>
      <c r="AD295" s="4" t="s">
        <v>2401</v>
      </c>
      <c r="AE295" s="4">
        <v>8.5</v>
      </c>
      <c r="AF295" s="4" t="s">
        <v>2402</v>
      </c>
      <c r="AG295" s="4">
        <v>0</v>
      </c>
      <c r="AH295" s="4">
        <v>0</v>
      </c>
      <c r="AI295" s="4">
        <v>1.02</v>
      </c>
      <c r="AJ295" s="4">
        <v>9.9</v>
      </c>
      <c r="AK295" s="4">
        <v>-1.2</v>
      </c>
      <c r="AL295" s="4">
        <v>4</v>
      </c>
      <c r="AM295" s="4" t="s">
        <v>2403</v>
      </c>
      <c r="AN295" s="4">
        <v>9.3000000000000007</v>
      </c>
      <c r="AO295" s="3"/>
    </row>
    <row r="296" spans="2:41" x14ac:dyDescent="0.25">
      <c r="B296" s="106" t="s">
        <v>4829</v>
      </c>
      <c r="C296" s="16">
        <v>466990</v>
      </c>
      <c r="D296" s="16" t="s">
        <v>4631</v>
      </c>
      <c r="E296" s="16">
        <v>2020</v>
      </c>
      <c r="F296" s="12">
        <v>44121</v>
      </c>
      <c r="G296" s="4">
        <v>1014.1</v>
      </c>
      <c r="H296" s="4">
        <v>1016.3</v>
      </c>
      <c r="I296" s="4">
        <v>1015.8</v>
      </c>
      <c r="J296" s="4" t="s">
        <v>2404</v>
      </c>
      <c r="K296" s="4">
        <v>1012.6</v>
      </c>
      <c r="L296" s="4" t="s">
        <v>2405</v>
      </c>
      <c r="M296" s="4">
        <v>23.5</v>
      </c>
      <c r="N296" s="4">
        <v>25.4</v>
      </c>
      <c r="O296" s="4" t="s">
        <v>2406</v>
      </c>
      <c r="P296" s="4">
        <v>21.7</v>
      </c>
      <c r="Q296" s="4" t="s">
        <v>2407</v>
      </c>
      <c r="R296" s="4">
        <v>21.3</v>
      </c>
      <c r="S296" s="4">
        <v>88</v>
      </c>
      <c r="T296" s="4">
        <v>78</v>
      </c>
      <c r="U296" s="4" t="s">
        <v>2408</v>
      </c>
      <c r="V296" s="4">
        <v>2.1</v>
      </c>
      <c r="W296" s="4">
        <v>20</v>
      </c>
      <c r="X296" s="4">
        <v>10</v>
      </c>
      <c r="Y296" s="4">
        <v>70</v>
      </c>
      <c r="Z296" s="4" t="s">
        <v>2409</v>
      </c>
      <c r="AA296" s="4">
        <v>69.5</v>
      </c>
      <c r="AB296" s="4">
        <v>13.2</v>
      </c>
      <c r="AC296" s="4">
        <v>10.5</v>
      </c>
      <c r="AD296" s="4" t="s">
        <v>2410</v>
      </c>
      <c r="AE296" s="4">
        <v>30</v>
      </c>
      <c r="AF296" s="4" t="s">
        <v>2411</v>
      </c>
      <c r="AG296" s="4">
        <v>0</v>
      </c>
      <c r="AH296" s="4">
        <v>0</v>
      </c>
      <c r="AI296" s="4">
        <v>0.91</v>
      </c>
      <c r="AJ296" s="4">
        <v>9</v>
      </c>
      <c r="AK296" s="4">
        <v>-2.4</v>
      </c>
      <c r="AL296" s="4">
        <v>3</v>
      </c>
      <c r="AM296" s="4" t="s">
        <v>2412</v>
      </c>
      <c r="AN296" s="4">
        <v>9.5</v>
      </c>
      <c r="AO296" s="3"/>
    </row>
    <row r="297" spans="2:41" x14ac:dyDescent="0.25">
      <c r="B297" s="106" t="s">
        <v>4829</v>
      </c>
      <c r="C297" s="16">
        <v>466990</v>
      </c>
      <c r="D297" s="16" t="s">
        <v>4631</v>
      </c>
      <c r="E297" s="16">
        <v>2020</v>
      </c>
      <c r="F297" s="12">
        <v>44122</v>
      </c>
      <c r="G297" s="4">
        <v>1013.9</v>
      </c>
      <c r="H297" s="4">
        <v>1016.1</v>
      </c>
      <c r="I297" s="4">
        <v>1015.7</v>
      </c>
      <c r="J297" s="4" t="s">
        <v>2413</v>
      </c>
      <c r="K297" s="4">
        <v>1012.2</v>
      </c>
      <c r="L297" s="4" t="s">
        <v>2414</v>
      </c>
      <c r="M297" s="4">
        <v>24.1</v>
      </c>
      <c r="N297" s="4">
        <v>27.5</v>
      </c>
      <c r="O297" s="4" t="s">
        <v>2415</v>
      </c>
      <c r="P297" s="4">
        <v>22.3</v>
      </c>
      <c r="Q297" s="4" t="s">
        <v>2416</v>
      </c>
      <c r="R297" s="4">
        <v>21.5</v>
      </c>
      <c r="S297" s="4">
        <v>86</v>
      </c>
      <c r="T297" s="4">
        <v>73</v>
      </c>
      <c r="U297" s="4" t="s">
        <v>2417</v>
      </c>
      <c r="V297" s="4">
        <v>2.7</v>
      </c>
      <c r="W297" s="4">
        <v>20</v>
      </c>
      <c r="X297" s="4">
        <v>11</v>
      </c>
      <c r="Y297" s="4">
        <v>20</v>
      </c>
      <c r="Z297" s="4" t="s">
        <v>2418</v>
      </c>
      <c r="AA297" s="4">
        <v>5.5</v>
      </c>
      <c r="AB297" s="4">
        <v>9.8000000000000007</v>
      </c>
      <c r="AC297" s="4">
        <v>0.5</v>
      </c>
      <c r="AD297" s="4" t="s">
        <v>2419</v>
      </c>
      <c r="AE297" s="4">
        <v>2</v>
      </c>
      <c r="AF297" s="4" t="s">
        <v>2420</v>
      </c>
      <c r="AG297" s="4">
        <v>0.5</v>
      </c>
      <c r="AH297" s="4">
        <v>4.4000000000000004</v>
      </c>
      <c r="AI297" s="4">
        <v>6</v>
      </c>
      <c r="AJ297" s="4">
        <v>9.6</v>
      </c>
      <c r="AK297" s="4">
        <v>-0.8</v>
      </c>
      <c r="AL297" s="4">
        <v>7</v>
      </c>
      <c r="AM297" s="4" t="s">
        <v>2421</v>
      </c>
      <c r="AN297" s="4">
        <v>9.5</v>
      </c>
      <c r="AO297" s="3"/>
    </row>
    <row r="298" spans="2:41" x14ac:dyDescent="0.25">
      <c r="B298" s="106" t="s">
        <v>4829</v>
      </c>
      <c r="C298" s="16">
        <v>466990</v>
      </c>
      <c r="D298" s="16" t="s">
        <v>4631</v>
      </c>
      <c r="E298" s="16">
        <v>2020</v>
      </c>
      <c r="F298" s="12">
        <v>44123</v>
      </c>
      <c r="G298" s="4">
        <v>1014.3</v>
      </c>
      <c r="H298" s="4">
        <v>1016.5</v>
      </c>
      <c r="I298" s="4">
        <v>1016.2</v>
      </c>
      <c r="J298" s="4" t="s">
        <v>2422</v>
      </c>
      <c r="K298" s="4">
        <v>1011.9</v>
      </c>
      <c r="L298" s="4" t="s">
        <v>2423</v>
      </c>
      <c r="M298" s="4">
        <v>24</v>
      </c>
      <c r="N298" s="4">
        <v>25.9</v>
      </c>
      <c r="O298" s="4" t="s">
        <v>2424</v>
      </c>
      <c r="P298" s="4">
        <v>22.6</v>
      </c>
      <c r="Q298" s="4" t="s">
        <v>2425</v>
      </c>
      <c r="R298" s="4">
        <v>21.1</v>
      </c>
      <c r="S298" s="4">
        <v>84</v>
      </c>
      <c r="T298" s="4">
        <v>74</v>
      </c>
      <c r="U298" s="4" t="s">
        <v>2426</v>
      </c>
      <c r="V298" s="4">
        <v>3.2</v>
      </c>
      <c r="W298" s="4">
        <v>10</v>
      </c>
      <c r="X298" s="4">
        <v>10</v>
      </c>
      <c r="Y298" s="4">
        <v>40</v>
      </c>
      <c r="Z298" s="4" t="s">
        <v>2427</v>
      </c>
      <c r="AA298" s="4">
        <v>12</v>
      </c>
      <c r="AB298" s="4">
        <v>11</v>
      </c>
      <c r="AC298" s="4">
        <v>2.5</v>
      </c>
      <c r="AD298" s="4" t="s">
        <v>2428</v>
      </c>
      <c r="AE298" s="4">
        <v>5</v>
      </c>
      <c r="AF298" s="4" t="s">
        <v>2429</v>
      </c>
      <c r="AG298" s="4">
        <v>0</v>
      </c>
      <c r="AH298" s="4">
        <v>0</v>
      </c>
      <c r="AI298" s="4">
        <v>0.73</v>
      </c>
      <c r="AJ298" s="4">
        <v>9.9</v>
      </c>
      <c r="AK298" s="4">
        <v>-1.3</v>
      </c>
      <c r="AL298" s="4">
        <v>4</v>
      </c>
      <c r="AM298" s="4" t="s">
        <v>2430</v>
      </c>
      <c r="AN298" s="4">
        <v>10</v>
      </c>
      <c r="AO298" s="3"/>
    </row>
    <row r="299" spans="2:41" x14ac:dyDescent="0.25">
      <c r="B299" s="106" t="s">
        <v>4829</v>
      </c>
      <c r="C299" s="16">
        <v>466990</v>
      </c>
      <c r="D299" s="16" t="s">
        <v>4631</v>
      </c>
      <c r="E299" s="16">
        <v>2020</v>
      </c>
      <c r="F299" s="12">
        <v>44124</v>
      </c>
      <c r="G299" s="4">
        <v>1013.1</v>
      </c>
      <c r="H299" s="4">
        <v>1015.3</v>
      </c>
      <c r="I299" s="4">
        <v>1015.4</v>
      </c>
      <c r="J299" s="4" t="s">
        <v>2431</v>
      </c>
      <c r="K299" s="4">
        <v>1011.1</v>
      </c>
      <c r="L299" s="4" t="s">
        <v>2432</v>
      </c>
      <c r="M299" s="4">
        <v>25.6</v>
      </c>
      <c r="N299" s="4">
        <v>29.4</v>
      </c>
      <c r="O299" s="4" t="s">
        <v>2433</v>
      </c>
      <c r="P299" s="4">
        <v>22.8</v>
      </c>
      <c r="Q299" s="4" t="s">
        <v>2434</v>
      </c>
      <c r="R299" s="4">
        <v>21.5</v>
      </c>
      <c r="S299" s="4">
        <v>78</v>
      </c>
      <c r="T299" s="4">
        <v>67</v>
      </c>
      <c r="U299" s="4" t="s">
        <v>2435</v>
      </c>
      <c r="V299" s="4">
        <v>3.4</v>
      </c>
      <c r="W299" s="4">
        <v>20</v>
      </c>
      <c r="X299" s="4">
        <v>11.4</v>
      </c>
      <c r="Y299" s="4">
        <v>20</v>
      </c>
      <c r="Z299" s="4" t="s">
        <v>2436</v>
      </c>
      <c r="AA299" s="4">
        <v>2</v>
      </c>
      <c r="AB299" s="4">
        <v>1.4</v>
      </c>
      <c r="AC299" s="4">
        <v>1</v>
      </c>
      <c r="AD299" s="4" t="s">
        <v>2437</v>
      </c>
      <c r="AE299" s="4">
        <v>2</v>
      </c>
      <c r="AF299" s="4" t="s">
        <v>2438</v>
      </c>
      <c r="AG299" s="4">
        <v>5.2</v>
      </c>
      <c r="AH299" s="4">
        <v>45.6</v>
      </c>
      <c r="AI299" s="4">
        <v>11.36</v>
      </c>
      <c r="AJ299" s="4">
        <v>12.3</v>
      </c>
      <c r="AK299" s="4">
        <v>-2</v>
      </c>
      <c r="AL299" s="4">
        <v>7</v>
      </c>
      <c r="AM299" s="4" t="s">
        <v>2439</v>
      </c>
      <c r="AN299" s="4">
        <v>8.4</v>
      </c>
      <c r="AO299" s="3"/>
    </row>
    <row r="300" spans="2:41" x14ac:dyDescent="0.25">
      <c r="B300" s="106" t="s">
        <v>4829</v>
      </c>
      <c r="C300" s="16">
        <v>466990</v>
      </c>
      <c r="D300" s="16" t="s">
        <v>4631</v>
      </c>
      <c r="E300" s="16">
        <v>2020</v>
      </c>
      <c r="F300" s="12">
        <v>44125</v>
      </c>
      <c r="G300" s="4">
        <v>1008</v>
      </c>
      <c r="H300" s="4">
        <v>1010.2</v>
      </c>
      <c r="I300" s="4">
        <v>1011.3</v>
      </c>
      <c r="J300" s="4" t="s">
        <v>2440</v>
      </c>
      <c r="K300" s="4">
        <v>1005.6</v>
      </c>
      <c r="L300" s="4" t="s">
        <v>2441</v>
      </c>
      <c r="M300" s="4">
        <v>24.9</v>
      </c>
      <c r="N300" s="4">
        <v>26.2</v>
      </c>
      <c r="O300" s="4" t="s">
        <v>2442</v>
      </c>
      <c r="P300" s="4">
        <v>23.9</v>
      </c>
      <c r="Q300" s="4" t="s">
        <v>2443</v>
      </c>
      <c r="R300" s="4">
        <v>22.7</v>
      </c>
      <c r="S300" s="4">
        <v>88</v>
      </c>
      <c r="T300" s="4">
        <v>75</v>
      </c>
      <c r="U300" s="4" t="s">
        <v>2444</v>
      </c>
      <c r="V300" s="4">
        <v>2.5</v>
      </c>
      <c r="W300" s="4">
        <v>360</v>
      </c>
      <c r="X300" s="4">
        <v>9.1</v>
      </c>
      <c r="Y300" s="4">
        <v>360</v>
      </c>
      <c r="Z300" s="4" t="s">
        <v>2445</v>
      </c>
      <c r="AA300" s="4">
        <v>53.5</v>
      </c>
      <c r="AB300" s="4">
        <v>13.8</v>
      </c>
      <c r="AC300" s="4">
        <v>7</v>
      </c>
      <c r="AD300" s="4" t="s">
        <v>2446</v>
      </c>
      <c r="AE300" s="4">
        <v>21</v>
      </c>
      <c r="AF300" s="4" t="s">
        <v>2447</v>
      </c>
      <c r="AG300" s="4">
        <v>0</v>
      </c>
      <c r="AH300" s="4">
        <v>0</v>
      </c>
      <c r="AI300" s="4">
        <v>1.1100000000000001</v>
      </c>
      <c r="AJ300" s="4">
        <v>10.1</v>
      </c>
      <c r="AK300" s="4">
        <v>-0.6</v>
      </c>
      <c r="AL300" s="4">
        <v>4</v>
      </c>
      <c r="AM300" s="4" t="s">
        <v>2448</v>
      </c>
      <c r="AN300" s="4">
        <v>9.8000000000000007</v>
      </c>
      <c r="AO300" s="3"/>
    </row>
    <row r="301" spans="2:41" x14ac:dyDescent="0.25">
      <c r="B301" s="106" t="s">
        <v>4829</v>
      </c>
      <c r="C301" s="16">
        <v>466990</v>
      </c>
      <c r="D301" s="16" t="s">
        <v>4631</v>
      </c>
      <c r="E301" s="16">
        <v>2020</v>
      </c>
      <c r="F301" s="12">
        <v>44126</v>
      </c>
      <c r="G301" s="4">
        <v>1006.1</v>
      </c>
      <c r="H301" s="4">
        <v>1008.3</v>
      </c>
      <c r="I301" s="4">
        <v>1010</v>
      </c>
      <c r="J301" s="4" t="s">
        <v>2449</v>
      </c>
      <c r="K301" s="4">
        <v>1004</v>
      </c>
      <c r="L301" s="4" t="s">
        <v>2450</v>
      </c>
      <c r="M301" s="4">
        <v>25.2</v>
      </c>
      <c r="N301" s="4">
        <v>29.6</v>
      </c>
      <c r="O301" s="4" t="s">
        <v>2451</v>
      </c>
      <c r="P301" s="4">
        <v>22.4</v>
      </c>
      <c r="Q301" s="4" t="s">
        <v>2452</v>
      </c>
      <c r="R301" s="4">
        <v>21.9</v>
      </c>
      <c r="S301" s="4">
        <v>83</v>
      </c>
      <c r="T301" s="4">
        <v>64</v>
      </c>
      <c r="U301" s="4" t="s">
        <v>2453</v>
      </c>
      <c r="V301" s="4">
        <v>3.2</v>
      </c>
      <c r="W301" s="4">
        <v>250</v>
      </c>
      <c r="X301" s="4">
        <v>15</v>
      </c>
      <c r="Y301" s="4">
        <v>30</v>
      </c>
      <c r="Z301" s="4" t="s">
        <v>2454</v>
      </c>
      <c r="AA301" s="4">
        <v>10</v>
      </c>
      <c r="AB301" s="4">
        <v>5.6</v>
      </c>
      <c r="AC301" s="4">
        <v>1.5</v>
      </c>
      <c r="AD301" s="4" t="s">
        <v>2455</v>
      </c>
      <c r="AE301" s="4">
        <v>5</v>
      </c>
      <c r="AF301" s="4" t="s">
        <v>2456</v>
      </c>
      <c r="AG301" s="4">
        <v>1.2</v>
      </c>
      <c r="AH301" s="4">
        <v>10.6</v>
      </c>
      <c r="AI301" s="4">
        <v>7.73</v>
      </c>
      <c r="AJ301" s="4">
        <v>10.1</v>
      </c>
      <c r="AK301" s="4">
        <v>-0.9</v>
      </c>
      <c r="AL301" s="4">
        <v>8</v>
      </c>
      <c r="AM301" s="4" t="s">
        <v>2457</v>
      </c>
      <c r="AN301" s="4">
        <v>9.6</v>
      </c>
      <c r="AO301" s="3"/>
    </row>
    <row r="302" spans="2:41" x14ac:dyDescent="0.25">
      <c r="B302" s="106" t="s">
        <v>4829</v>
      </c>
      <c r="C302" s="16">
        <v>466990</v>
      </c>
      <c r="D302" s="16" t="s">
        <v>4631</v>
      </c>
      <c r="E302" s="16">
        <v>2020</v>
      </c>
      <c r="F302" s="12">
        <v>44127</v>
      </c>
      <c r="G302" s="4">
        <v>1012.1</v>
      </c>
      <c r="H302" s="4">
        <v>1014.3</v>
      </c>
      <c r="I302" s="4">
        <v>1015</v>
      </c>
      <c r="J302" s="4" t="s">
        <v>2458</v>
      </c>
      <c r="K302" s="4">
        <v>1008.2</v>
      </c>
      <c r="L302" s="4" t="s">
        <v>2459</v>
      </c>
      <c r="M302" s="4">
        <v>22.6</v>
      </c>
      <c r="N302" s="4">
        <v>24.1</v>
      </c>
      <c r="O302" s="4" t="s">
        <v>2460</v>
      </c>
      <c r="P302" s="4">
        <v>21</v>
      </c>
      <c r="Q302" s="4" t="s">
        <v>2461</v>
      </c>
      <c r="R302" s="4">
        <v>17.7</v>
      </c>
      <c r="S302" s="4">
        <v>74</v>
      </c>
      <c r="T302" s="4">
        <v>61</v>
      </c>
      <c r="U302" s="4" t="s">
        <v>2462</v>
      </c>
      <c r="V302" s="4">
        <v>4.0999999999999996</v>
      </c>
      <c r="W302" s="4">
        <v>40</v>
      </c>
      <c r="X302" s="4">
        <v>16.3</v>
      </c>
      <c r="Y302" s="4">
        <v>40</v>
      </c>
      <c r="Z302" s="4" t="s">
        <v>2463</v>
      </c>
      <c r="AA302" s="4">
        <v>1</v>
      </c>
      <c r="AB302" s="4">
        <v>4.0999999999999996</v>
      </c>
      <c r="AC302" s="4">
        <v>0.5</v>
      </c>
      <c r="AD302" s="4" t="s">
        <v>2464</v>
      </c>
      <c r="AE302" s="4">
        <v>0.5</v>
      </c>
      <c r="AF302" s="4" t="s">
        <v>2464</v>
      </c>
      <c r="AG302" s="4">
        <v>0</v>
      </c>
      <c r="AH302" s="4">
        <v>0</v>
      </c>
      <c r="AI302" s="4">
        <v>2.37</v>
      </c>
      <c r="AJ302" s="4">
        <v>9.8000000000000007</v>
      </c>
      <c r="AK302" s="4">
        <v>-1.2</v>
      </c>
      <c r="AL302" s="4">
        <v>4</v>
      </c>
      <c r="AM302" s="4" t="s">
        <v>2465</v>
      </c>
      <c r="AN302" s="4">
        <v>10</v>
      </c>
      <c r="AO302" s="3"/>
    </row>
    <row r="303" spans="2:41" x14ac:dyDescent="0.25">
      <c r="B303" s="106" t="s">
        <v>4829</v>
      </c>
      <c r="C303" s="16">
        <v>466990</v>
      </c>
      <c r="D303" s="16" t="s">
        <v>4631</v>
      </c>
      <c r="E303" s="16">
        <v>2020</v>
      </c>
      <c r="F303" s="12">
        <v>44128</v>
      </c>
      <c r="G303" s="4">
        <v>1016</v>
      </c>
      <c r="H303" s="4">
        <v>1018.2</v>
      </c>
      <c r="I303" s="4">
        <v>1018.1</v>
      </c>
      <c r="J303" s="4" t="s">
        <v>2466</v>
      </c>
      <c r="K303" s="4">
        <v>1014</v>
      </c>
      <c r="L303" s="4" t="s">
        <v>2467</v>
      </c>
      <c r="M303" s="4">
        <v>22.8</v>
      </c>
      <c r="N303" s="4">
        <v>24</v>
      </c>
      <c r="O303" s="4" t="s">
        <v>2468</v>
      </c>
      <c r="P303" s="4">
        <v>21</v>
      </c>
      <c r="Q303" s="4" t="s">
        <v>2469</v>
      </c>
      <c r="R303" s="4">
        <v>16.3</v>
      </c>
      <c r="S303" s="4">
        <v>67</v>
      </c>
      <c r="T303" s="4">
        <v>56</v>
      </c>
      <c r="U303" s="4" t="s">
        <v>2470</v>
      </c>
      <c r="V303" s="4">
        <v>2.7</v>
      </c>
      <c r="W303" s="4">
        <v>20</v>
      </c>
      <c r="X303" s="4">
        <v>8.9</v>
      </c>
      <c r="Y303" s="4">
        <v>50</v>
      </c>
      <c r="Z303" s="4" t="s">
        <v>2471</v>
      </c>
      <c r="AA303" s="4">
        <v>0.5</v>
      </c>
      <c r="AB303" s="4">
        <v>0.9</v>
      </c>
      <c r="AC303" s="4">
        <v>0.5</v>
      </c>
      <c r="AD303" s="4" t="s">
        <v>2469</v>
      </c>
      <c r="AE303" s="4">
        <v>0.5</v>
      </c>
      <c r="AF303" s="4" t="s">
        <v>2469</v>
      </c>
      <c r="AG303" s="4">
        <v>0</v>
      </c>
      <c r="AH303" s="4">
        <v>0</v>
      </c>
      <c r="AI303" s="4">
        <v>0</v>
      </c>
      <c r="AJ303" s="4">
        <v>10</v>
      </c>
      <c r="AK303" s="4">
        <v>-0.8</v>
      </c>
      <c r="AL303" s="4">
        <v>2</v>
      </c>
      <c r="AM303" s="4" t="s">
        <v>2472</v>
      </c>
      <c r="AN303" s="4">
        <v>10</v>
      </c>
      <c r="AO303" s="3"/>
    </row>
    <row r="304" spans="2:41" x14ac:dyDescent="0.25">
      <c r="B304" s="106" t="s">
        <v>4829</v>
      </c>
      <c r="C304" s="16">
        <v>466990</v>
      </c>
      <c r="D304" s="16" t="s">
        <v>4631</v>
      </c>
      <c r="E304" s="16">
        <v>2020</v>
      </c>
      <c r="F304" s="12">
        <v>44129</v>
      </c>
      <c r="G304" s="4">
        <v>1015.1</v>
      </c>
      <c r="H304" s="4">
        <v>1017.3</v>
      </c>
      <c r="I304" s="4">
        <v>1017.2</v>
      </c>
      <c r="J304" s="4" t="s">
        <v>2473</v>
      </c>
      <c r="K304" s="4">
        <v>1012.7</v>
      </c>
      <c r="L304" s="4" t="s">
        <v>2474</v>
      </c>
      <c r="M304" s="4">
        <v>23.2</v>
      </c>
      <c r="N304" s="4">
        <v>27.6</v>
      </c>
      <c r="O304" s="4" t="s">
        <v>2475</v>
      </c>
      <c r="P304" s="4">
        <v>19.600000000000001</v>
      </c>
      <c r="Q304" s="4" t="s">
        <v>2476</v>
      </c>
      <c r="R304" s="4">
        <v>17.8</v>
      </c>
      <c r="S304" s="4">
        <v>72</v>
      </c>
      <c r="T304" s="4">
        <v>57</v>
      </c>
      <c r="U304" s="4" t="s">
        <v>2477</v>
      </c>
      <c r="V304" s="4">
        <v>2.5</v>
      </c>
      <c r="W304" s="4">
        <v>250</v>
      </c>
      <c r="X304" s="4">
        <v>7.6</v>
      </c>
      <c r="Y304" s="4">
        <v>20</v>
      </c>
      <c r="Z304" s="4" t="s">
        <v>2478</v>
      </c>
      <c r="AA304" s="4" t="s">
        <v>315</v>
      </c>
      <c r="AB304" s="4">
        <v>0.6</v>
      </c>
      <c r="AC304" s="4" t="s">
        <v>315</v>
      </c>
      <c r="AD304" s="4" t="s">
        <v>2479</v>
      </c>
      <c r="AE304" s="4" t="s">
        <v>315</v>
      </c>
      <c r="AF304" s="4" t="s">
        <v>2479</v>
      </c>
      <c r="AG304" s="4">
        <v>2.5</v>
      </c>
      <c r="AH304" s="4">
        <v>22.1</v>
      </c>
      <c r="AI304" s="4">
        <v>9.89</v>
      </c>
      <c r="AJ304" s="4">
        <v>15</v>
      </c>
      <c r="AK304" s="4">
        <v>-2.4</v>
      </c>
      <c r="AL304" s="4">
        <v>9</v>
      </c>
      <c r="AM304" s="4" t="s">
        <v>2480</v>
      </c>
      <c r="AN304" s="4">
        <v>7.8</v>
      </c>
      <c r="AO304" s="3"/>
    </row>
    <row r="305" spans="2:41" x14ac:dyDescent="0.25">
      <c r="B305" s="106" t="s">
        <v>4829</v>
      </c>
      <c r="C305" s="16">
        <v>466990</v>
      </c>
      <c r="D305" s="16" t="s">
        <v>4631</v>
      </c>
      <c r="E305" s="16">
        <v>2020</v>
      </c>
      <c r="F305" s="12">
        <v>44130</v>
      </c>
      <c r="G305" s="4">
        <v>1013</v>
      </c>
      <c r="H305" s="4">
        <v>1015.2</v>
      </c>
      <c r="I305" s="4">
        <v>1015</v>
      </c>
      <c r="J305" s="4" t="s">
        <v>2481</v>
      </c>
      <c r="K305" s="4">
        <v>1010.6</v>
      </c>
      <c r="L305" s="4" t="s">
        <v>2482</v>
      </c>
      <c r="M305" s="4">
        <v>24.6</v>
      </c>
      <c r="N305" s="4">
        <v>29.1</v>
      </c>
      <c r="O305" s="4" t="s">
        <v>2483</v>
      </c>
      <c r="P305" s="4">
        <v>22</v>
      </c>
      <c r="Q305" s="4" t="s">
        <v>2484</v>
      </c>
      <c r="R305" s="4">
        <v>19.2</v>
      </c>
      <c r="S305" s="4">
        <v>72</v>
      </c>
      <c r="T305" s="4">
        <v>58</v>
      </c>
      <c r="U305" s="4" t="s">
        <v>2485</v>
      </c>
      <c r="V305" s="4">
        <v>2.4</v>
      </c>
      <c r="W305" s="4">
        <v>40</v>
      </c>
      <c r="X305" s="4">
        <v>7.4</v>
      </c>
      <c r="Y305" s="4">
        <v>60</v>
      </c>
      <c r="Z305" s="4" t="s">
        <v>2486</v>
      </c>
      <c r="AA305" s="4" t="s">
        <v>315</v>
      </c>
      <c r="AB305" s="4">
        <v>3.6</v>
      </c>
      <c r="AC305" s="4" t="s">
        <v>315</v>
      </c>
      <c r="AD305" s="4" t="s">
        <v>2487</v>
      </c>
      <c r="AE305" s="4" t="s">
        <v>315</v>
      </c>
      <c r="AF305" s="4" t="s">
        <v>2488</v>
      </c>
      <c r="AG305" s="4">
        <v>1.2</v>
      </c>
      <c r="AH305" s="4">
        <v>10.6</v>
      </c>
      <c r="AI305" s="4">
        <v>6.19</v>
      </c>
      <c r="AJ305" s="4">
        <v>14.5</v>
      </c>
      <c r="AK305" s="4">
        <v>-2.4</v>
      </c>
      <c r="AL305" s="4">
        <v>8</v>
      </c>
      <c r="AM305" s="4" t="s">
        <v>2489</v>
      </c>
      <c r="AN305" s="4">
        <v>9.5</v>
      </c>
      <c r="AO305" s="3"/>
    </row>
    <row r="306" spans="2:41" x14ac:dyDescent="0.25">
      <c r="B306" s="106" t="s">
        <v>4829</v>
      </c>
      <c r="C306" s="16">
        <v>466990</v>
      </c>
      <c r="D306" s="16" t="s">
        <v>4631</v>
      </c>
      <c r="E306" s="16">
        <v>2020</v>
      </c>
      <c r="F306" s="12">
        <v>44131</v>
      </c>
      <c r="G306" s="4">
        <v>1013.1</v>
      </c>
      <c r="H306" s="4">
        <v>1015.3</v>
      </c>
      <c r="I306" s="4">
        <v>1015.3</v>
      </c>
      <c r="J306" s="4" t="s">
        <v>2490</v>
      </c>
      <c r="K306" s="4">
        <v>1011.3</v>
      </c>
      <c r="L306" s="4" t="s">
        <v>2491</v>
      </c>
      <c r="M306" s="4">
        <v>24.2</v>
      </c>
      <c r="N306" s="4">
        <v>27.3</v>
      </c>
      <c r="O306" s="4" t="s">
        <v>2492</v>
      </c>
      <c r="P306" s="4">
        <v>21.6</v>
      </c>
      <c r="Q306" s="4" t="s">
        <v>2493</v>
      </c>
      <c r="R306" s="4">
        <v>19.7</v>
      </c>
      <c r="S306" s="4">
        <v>76</v>
      </c>
      <c r="T306" s="4">
        <v>62</v>
      </c>
      <c r="U306" s="4" t="s">
        <v>2492</v>
      </c>
      <c r="V306" s="4">
        <v>1.9</v>
      </c>
      <c r="W306" s="4">
        <v>250</v>
      </c>
      <c r="X306" s="4">
        <v>6</v>
      </c>
      <c r="Y306" s="4">
        <v>60</v>
      </c>
      <c r="Z306" s="4" t="s">
        <v>2494</v>
      </c>
      <c r="AA306" s="4">
        <v>0.5</v>
      </c>
      <c r="AB306" s="4">
        <v>2</v>
      </c>
      <c r="AC306" s="4">
        <v>0.5</v>
      </c>
      <c r="AD306" s="4" t="s">
        <v>2495</v>
      </c>
      <c r="AE306" s="4">
        <v>0.5</v>
      </c>
      <c r="AF306" s="4" t="s">
        <v>2495</v>
      </c>
      <c r="AG306" s="4">
        <v>0</v>
      </c>
      <c r="AH306" s="4">
        <v>0</v>
      </c>
      <c r="AI306" s="4">
        <v>2.2200000000000002</v>
      </c>
      <c r="AJ306" s="4">
        <v>14.1</v>
      </c>
      <c r="AK306" s="4">
        <v>-1.9</v>
      </c>
      <c r="AL306" s="4">
        <v>5</v>
      </c>
      <c r="AM306" s="4" t="s">
        <v>2496</v>
      </c>
      <c r="AN306" s="4">
        <v>9.5</v>
      </c>
      <c r="AO306" s="3"/>
    </row>
    <row r="307" spans="2:41" x14ac:dyDescent="0.25">
      <c r="B307" s="106" t="s">
        <v>4829</v>
      </c>
      <c r="C307" s="16">
        <v>466990</v>
      </c>
      <c r="D307" s="16" t="s">
        <v>4631</v>
      </c>
      <c r="E307" s="16">
        <v>2020</v>
      </c>
      <c r="F307" s="12">
        <v>44132</v>
      </c>
      <c r="G307" s="4">
        <v>1015</v>
      </c>
      <c r="H307" s="4">
        <v>1017.2</v>
      </c>
      <c r="I307" s="4">
        <v>1017.1</v>
      </c>
      <c r="J307" s="4" t="s">
        <v>2497</v>
      </c>
      <c r="K307" s="4">
        <v>1013.3</v>
      </c>
      <c r="L307" s="4" t="s">
        <v>2498</v>
      </c>
      <c r="M307" s="4">
        <v>25</v>
      </c>
      <c r="N307" s="4">
        <v>28.7</v>
      </c>
      <c r="O307" s="4" t="s">
        <v>2499</v>
      </c>
      <c r="P307" s="4">
        <v>22.5</v>
      </c>
      <c r="Q307" s="4" t="s">
        <v>2500</v>
      </c>
      <c r="R307" s="4">
        <v>20.3</v>
      </c>
      <c r="S307" s="4">
        <v>76</v>
      </c>
      <c r="T307" s="4">
        <v>67</v>
      </c>
      <c r="U307" s="4" t="s">
        <v>2501</v>
      </c>
      <c r="V307" s="4">
        <v>2.2000000000000002</v>
      </c>
      <c r="W307" s="4">
        <v>10</v>
      </c>
      <c r="X307" s="4">
        <v>7.3</v>
      </c>
      <c r="Y307" s="4">
        <v>10</v>
      </c>
      <c r="Z307" s="4" t="s">
        <v>2502</v>
      </c>
      <c r="AA307" s="4">
        <v>1</v>
      </c>
      <c r="AB307" s="4">
        <v>2.1</v>
      </c>
      <c r="AC307" s="4">
        <v>0.5</v>
      </c>
      <c r="AD307" s="4" t="s">
        <v>2503</v>
      </c>
      <c r="AE307" s="4">
        <v>1</v>
      </c>
      <c r="AF307" s="4" t="s">
        <v>2504</v>
      </c>
      <c r="AG307" s="4">
        <v>0.4</v>
      </c>
      <c r="AH307" s="4">
        <v>3.6</v>
      </c>
      <c r="AI307" s="4">
        <v>4.5199999999999996</v>
      </c>
      <c r="AJ307" s="4">
        <v>12.5</v>
      </c>
      <c r="AK307" s="4">
        <v>-1.1000000000000001</v>
      </c>
      <c r="AL307" s="4">
        <v>6</v>
      </c>
      <c r="AM307" s="4" t="s">
        <v>2505</v>
      </c>
      <c r="AN307" s="4">
        <v>10</v>
      </c>
      <c r="AO307" s="3"/>
    </row>
    <row r="308" spans="2:41" x14ac:dyDescent="0.25">
      <c r="B308" s="106" t="s">
        <v>4829</v>
      </c>
      <c r="C308" s="16">
        <v>466990</v>
      </c>
      <c r="D308" s="16" t="s">
        <v>4631</v>
      </c>
      <c r="E308" s="16">
        <v>2020</v>
      </c>
      <c r="F308" s="12">
        <v>44133</v>
      </c>
      <c r="G308" s="4">
        <v>1016.3</v>
      </c>
      <c r="H308" s="4">
        <v>1018.5</v>
      </c>
      <c r="I308" s="4">
        <v>1018.2</v>
      </c>
      <c r="J308" s="4" t="s">
        <v>2506</v>
      </c>
      <c r="K308" s="4">
        <v>1014.3</v>
      </c>
      <c r="L308" s="4" t="s">
        <v>2507</v>
      </c>
      <c r="M308" s="4">
        <v>24.8</v>
      </c>
      <c r="N308" s="4">
        <v>27.7</v>
      </c>
      <c r="O308" s="4" t="s">
        <v>2508</v>
      </c>
      <c r="P308" s="4">
        <v>23.2</v>
      </c>
      <c r="Q308" s="4" t="s">
        <v>2509</v>
      </c>
      <c r="R308" s="4">
        <v>20.3</v>
      </c>
      <c r="S308" s="4">
        <v>76</v>
      </c>
      <c r="T308" s="4">
        <v>68</v>
      </c>
      <c r="U308" s="4" t="s">
        <v>2510</v>
      </c>
      <c r="V308" s="4">
        <v>3.4</v>
      </c>
      <c r="W308" s="4">
        <v>20</v>
      </c>
      <c r="X308" s="4">
        <v>9.6999999999999993</v>
      </c>
      <c r="Y308" s="4">
        <v>20</v>
      </c>
      <c r="Z308" s="4" t="s">
        <v>2511</v>
      </c>
      <c r="AA308" s="4">
        <v>1.5</v>
      </c>
      <c r="AB308" s="4">
        <v>1.5</v>
      </c>
      <c r="AC308" s="4">
        <v>0.5</v>
      </c>
      <c r="AD308" s="4" t="s">
        <v>2512</v>
      </c>
      <c r="AE308" s="4">
        <v>1.5</v>
      </c>
      <c r="AF308" s="4" t="s">
        <v>2512</v>
      </c>
      <c r="AG308" s="4">
        <v>0.4</v>
      </c>
      <c r="AH308" s="4">
        <v>3.6</v>
      </c>
      <c r="AI308" s="4">
        <v>4.1399999999999997</v>
      </c>
      <c r="AJ308" s="4">
        <v>9.8000000000000007</v>
      </c>
      <c r="AK308" s="4">
        <v>-2.7</v>
      </c>
      <c r="AL308" s="4">
        <v>6</v>
      </c>
      <c r="AM308" s="4" t="s">
        <v>2513</v>
      </c>
      <c r="AN308" s="4">
        <v>10</v>
      </c>
      <c r="AO308" s="3"/>
    </row>
    <row r="309" spans="2:41" x14ac:dyDescent="0.25">
      <c r="B309" s="106" t="s">
        <v>4829</v>
      </c>
      <c r="C309" s="16">
        <v>466990</v>
      </c>
      <c r="D309" s="16" t="s">
        <v>4631</v>
      </c>
      <c r="E309" s="16">
        <v>2020</v>
      </c>
      <c r="F309" s="12">
        <v>44134</v>
      </c>
      <c r="G309" s="4">
        <v>1016.9</v>
      </c>
      <c r="H309" s="4">
        <v>1019.1</v>
      </c>
      <c r="I309" s="4">
        <v>1019</v>
      </c>
      <c r="J309" s="4" t="s">
        <v>2514</v>
      </c>
      <c r="K309" s="4">
        <v>1015.1</v>
      </c>
      <c r="L309" s="4" t="s">
        <v>2515</v>
      </c>
      <c r="M309" s="4">
        <v>23.8</v>
      </c>
      <c r="N309" s="4">
        <v>24.8</v>
      </c>
      <c r="O309" s="4" t="s">
        <v>2516</v>
      </c>
      <c r="P309" s="4">
        <v>22.3</v>
      </c>
      <c r="Q309" s="4" t="s">
        <v>2517</v>
      </c>
      <c r="R309" s="4">
        <v>17</v>
      </c>
      <c r="S309" s="4">
        <v>66</v>
      </c>
      <c r="T309" s="4">
        <v>59</v>
      </c>
      <c r="U309" s="4" t="s">
        <v>2518</v>
      </c>
      <c r="V309" s="4">
        <v>4.5999999999999996</v>
      </c>
      <c r="W309" s="4">
        <v>40</v>
      </c>
      <c r="X309" s="4">
        <v>15.6</v>
      </c>
      <c r="Y309" s="4">
        <v>20</v>
      </c>
      <c r="Z309" s="4" t="s">
        <v>2519</v>
      </c>
      <c r="AA309" s="4">
        <v>0</v>
      </c>
      <c r="AB309" s="4">
        <v>0</v>
      </c>
      <c r="AC309" s="4">
        <v>0</v>
      </c>
      <c r="AD309" s="4" t="s">
        <v>181</v>
      </c>
      <c r="AE309" s="4">
        <v>0</v>
      </c>
      <c r="AF309" s="4" t="s">
        <v>181</v>
      </c>
      <c r="AG309" s="4">
        <v>0</v>
      </c>
      <c r="AH309" s="4">
        <v>0</v>
      </c>
      <c r="AI309" s="4">
        <v>0.03</v>
      </c>
      <c r="AJ309" s="4">
        <v>10</v>
      </c>
      <c r="AK309" s="4">
        <v>2.2000000000000002</v>
      </c>
      <c r="AL309" s="4">
        <v>2</v>
      </c>
      <c r="AM309" s="4" t="s">
        <v>2520</v>
      </c>
      <c r="AN309" s="4">
        <v>9.9</v>
      </c>
      <c r="AO309" s="3"/>
    </row>
    <row r="310" spans="2:41" x14ac:dyDescent="0.25">
      <c r="B310" s="106" t="s">
        <v>4829</v>
      </c>
      <c r="C310" s="16">
        <v>466990</v>
      </c>
      <c r="D310" s="16" t="s">
        <v>4631</v>
      </c>
      <c r="E310" s="16">
        <v>2020</v>
      </c>
      <c r="F310" s="12">
        <v>44135</v>
      </c>
      <c r="G310" s="4">
        <v>1016.2</v>
      </c>
      <c r="H310" s="4">
        <v>1018.5</v>
      </c>
      <c r="I310" s="4">
        <v>1018.3</v>
      </c>
      <c r="J310" s="4" t="s">
        <v>2521</v>
      </c>
      <c r="K310" s="4">
        <v>1014.6</v>
      </c>
      <c r="L310" s="4" t="s">
        <v>2522</v>
      </c>
      <c r="M310" s="4">
        <v>23.4</v>
      </c>
      <c r="N310" s="4">
        <v>27.3</v>
      </c>
      <c r="O310" s="4" t="s">
        <v>2523</v>
      </c>
      <c r="P310" s="4">
        <v>19.3</v>
      </c>
      <c r="Q310" s="4" t="s">
        <v>2524</v>
      </c>
      <c r="R310" s="4">
        <v>15.4</v>
      </c>
      <c r="S310" s="4">
        <v>62</v>
      </c>
      <c r="T310" s="4">
        <v>47</v>
      </c>
      <c r="U310" s="4" t="s">
        <v>2525</v>
      </c>
      <c r="V310" s="4">
        <v>2.7</v>
      </c>
      <c r="W310" s="4">
        <v>30</v>
      </c>
      <c r="X310" s="4">
        <v>10.4</v>
      </c>
      <c r="Y310" s="4">
        <v>40</v>
      </c>
      <c r="Z310" s="4" t="s">
        <v>2526</v>
      </c>
      <c r="AA310" s="4">
        <v>0</v>
      </c>
      <c r="AB310" s="4">
        <v>0</v>
      </c>
      <c r="AC310" s="4">
        <v>0</v>
      </c>
      <c r="AD310" s="4" t="s">
        <v>181</v>
      </c>
      <c r="AE310" s="4">
        <v>0</v>
      </c>
      <c r="AF310" s="4" t="s">
        <v>181</v>
      </c>
      <c r="AG310" s="4">
        <v>6.6</v>
      </c>
      <c r="AH310" s="4">
        <v>59.1</v>
      </c>
      <c r="AI310" s="4">
        <v>9.69</v>
      </c>
      <c r="AJ310" s="4">
        <v>14.9</v>
      </c>
      <c r="AK310" s="4">
        <v>3.8</v>
      </c>
      <c r="AL310" s="4">
        <v>7</v>
      </c>
      <c r="AM310" s="4" t="s">
        <v>2527</v>
      </c>
      <c r="AN310" s="4">
        <v>6.4</v>
      </c>
      <c r="AO310" s="3"/>
    </row>
    <row r="311" spans="2:41" x14ac:dyDescent="0.25">
      <c r="B311" s="106" t="s">
        <v>4829</v>
      </c>
      <c r="C311" s="16">
        <v>466990</v>
      </c>
      <c r="D311" s="16" t="s">
        <v>4631</v>
      </c>
      <c r="E311" s="16">
        <v>2020</v>
      </c>
      <c r="F311" s="12">
        <v>44136</v>
      </c>
      <c r="G311" s="4">
        <v>1013.5</v>
      </c>
      <c r="H311" s="4">
        <v>1015.7</v>
      </c>
      <c r="I311" s="4">
        <v>1015.4</v>
      </c>
      <c r="J311" s="4" t="s">
        <v>2528</v>
      </c>
      <c r="K311" s="4">
        <v>1011.8</v>
      </c>
      <c r="L311" s="4" t="s">
        <v>2529</v>
      </c>
      <c r="M311" s="4">
        <v>24.4</v>
      </c>
      <c r="N311" s="4">
        <v>28.7</v>
      </c>
      <c r="O311" s="4" t="s">
        <v>2530</v>
      </c>
      <c r="P311" s="4">
        <v>19.8</v>
      </c>
      <c r="Q311" s="4" t="s">
        <v>2531</v>
      </c>
      <c r="R311" s="4">
        <v>17.8</v>
      </c>
      <c r="S311" s="4">
        <v>67</v>
      </c>
      <c r="T311" s="4">
        <v>55</v>
      </c>
      <c r="U311" s="4" t="s">
        <v>2532</v>
      </c>
      <c r="V311" s="4">
        <v>2.2999999999999998</v>
      </c>
      <c r="W311" s="4">
        <v>40</v>
      </c>
      <c r="X311" s="4">
        <v>8.4</v>
      </c>
      <c r="Y311" s="4">
        <v>50</v>
      </c>
      <c r="Z311" s="4" t="s">
        <v>2533</v>
      </c>
      <c r="AA311" s="4">
        <v>1.5</v>
      </c>
      <c r="AB311" s="4">
        <v>0.9</v>
      </c>
      <c r="AC311" s="4">
        <v>0.5</v>
      </c>
      <c r="AD311" s="4" t="s">
        <v>2534</v>
      </c>
      <c r="AE311" s="4">
        <v>1.5</v>
      </c>
      <c r="AF311" s="4" t="s">
        <v>2534</v>
      </c>
      <c r="AG311" s="4">
        <v>7.8</v>
      </c>
      <c r="AH311" s="4">
        <v>70</v>
      </c>
      <c r="AI311" s="4">
        <v>10.55</v>
      </c>
      <c r="AJ311" s="4">
        <v>16.899999999999999</v>
      </c>
      <c r="AK311" s="4">
        <v>-2.9</v>
      </c>
      <c r="AL311" s="4">
        <v>7</v>
      </c>
      <c r="AM311" s="4" t="s">
        <v>2535</v>
      </c>
      <c r="AN311" s="4">
        <v>6.6</v>
      </c>
      <c r="AO311" s="3"/>
    </row>
    <row r="312" spans="2:41" x14ac:dyDescent="0.25">
      <c r="B312" s="106" t="s">
        <v>4829</v>
      </c>
      <c r="C312" s="16">
        <v>466990</v>
      </c>
      <c r="D312" s="16" t="s">
        <v>4631</v>
      </c>
      <c r="E312" s="16">
        <v>2020</v>
      </c>
      <c r="F312" s="12">
        <v>44137</v>
      </c>
      <c r="G312" s="4">
        <v>1012.6</v>
      </c>
      <c r="H312" s="4">
        <v>1014.8</v>
      </c>
      <c r="I312" s="4">
        <v>1014.3</v>
      </c>
      <c r="J312" s="4" t="s">
        <v>2536</v>
      </c>
      <c r="K312" s="4">
        <v>1010.4</v>
      </c>
      <c r="L312" s="4" t="s">
        <v>2537</v>
      </c>
      <c r="M312" s="4">
        <v>25.3</v>
      </c>
      <c r="N312" s="4">
        <v>28.8</v>
      </c>
      <c r="O312" s="4" t="s">
        <v>2538</v>
      </c>
      <c r="P312" s="4">
        <v>22.1</v>
      </c>
      <c r="Q312" s="4" t="s">
        <v>2539</v>
      </c>
      <c r="R312" s="4">
        <v>19.100000000000001</v>
      </c>
      <c r="S312" s="4">
        <v>69</v>
      </c>
      <c r="T312" s="4">
        <v>57</v>
      </c>
      <c r="U312" s="4" t="s">
        <v>2540</v>
      </c>
      <c r="V312" s="4">
        <v>4.2</v>
      </c>
      <c r="W312" s="4">
        <v>30</v>
      </c>
      <c r="X312" s="4">
        <v>13.2</v>
      </c>
      <c r="Y312" s="4">
        <v>40</v>
      </c>
      <c r="Z312" s="4" t="s">
        <v>2541</v>
      </c>
      <c r="AA312" s="4">
        <v>2</v>
      </c>
      <c r="AB312" s="4">
        <v>2.1</v>
      </c>
      <c r="AC312" s="4">
        <v>1</v>
      </c>
      <c r="AD312" s="4" t="s">
        <v>2542</v>
      </c>
      <c r="AE312" s="4">
        <v>1.5</v>
      </c>
      <c r="AF312" s="4" t="s">
        <v>2543</v>
      </c>
      <c r="AG312" s="4">
        <v>3.6</v>
      </c>
      <c r="AH312" s="4">
        <v>32.299999999999997</v>
      </c>
      <c r="AI312" s="4">
        <v>10.07</v>
      </c>
      <c r="AJ312" s="4">
        <v>12.3</v>
      </c>
      <c r="AK312" s="4">
        <v>4.8</v>
      </c>
      <c r="AL312" s="4">
        <v>7</v>
      </c>
      <c r="AM312" s="4" t="s">
        <v>2544</v>
      </c>
      <c r="AN312" s="4">
        <v>9.1</v>
      </c>
      <c r="AO312" s="3"/>
    </row>
    <row r="313" spans="2:41" x14ac:dyDescent="0.25">
      <c r="B313" s="106" t="s">
        <v>4829</v>
      </c>
      <c r="C313" s="16">
        <v>466990</v>
      </c>
      <c r="D313" s="16" t="s">
        <v>4631</v>
      </c>
      <c r="E313" s="16">
        <v>2020</v>
      </c>
      <c r="F313" s="12">
        <v>44138</v>
      </c>
      <c r="G313" s="4">
        <v>1014.2</v>
      </c>
      <c r="H313" s="4">
        <v>1016.4</v>
      </c>
      <c r="I313" s="4">
        <v>1017.2</v>
      </c>
      <c r="J313" s="4" t="s">
        <v>2545</v>
      </c>
      <c r="K313" s="4">
        <v>1011.7</v>
      </c>
      <c r="L313" s="4" t="s">
        <v>2546</v>
      </c>
      <c r="M313" s="4">
        <v>23.9</v>
      </c>
      <c r="N313" s="4">
        <v>26.1</v>
      </c>
      <c r="O313" s="4" t="s">
        <v>2547</v>
      </c>
      <c r="P313" s="4">
        <v>22.1</v>
      </c>
      <c r="Q313" s="4" t="s">
        <v>2548</v>
      </c>
      <c r="R313" s="4">
        <v>16.100000000000001</v>
      </c>
      <c r="S313" s="4">
        <v>62</v>
      </c>
      <c r="T313" s="4">
        <v>51</v>
      </c>
      <c r="U313" s="4" t="s">
        <v>2549</v>
      </c>
      <c r="V313" s="4">
        <v>5.9</v>
      </c>
      <c r="W313" s="4">
        <v>40</v>
      </c>
      <c r="X313" s="4">
        <v>19.600000000000001</v>
      </c>
      <c r="Y313" s="4">
        <v>40</v>
      </c>
      <c r="Z313" s="4" t="s">
        <v>2550</v>
      </c>
      <c r="AA313" s="4">
        <v>0</v>
      </c>
      <c r="AB313" s="4">
        <v>0</v>
      </c>
      <c r="AC313" s="4">
        <v>0</v>
      </c>
      <c r="AD313" s="4" t="s">
        <v>181</v>
      </c>
      <c r="AE313" s="4">
        <v>0</v>
      </c>
      <c r="AF313" s="4" t="s">
        <v>181</v>
      </c>
      <c r="AG313" s="4">
        <v>2.8</v>
      </c>
      <c r="AH313" s="4">
        <v>25.2</v>
      </c>
      <c r="AI313" s="4">
        <v>6.34</v>
      </c>
      <c r="AJ313" s="4">
        <v>13.3</v>
      </c>
      <c r="AK313" s="4">
        <v>5</v>
      </c>
      <c r="AL313" s="4">
        <v>5</v>
      </c>
      <c r="AM313" s="4" t="s">
        <v>2551</v>
      </c>
      <c r="AN313" s="4">
        <v>7.3</v>
      </c>
      <c r="AO313" s="3"/>
    </row>
    <row r="314" spans="2:41" x14ac:dyDescent="0.25">
      <c r="B314" s="106" t="s">
        <v>4829</v>
      </c>
      <c r="C314" s="16">
        <v>466990</v>
      </c>
      <c r="D314" s="16" t="s">
        <v>4631</v>
      </c>
      <c r="E314" s="16">
        <v>2020</v>
      </c>
      <c r="F314" s="12">
        <v>44139</v>
      </c>
      <c r="G314" s="4">
        <v>1016.6</v>
      </c>
      <c r="H314" s="4">
        <v>1018.8</v>
      </c>
      <c r="I314" s="4">
        <v>1018.4</v>
      </c>
      <c r="J314" s="4" t="s">
        <v>2552</v>
      </c>
      <c r="K314" s="4">
        <v>1014.5</v>
      </c>
      <c r="L314" s="4" t="s">
        <v>2553</v>
      </c>
      <c r="M314" s="4">
        <v>22.8</v>
      </c>
      <c r="N314" s="4">
        <v>24.3</v>
      </c>
      <c r="O314" s="4" t="s">
        <v>2554</v>
      </c>
      <c r="P314" s="4">
        <v>21.7</v>
      </c>
      <c r="Q314" s="4" t="s">
        <v>2555</v>
      </c>
      <c r="R314" s="4">
        <v>15.1</v>
      </c>
      <c r="S314" s="4">
        <v>62</v>
      </c>
      <c r="T314" s="4">
        <v>56</v>
      </c>
      <c r="U314" s="4" t="s">
        <v>2556</v>
      </c>
      <c r="V314" s="4">
        <v>4.4000000000000004</v>
      </c>
      <c r="W314" s="4">
        <v>30</v>
      </c>
      <c r="X314" s="4">
        <v>13.9</v>
      </c>
      <c r="Y314" s="4">
        <v>20</v>
      </c>
      <c r="Z314" s="4" t="s">
        <v>2557</v>
      </c>
      <c r="AA314" s="4">
        <v>0</v>
      </c>
      <c r="AB314" s="4">
        <v>0</v>
      </c>
      <c r="AC314" s="4">
        <v>0</v>
      </c>
      <c r="AD314" s="4" t="s">
        <v>181</v>
      </c>
      <c r="AE314" s="4">
        <v>0</v>
      </c>
      <c r="AF314" s="4" t="s">
        <v>181</v>
      </c>
      <c r="AG314" s="4">
        <v>0</v>
      </c>
      <c r="AH314" s="4">
        <v>0</v>
      </c>
      <c r="AI314" s="4">
        <v>1.69</v>
      </c>
      <c r="AJ314" s="4">
        <v>10.3</v>
      </c>
      <c r="AK314" s="4">
        <v>2.7</v>
      </c>
      <c r="AL314" s="4">
        <v>3</v>
      </c>
      <c r="AM314" s="4" t="s">
        <v>2558</v>
      </c>
      <c r="AN314" s="4">
        <v>10</v>
      </c>
      <c r="AO314" s="3"/>
    </row>
    <row r="315" spans="2:41" x14ac:dyDescent="0.25">
      <c r="B315" s="106" t="s">
        <v>4829</v>
      </c>
      <c r="C315" s="16">
        <v>466990</v>
      </c>
      <c r="D315" s="16" t="s">
        <v>4631</v>
      </c>
      <c r="E315" s="16">
        <v>2020</v>
      </c>
      <c r="F315" s="12">
        <v>44140</v>
      </c>
      <c r="G315" s="4">
        <v>1015.4</v>
      </c>
      <c r="H315" s="4">
        <v>1017.6</v>
      </c>
      <c r="I315" s="4">
        <v>1017.7</v>
      </c>
      <c r="J315" s="4" t="s">
        <v>2559</v>
      </c>
      <c r="K315" s="4">
        <v>1013.3</v>
      </c>
      <c r="L315" s="4" t="s">
        <v>2560</v>
      </c>
      <c r="M315" s="4">
        <v>24</v>
      </c>
      <c r="N315" s="4">
        <v>27.8</v>
      </c>
      <c r="O315" s="4" t="s">
        <v>2561</v>
      </c>
      <c r="P315" s="4">
        <v>19.399999999999999</v>
      </c>
      <c r="Q315" s="4" t="s">
        <v>2562</v>
      </c>
      <c r="R315" s="4">
        <v>17.600000000000001</v>
      </c>
      <c r="S315" s="4">
        <v>67</v>
      </c>
      <c r="T315" s="4">
        <v>58</v>
      </c>
      <c r="U315" s="4" t="s">
        <v>2563</v>
      </c>
      <c r="V315" s="4">
        <v>2.9</v>
      </c>
      <c r="W315" s="4">
        <v>30</v>
      </c>
      <c r="X315" s="4">
        <v>9.8000000000000007</v>
      </c>
      <c r="Y315" s="4">
        <v>30</v>
      </c>
      <c r="Z315" s="4" t="s">
        <v>2564</v>
      </c>
      <c r="AA315" s="4">
        <v>0</v>
      </c>
      <c r="AB315" s="4">
        <v>0</v>
      </c>
      <c r="AC315" s="4">
        <v>0</v>
      </c>
      <c r="AD315" s="4" t="s">
        <v>181</v>
      </c>
      <c r="AE315" s="4">
        <v>0</v>
      </c>
      <c r="AF315" s="4" t="s">
        <v>181</v>
      </c>
      <c r="AG315" s="4">
        <v>5.2</v>
      </c>
      <c r="AH315" s="4">
        <v>47</v>
      </c>
      <c r="AI315" s="4">
        <v>10.130000000000001</v>
      </c>
      <c r="AJ315" s="4">
        <v>11.9</v>
      </c>
      <c r="AK315" s="4">
        <v>-2.2000000000000002</v>
      </c>
      <c r="AL315" s="4">
        <v>8</v>
      </c>
      <c r="AM315" s="4" t="s">
        <v>2565</v>
      </c>
      <c r="AN315" s="4">
        <v>8.1</v>
      </c>
      <c r="AO315" s="3"/>
    </row>
    <row r="316" spans="2:41" x14ac:dyDescent="0.25">
      <c r="B316" s="106" t="s">
        <v>4829</v>
      </c>
      <c r="C316" s="16">
        <v>466990</v>
      </c>
      <c r="D316" s="16" t="s">
        <v>4631</v>
      </c>
      <c r="E316" s="16">
        <v>2020</v>
      </c>
      <c r="F316" s="12">
        <v>44141</v>
      </c>
      <c r="G316" s="4">
        <v>1012.7</v>
      </c>
      <c r="H316" s="4">
        <v>1014.9</v>
      </c>
      <c r="I316" s="4">
        <v>1014.8</v>
      </c>
      <c r="J316" s="4" t="s">
        <v>2566</v>
      </c>
      <c r="K316" s="4">
        <v>1010.5</v>
      </c>
      <c r="L316" s="4" t="s">
        <v>2567</v>
      </c>
      <c r="M316" s="4">
        <v>24.9</v>
      </c>
      <c r="N316" s="4">
        <v>27.4</v>
      </c>
      <c r="O316" s="4" t="s">
        <v>2568</v>
      </c>
      <c r="P316" s="4">
        <v>22.8</v>
      </c>
      <c r="Q316" s="4" t="s">
        <v>2569</v>
      </c>
      <c r="R316" s="4">
        <v>21.5</v>
      </c>
      <c r="S316" s="4">
        <v>82</v>
      </c>
      <c r="T316" s="4">
        <v>74</v>
      </c>
      <c r="U316" s="4" t="s">
        <v>2570</v>
      </c>
      <c r="V316" s="4">
        <v>2.2000000000000002</v>
      </c>
      <c r="W316" s="4">
        <v>240</v>
      </c>
      <c r="X316" s="4">
        <v>11.4</v>
      </c>
      <c r="Y316" s="4">
        <v>250</v>
      </c>
      <c r="Z316" s="4" t="s">
        <v>2571</v>
      </c>
      <c r="AA316" s="4">
        <v>10</v>
      </c>
      <c r="AB316" s="4">
        <v>6.8</v>
      </c>
      <c r="AC316" s="4">
        <v>5</v>
      </c>
      <c r="AD316" s="4" t="s">
        <v>2572</v>
      </c>
      <c r="AE316" s="4">
        <v>7</v>
      </c>
      <c r="AF316" s="4" t="s">
        <v>2573</v>
      </c>
      <c r="AG316" s="4">
        <v>0.4</v>
      </c>
      <c r="AH316" s="4">
        <v>3.6</v>
      </c>
      <c r="AI316" s="4">
        <v>3.42</v>
      </c>
      <c r="AJ316" s="4">
        <v>10.5</v>
      </c>
      <c r="AK316" s="4">
        <v>-1.1000000000000001</v>
      </c>
      <c r="AL316" s="4">
        <v>6</v>
      </c>
      <c r="AM316" s="4" t="s">
        <v>2574</v>
      </c>
      <c r="AN316" s="4">
        <v>9.8000000000000007</v>
      </c>
      <c r="AO316" s="3"/>
    </row>
    <row r="317" spans="2:41" x14ac:dyDescent="0.25">
      <c r="B317" s="106" t="s">
        <v>4829</v>
      </c>
      <c r="C317" s="16">
        <v>466990</v>
      </c>
      <c r="D317" s="16" t="s">
        <v>4631</v>
      </c>
      <c r="E317" s="16">
        <v>2020</v>
      </c>
      <c r="F317" s="12">
        <v>44142</v>
      </c>
      <c r="G317" s="4">
        <v>1012.9</v>
      </c>
      <c r="H317" s="4">
        <v>1015.1</v>
      </c>
      <c r="I317" s="4">
        <v>1014.3</v>
      </c>
      <c r="J317" s="4" t="s">
        <v>2575</v>
      </c>
      <c r="K317" s="4">
        <v>1011.3</v>
      </c>
      <c r="L317" s="4" t="s">
        <v>2576</v>
      </c>
      <c r="M317" s="4">
        <v>25.9</v>
      </c>
      <c r="N317" s="4">
        <v>29.4</v>
      </c>
      <c r="O317" s="4" t="s">
        <v>2577</v>
      </c>
      <c r="P317" s="4">
        <v>23</v>
      </c>
      <c r="Q317" s="4" t="s">
        <v>2578</v>
      </c>
      <c r="R317" s="4">
        <v>22.6</v>
      </c>
      <c r="S317" s="4">
        <v>83</v>
      </c>
      <c r="T317" s="4">
        <v>74</v>
      </c>
      <c r="U317" s="4" t="s">
        <v>2579</v>
      </c>
      <c r="V317" s="4">
        <v>3</v>
      </c>
      <c r="W317" s="4">
        <v>160</v>
      </c>
      <c r="X317" s="4">
        <v>8.9</v>
      </c>
      <c r="Y317" s="4">
        <v>160</v>
      </c>
      <c r="Z317" s="4" t="s">
        <v>2580</v>
      </c>
      <c r="AA317" s="4">
        <v>3.5</v>
      </c>
      <c r="AB317" s="4">
        <v>2.5</v>
      </c>
      <c r="AC317" s="4">
        <v>3</v>
      </c>
      <c r="AD317" s="4" t="s">
        <v>2581</v>
      </c>
      <c r="AE317" s="4">
        <v>3.5</v>
      </c>
      <c r="AF317" s="4" t="s">
        <v>2582</v>
      </c>
      <c r="AG317" s="4">
        <v>6.9</v>
      </c>
      <c r="AH317" s="4">
        <v>62.5</v>
      </c>
      <c r="AI317" s="4">
        <v>13.34</v>
      </c>
      <c r="AJ317" s="4">
        <v>14.1</v>
      </c>
      <c r="AK317" s="4">
        <v>-3.1</v>
      </c>
      <c r="AL317" s="4">
        <v>8</v>
      </c>
      <c r="AM317" s="4" t="s">
        <v>2583</v>
      </c>
      <c r="AN317" s="4">
        <v>8</v>
      </c>
      <c r="AO317" s="3"/>
    </row>
    <row r="318" spans="2:41" x14ac:dyDescent="0.25">
      <c r="B318" s="106" t="s">
        <v>4829</v>
      </c>
      <c r="C318" s="16">
        <v>466990</v>
      </c>
      <c r="D318" s="16" t="s">
        <v>4631</v>
      </c>
      <c r="E318" s="16">
        <v>2020</v>
      </c>
      <c r="F318" s="12">
        <v>44143</v>
      </c>
      <c r="G318" s="4">
        <v>1015.8</v>
      </c>
      <c r="H318" s="4">
        <v>1018</v>
      </c>
      <c r="I318" s="4">
        <v>1018.2</v>
      </c>
      <c r="J318" s="4" t="s">
        <v>2584</v>
      </c>
      <c r="K318" s="4">
        <v>1013.2</v>
      </c>
      <c r="L318" s="4" t="s">
        <v>2585</v>
      </c>
      <c r="M318" s="4">
        <v>24.3</v>
      </c>
      <c r="N318" s="4">
        <v>26.3</v>
      </c>
      <c r="O318" s="4" t="s">
        <v>2586</v>
      </c>
      <c r="P318" s="4">
        <v>23</v>
      </c>
      <c r="Q318" s="4" t="s">
        <v>2587</v>
      </c>
      <c r="R318" s="4">
        <v>19.899999999999999</v>
      </c>
      <c r="S318" s="4">
        <v>76</v>
      </c>
      <c r="T318" s="4">
        <v>67</v>
      </c>
      <c r="U318" s="4" t="s">
        <v>2588</v>
      </c>
      <c r="V318" s="4">
        <v>4.4000000000000004</v>
      </c>
      <c r="W318" s="4">
        <v>30</v>
      </c>
      <c r="X318" s="4">
        <v>12.7</v>
      </c>
      <c r="Y318" s="4">
        <v>30</v>
      </c>
      <c r="Z318" s="4" t="s">
        <v>2589</v>
      </c>
      <c r="AA318" s="4">
        <v>5</v>
      </c>
      <c r="AB318" s="4">
        <v>3.6</v>
      </c>
      <c r="AC318" s="4">
        <v>1.5</v>
      </c>
      <c r="AD318" s="4" t="s">
        <v>2590</v>
      </c>
      <c r="AE318" s="4">
        <v>4</v>
      </c>
      <c r="AF318" s="4" t="s">
        <v>2591</v>
      </c>
      <c r="AG318" s="4">
        <v>0.8</v>
      </c>
      <c r="AH318" s="4">
        <v>7.3</v>
      </c>
      <c r="AI318" s="4">
        <v>7.52</v>
      </c>
      <c r="AJ318" s="4">
        <v>10.5</v>
      </c>
      <c r="AK318" s="4">
        <v>-3.2</v>
      </c>
      <c r="AL318" s="4">
        <v>6</v>
      </c>
      <c r="AM318" s="4" t="s">
        <v>2592</v>
      </c>
      <c r="AN318" s="4">
        <v>9.9</v>
      </c>
      <c r="AO318" s="3"/>
    </row>
    <row r="319" spans="2:41" x14ac:dyDescent="0.25">
      <c r="B319" s="106" t="s">
        <v>4829</v>
      </c>
      <c r="C319" s="16">
        <v>466990</v>
      </c>
      <c r="D319" s="16" t="s">
        <v>4631</v>
      </c>
      <c r="E319" s="16">
        <v>2020</v>
      </c>
      <c r="F319" s="12">
        <v>44144</v>
      </c>
      <c r="G319" s="4">
        <v>1017.7</v>
      </c>
      <c r="H319" s="4">
        <v>1020</v>
      </c>
      <c r="I319" s="4">
        <v>1019.5</v>
      </c>
      <c r="J319" s="4" t="s">
        <v>2593</v>
      </c>
      <c r="K319" s="4">
        <v>1015.9</v>
      </c>
      <c r="L319" s="4" t="s">
        <v>2594</v>
      </c>
      <c r="M319" s="4">
        <v>21.6</v>
      </c>
      <c r="N319" s="4">
        <v>23.7</v>
      </c>
      <c r="O319" s="4" t="s">
        <v>2595</v>
      </c>
      <c r="P319" s="4">
        <v>19.600000000000001</v>
      </c>
      <c r="Q319" s="4" t="s">
        <v>2596</v>
      </c>
      <c r="R319" s="4">
        <v>17.2</v>
      </c>
      <c r="S319" s="4">
        <v>76</v>
      </c>
      <c r="T319" s="4">
        <v>67</v>
      </c>
      <c r="U319" s="4" t="s">
        <v>2597</v>
      </c>
      <c r="V319" s="4">
        <v>4.8</v>
      </c>
      <c r="W319" s="4">
        <v>40</v>
      </c>
      <c r="X319" s="4">
        <v>13.3</v>
      </c>
      <c r="Y319" s="4">
        <v>70</v>
      </c>
      <c r="Z319" s="4" t="s">
        <v>2598</v>
      </c>
      <c r="AA319" s="4">
        <v>13.5</v>
      </c>
      <c r="AB319" s="4">
        <v>11.5</v>
      </c>
      <c r="AC319" s="4">
        <v>1.5</v>
      </c>
      <c r="AD319" s="4" t="s">
        <v>2599</v>
      </c>
      <c r="AE319" s="4">
        <v>3.5</v>
      </c>
      <c r="AF319" s="4" t="s">
        <v>2600</v>
      </c>
      <c r="AG319" s="4">
        <v>0</v>
      </c>
      <c r="AH319" s="4">
        <v>0</v>
      </c>
      <c r="AI319" s="4">
        <v>0</v>
      </c>
      <c r="AJ319" s="4">
        <v>9</v>
      </c>
      <c r="AK319" s="4">
        <v>-1.3</v>
      </c>
      <c r="AL319" s="4">
        <v>2</v>
      </c>
      <c r="AM319" s="4" t="s">
        <v>2601</v>
      </c>
      <c r="AN319" s="4">
        <v>9.8000000000000007</v>
      </c>
      <c r="AO319" s="3"/>
    </row>
    <row r="320" spans="2:41" x14ac:dyDescent="0.25">
      <c r="B320" s="106" t="s">
        <v>4829</v>
      </c>
      <c r="C320" s="16">
        <v>466990</v>
      </c>
      <c r="D320" s="16" t="s">
        <v>4631</v>
      </c>
      <c r="E320" s="16">
        <v>2020</v>
      </c>
      <c r="F320" s="12">
        <v>44145</v>
      </c>
      <c r="G320" s="4">
        <v>1019.2</v>
      </c>
      <c r="H320" s="4">
        <v>1021.4</v>
      </c>
      <c r="I320" s="4">
        <v>1021</v>
      </c>
      <c r="J320" s="4" t="s">
        <v>2602</v>
      </c>
      <c r="K320" s="4">
        <v>1017.2</v>
      </c>
      <c r="L320" s="4" t="s">
        <v>2603</v>
      </c>
      <c r="M320" s="4">
        <v>22.2</v>
      </c>
      <c r="N320" s="4">
        <v>24.5</v>
      </c>
      <c r="O320" s="4" t="s">
        <v>2604</v>
      </c>
      <c r="P320" s="4">
        <v>20.399999999999999</v>
      </c>
      <c r="Q320" s="4" t="s">
        <v>2605</v>
      </c>
      <c r="R320" s="4">
        <v>17.100000000000001</v>
      </c>
      <c r="S320" s="4">
        <v>73</v>
      </c>
      <c r="T320" s="4">
        <v>66</v>
      </c>
      <c r="U320" s="4" t="s">
        <v>2606</v>
      </c>
      <c r="V320" s="4">
        <v>3.9</v>
      </c>
      <c r="W320" s="4">
        <v>30</v>
      </c>
      <c r="X320" s="4">
        <v>11.9</v>
      </c>
      <c r="Y320" s="4">
        <v>20</v>
      </c>
      <c r="Z320" s="4" t="s">
        <v>2607</v>
      </c>
      <c r="AA320" s="4">
        <v>0.5</v>
      </c>
      <c r="AB320" s="4">
        <v>0.2</v>
      </c>
      <c r="AC320" s="4">
        <v>0.5</v>
      </c>
      <c r="AD320" s="4" t="s">
        <v>2608</v>
      </c>
      <c r="AE320" s="4">
        <v>0.5</v>
      </c>
      <c r="AF320" s="4" t="s">
        <v>2608</v>
      </c>
      <c r="AG320" s="4">
        <v>0.1</v>
      </c>
      <c r="AH320" s="4">
        <v>0.9</v>
      </c>
      <c r="AI320" s="4">
        <v>7.54</v>
      </c>
      <c r="AJ320" s="4">
        <v>14.1</v>
      </c>
      <c r="AK320" s="4">
        <v>-2.2000000000000002</v>
      </c>
      <c r="AL320" s="4">
        <v>5</v>
      </c>
      <c r="AM320" s="4" t="s">
        <v>2609</v>
      </c>
      <c r="AN320" s="4">
        <v>9.9</v>
      </c>
      <c r="AO320" s="3"/>
    </row>
    <row r="321" spans="2:41" x14ac:dyDescent="0.25">
      <c r="B321" s="106" t="s">
        <v>4829</v>
      </c>
      <c r="C321" s="16">
        <v>466990</v>
      </c>
      <c r="D321" s="16" t="s">
        <v>4631</v>
      </c>
      <c r="E321" s="16">
        <v>2020</v>
      </c>
      <c r="F321" s="12">
        <v>44146</v>
      </c>
      <c r="G321" s="4">
        <v>1020.8</v>
      </c>
      <c r="H321" s="4">
        <v>1023</v>
      </c>
      <c r="I321" s="4">
        <v>1022.7</v>
      </c>
      <c r="J321" s="4" t="s">
        <v>2610</v>
      </c>
      <c r="K321" s="4">
        <v>1019.3</v>
      </c>
      <c r="L321" s="4" t="s">
        <v>2611</v>
      </c>
      <c r="M321" s="4">
        <v>23.3</v>
      </c>
      <c r="N321" s="4">
        <v>26.3</v>
      </c>
      <c r="O321" s="4" t="s">
        <v>2612</v>
      </c>
      <c r="P321" s="4">
        <v>21.8</v>
      </c>
      <c r="Q321" s="4" t="s">
        <v>2613</v>
      </c>
      <c r="R321" s="4">
        <v>16.7</v>
      </c>
      <c r="S321" s="4">
        <v>67</v>
      </c>
      <c r="T321" s="4">
        <v>58</v>
      </c>
      <c r="U321" s="4" t="s">
        <v>2614</v>
      </c>
      <c r="V321" s="4">
        <v>4.7</v>
      </c>
      <c r="W321" s="4">
        <v>30</v>
      </c>
      <c r="X321" s="4">
        <v>13.3</v>
      </c>
      <c r="Y321" s="4">
        <v>50</v>
      </c>
      <c r="Z321" s="4" t="s">
        <v>2615</v>
      </c>
      <c r="AA321" s="4">
        <v>0</v>
      </c>
      <c r="AB321" s="4">
        <v>0</v>
      </c>
      <c r="AC321" s="4">
        <v>0</v>
      </c>
      <c r="AD321" s="4" t="s">
        <v>181</v>
      </c>
      <c r="AE321" s="4">
        <v>0</v>
      </c>
      <c r="AF321" s="4" t="s">
        <v>181</v>
      </c>
      <c r="AG321" s="4">
        <v>2.2000000000000002</v>
      </c>
      <c r="AH321" s="4">
        <v>20.100000000000001</v>
      </c>
      <c r="AI321" s="4">
        <v>8.3699999999999992</v>
      </c>
      <c r="AJ321" s="4">
        <v>10</v>
      </c>
      <c r="AK321" s="4">
        <v>-3.6</v>
      </c>
      <c r="AL321" s="4">
        <v>7</v>
      </c>
      <c r="AM321" s="4" t="s">
        <v>2616</v>
      </c>
      <c r="AN321" s="4">
        <v>9.6</v>
      </c>
      <c r="AO321" s="3"/>
    </row>
    <row r="322" spans="2:41" x14ac:dyDescent="0.25">
      <c r="B322" s="106" t="s">
        <v>4829</v>
      </c>
      <c r="C322" s="16">
        <v>466990</v>
      </c>
      <c r="D322" s="16" t="s">
        <v>4631</v>
      </c>
      <c r="E322" s="16">
        <v>2020</v>
      </c>
      <c r="F322" s="12">
        <v>44147</v>
      </c>
      <c r="G322" s="4">
        <v>1018.8</v>
      </c>
      <c r="H322" s="4">
        <v>1021.1</v>
      </c>
      <c r="I322" s="4">
        <v>1021.1</v>
      </c>
      <c r="J322" s="4" t="s">
        <v>2617</v>
      </c>
      <c r="K322" s="4">
        <v>1017.4</v>
      </c>
      <c r="L322" s="4" t="s">
        <v>2618</v>
      </c>
      <c r="M322" s="4">
        <v>21.9</v>
      </c>
      <c r="N322" s="4">
        <v>23.3</v>
      </c>
      <c r="O322" s="4" t="s">
        <v>2619</v>
      </c>
      <c r="P322" s="4">
        <v>20.9</v>
      </c>
      <c r="Q322" s="4" t="s">
        <v>2620</v>
      </c>
      <c r="R322" s="4">
        <v>19.600000000000001</v>
      </c>
      <c r="S322" s="4">
        <v>87</v>
      </c>
      <c r="T322" s="4">
        <v>70</v>
      </c>
      <c r="U322" s="4" t="s">
        <v>2621</v>
      </c>
      <c r="V322" s="4">
        <v>3.3</v>
      </c>
      <c r="W322" s="4">
        <v>360</v>
      </c>
      <c r="X322" s="4">
        <v>8.8000000000000007</v>
      </c>
      <c r="Y322" s="4">
        <v>30</v>
      </c>
      <c r="Z322" s="4" t="s">
        <v>2622</v>
      </c>
      <c r="AA322" s="4">
        <v>4</v>
      </c>
      <c r="AB322" s="4">
        <v>11.1</v>
      </c>
      <c r="AC322" s="4">
        <v>0.5</v>
      </c>
      <c r="AD322" s="4" t="s">
        <v>2623</v>
      </c>
      <c r="AE322" s="4">
        <v>1.5</v>
      </c>
      <c r="AF322" s="4" t="s">
        <v>2623</v>
      </c>
      <c r="AG322" s="4">
        <v>0</v>
      </c>
      <c r="AH322" s="4">
        <v>0</v>
      </c>
      <c r="AI322" s="4">
        <v>0.33</v>
      </c>
      <c r="AJ322" s="4">
        <v>9.6</v>
      </c>
      <c r="AK322" s="4">
        <v>-0.5</v>
      </c>
      <c r="AL322" s="4">
        <v>2</v>
      </c>
      <c r="AM322" s="4" t="s">
        <v>2624</v>
      </c>
      <c r="AN322" s="4">
        <v>10</v>
      </c>
      <c r="AO322" s="3"/>
    </row>
    <row r="323" spans="2:41" x14ac:dyDescent="0.25">
      <c r="B323" s="106" t="s">
        <v>4829</v>
      </c>
      <c r="C323" s="16">
        <v>466990</v>
      </c>
      <c r="D323" s="16" t="s">
        <v>4631</v>
      </c>
      <c r="E323" s="16">
        <v>2020</v>
      </c>
      <c r="F323" s="12">
        <v>44148</v>
      </c>
      <c r="G323" s="4">
        <v>1016.3</v>
      </c>
      <c r="H323" s="4">
        <v>1018.6</v>
      </c>
      <c r="I323" s="4">
        <v>1018.7</v>
      </c>
      <c r="J323" s="4" t="s">
        <v>2625</v>
      </c>
      <c r="K323" s="4">
        <v>1014.1</v>
      </c>
      <c r="L323" s="4" t="s">
        <v>2626</v>
      </c>
      <c r="M323" s="4">
        <v>22.8</v>
      </c>
      <c r="N323" s="4">
        <v>26.2</v>
      </c>
      <c r="O323" s="4" t="s">
        <v>2627</v>
      </c>
      <c r="P323" s="4">
        <v>20.8</v>
      </c>
      <c r="Q323" s="4" t="s">
        <v>2628</v>
      </c>
      <c r="R323" s="4">
        <v>20.9</v>
      </c>
      <c r="S323" s="4">
        <v>89</v>
      </c>
      <c r="T323" s="4">
        <v>73</v>
      </c>
      <c r="U323" s="4" t="s">
        <v>2629</v>
      </c>
      <c r="V323" s="4">
        <v>3.6</v>
      </c>
      <c r="W323" s="4">
        <v>30</v>
      </c>
      <c r="X323" s="4">
        <v>13.9</v>
      </c>
      <c r="Y323" s="4">
        <v>30</v>
      </c>
      <c r="Z323" s="4" t="s">
        <v>2630</v>
      </c>
      <c r="AA323" s="4">
        <v>18</v>
      </c>
      <c r="AB323" s="4">
        <v>10.9</v>
      </c>
      <c r="AC323" s="4">
        <v>1</v>
      </c>
      <c r="AD323" s="4" t="s">
        <v>2631</v>
      </c>
      <c r="AE323" s="4">
        <v>4</v>
      </c>
      <c r="AF323" s="4" t="s">
        <v>2632</v>
      </c>
      <c r="AG323" s="4">
        <v>0</v>
      </c>
      <c r="AH323" s="4">
        <v>0</v>
      </c>
      <c r="AI323" s="4">
        <v>3.33</v>
      </c>
      <c r="AJ323" s="4">
        <v>11</v>
      </c>
      <c r="AK323" s="4">
        <v>-0.9</v>
      </c>
      <c r="AL323" s="4">
        <v>4</v>
      </c>
      <c r="AM323" s="4" t="s">
        <v>2633</v>
      </c>
      <c r="AN323" s="4">
        <v>9.9</v>
      </c>
      <c r="AO323" s="3"/>
    </row>
    <row r="324" spans="2:41" x14ac:dyDescent="0.25">
      <c r="B324" s="106" t="s">
        <v>4829</v>
      </c>
      <c r="C324" s="16">
        <v>466990</v>
      </c>
      <c r="D324" s="16" t="s">
        <v>4631</v>
      </c>
      <c r="E324" s="16">
        <v>2020</v>
      </c>
      <c r="F324" s="12">
        <v>44149</v>
      </c>
      <c r="G324" s="4">
        <v>1018.5</v>
      </c>
      <c r="H324" s="4">
        <v>1020.7</v>
      </c>
      <c r="I324" s="4">
        <v>1019.6</v>
      </c>
      <c r="J324" s="4" t="s">
        <v>2634</v>
      </c>
      <c r="K324" s="4">
        <v>1017</v>
      </c>
      <c r="L324" s="4" t="s">
        <v>2635</v>
      </c>
      <c r="M324" s="4">
        <v>22</v>
      </c>
      <c r="N324" s="4">
        <v>23.8</v>
      </c>
      <c r="O324" s="4" t="s">
        <v>2636</v>
      </c>
      <c r="P324" s="4">
        <v>20.100000000000001</v>
      </c>
      <c r="Q324" s="4" t="s">
        <v>2637</v>
      </c>
      <c r="R324" s="4">
        <v>19.3</v>
      </c>
      <c r="S324" s="4">
        <v>85</v>
      </c>
      <c r="T324" s="4">
        <v>70</v>
      </c>
      <c r="U324" s="4" t="s">
        <v>2638</v>
      </c>
      <c r="V324" s="4">
        <v>2.8</v>
      </c>
      <c r="W324" s="4">
        <v>10</v>
      </c>
      <c r="X324" s="4">
        <v>10.4</v>
      </c>
      <c r="Y324" s="4">
        <v>50</v>
      </c>
      <c r="Z324" s="4" t="s">
        <v>2639</v>
      </c>
      <c r="AA324" s="4">
        <v>5.5</v>
      </c>
      <c r="AB324" s="4">
        <v>7.6</v>
      </c>
      <c r="AC324" s="4">
        <v>0.5</v>
      </c>
      <c r="AD324" s="4" t="s">
        <v>2640</v>
      </c>
      <c r="AE324" s="4">
        <v>2</v>
      </c>
      <c r="AF324" s="4" t="s">
        <v>2641</v>
      </c>
      <c r="AG324" s="4">
        <v>0</v>
      </c>
      <c r="AH324" s="4">
        <v>0</v>
      </c>
      <c r="AI324" s="4">
        <v>1.62</v>
      </c>
      <c r="AJ324" s="4">
        <v>12.6</v>
      </c>
      <c r="AK324" s="4">
        <v>-0.5</v>
      </c>
      <c r="AL324" s="4">
        <v>2</v>
      </c>
      <c r="AM324" s="4" t="s">
        <v>2642</v>
      </c>
      <c r="AN324" s="4">
        <v>10</v>
      </c>
      <c r="AO324" s="3"/>
    </row>
    <row r="325" spans="2:41" x14ac:dyDescent="0.25">
      <c r="B325" s="106" t="s">
        <v>4829</v>
      </c>
      <c r="C325" s="16">
        <v>466990</v>
      </c>
      <c r="D325" s="16" t="s">
        <v>4631</v>
      </c>
      <c r="E325" s="16">
        <v>2020</v>
      </c>
      <c r="F325" s="12">
        <v>44150</v>
      </c>
      <c r="G325" s="4">
        <v>1017.6</v>
      </c>
      <c r="H325" s="4">
        <v>1019.8</v>
      </c>
      <c r="I325" s="4">
        <v>1019.2</v>
      </c>
      <c r="J325" s="4" t="s">
        <v>2643</v>
      </c>
      <c r="K325" s="4">
        <v>1016</v>
      </c>
      <c r="L325" s="4" t="s">
        <v>2644</v>
      </c>
      <c r="M325" s="4">
        <v>23.6</v>
      </c>
      <c r="N325" s="4">
        <v>27.2</v>
      </c>
      <c r="O325" s="4" t="s">
        <v>2645</v>
      </c>
      <c r="P325" s="4">
        <v>20.5</v>
      </c>
      <c r="Q325" s="4" t="s">
        <v>2646</v>
      </c>
      <c r="R325" s="4">
        <v>18.8</v>
      </c>
      <c r="S325" s="4">
        <v>75</v>
      </c>
      <c r="T325" s="4">
        <v>59</v>
      </c>
      <c r="U325" s="4" t="s">
        <v>2647</v>
      </c>
      <c r="V325" s="4">
        <v>2.2000000000000002</v>
      </c>
      <c r="W325" s="4">
        <v>30</v>
      </c>
      <c r="X325" s="4">
        <v>6.8</v>
      </c>
      <c r="Y325" s="4">
        <v>230</v>
      </c>
      <c r="Z325" s="4" t="s">
        <v>2648</v>
      </c>
      <c r="AA325" s="4">
        <v>0</v>
      </c>
      <c r="AB325" s="4">
        <v>0</v>
      </c>
      <c r="AC325" s="4">
        <v>0</v>
      </c>
      <c r="AD325" s="4" t="s">
        <v>181</v>
      </c>
      <c r="AE325" s="4">
        <v>0</v>
      </c>
      <c r="AF325" s="4" t="s">
        <v>181</v>
      </c>
      <c r="AG325" s="4">
        <v>1.5</v>
      </c>
      <c r="AH325" s="4">
        <v>13.8</v>
      </c>
      <c r="AI325" s="4">
        <v>11.24</v>
      </c>
      <c r="AJ325" s="4">
        <v>14</v>
      </c>
      <c r="AK325" s="4">
        <v>1.7</v>
      </c>
      <c r="AL325" s="4">
        <v>6</v>
      </c>
      <c r="AM325" s="4" t="s">
        <v>2649</v>
      </c>
      <c r="AN325" s="4">
        <v>7.6</v>
      </c>
      <c r="AO325" s="3"/>
    </row>
    <row r="326" spans="2:41" x14ac:dyDescent="0.25">
      <c r="B326" s="106" t="s">
        <v>4829</v>
      </c>
      <c r="C326" s="16">
        <v>466990</v>
      </c>
      <c r="D326" s="16" t="s">
        <v>4631</v>
      </c>
      <c r="E326" s="16">
        <v>2020</v>
      </c>
      <c r="F326" s="12">
        <v>44151</v>
      </c>
      <c r="G326" s="4">
        <v>1016.3</v>
      </c>
      <c r="H326" s="4">
        <v>1018.5</v>
      </c>
      <c r="I326" s="4">
        <v>1017.8</v>
      </c>
      <c r="J326" s="4" t="s">
        <v>2650</v>
      </c>
      <c r="K326" s="4">
        <v>1014.6</v>
      </c>
      <c r="L326" s="4" t="s">
        <v>2651</v>
      </c>
      <c r="M326" s="4">
        <v>23.7</v>
      </c>
      <c r="N326" s="4">
        <v>28.8</v>
      </c>
      <c r="O326" s="4" t="s">
        <v>2652</v>
      </c>
      <c r="P326" s="4">
        <v>20.5</v>
      </c>
      <c r="Q326" s="4" t="s">
        <v>2653</v>
      </c>
      <c r="R326" s="4">
        <v>19.5</v>
      </c>
      <c r="S326" s="4">
        <v>78</v>
      </c>
      <c r="T326" s="4">
        <v>55</v>
      </c>
      <c r="U326" s="4" t="s">
        <v>2654</v>
      </c>
      <c r="V326" s="4">
        <v>2.6</v>
      </c>
      <c r="W326" s="4">
        <v>250</v>
      </c>
      <c r="X326" s="4">
        <v>7.8</v>
      </c>
      <c r="Y326" s="4">
        <v>10</v>
      </c>
      <c r="Z326" s="4" t="s">
        <v>2655</v>
      </c>
      <c r="AA326" s="4">
        <v>3.5</v>
      </c>
      <c r="AB326" s="4">
        <v>3.5</v>
      </c>
      <c r="AC326" s="4">
        <v>1</v>
      </c>
      <c r="AD326" s="4" t="s">
        <v>2656</v>
      </c>
      <c r="AE326" s="4">
        <v>2</v>
      </c>
      <c r="AF326" s="4" t="s">
        <v>2657</v>
      </c>
      <c r="AG326" s="4">
        <v>6.3</v>
      </c>
      <c r="AH326" s="4">
        <v>57.9</v>
      </c>
      <c r="AI326" s="4">
        <v>11.22</v>
      </c>
      <c r="AJ326" s="4">
        <v>12.9</v>
      </c>
      <c r="AK326" s="4">
        <v>-2.1</v>
      </c>
      <c r="AL326" s="4">
        <v>7</v>
      </c>
      <c r="AM326" s="4" t="s">
        <v>2658</v>
      </c>
      <c r="AN326" s="4">
        <v>6.1</v>
      </c>
      <c r="AO326" s="3"/>
    </row>
    <row r="327" spans="2:41" x14ac:dyDescent="0.25">
      <c r="B327" s="106" t="s">
        <v>4829</v>
      </c>
      <c r="C327" s="16">
        <v>466990</v>
      </c>
      <c r="D327" s="16" t="s">
        <v>4631</v>
      </c>
      <c r="E327" s="16">
        <v>2020</v>
      </c>
      <c r="F327" s="12">
        <v>44152</v>
      </c>
      <c r="G327" s="4">
        <v>1014.7</v>
      </c>
      <c r="H327" s="4">
        <v>1016.9</v>
      </c>
      <c r="I327" s="4">
        <v>1017.2</v>
      </c>
      <c r="J327" s="4" t="s">
        <v>2659</v>
      </c>
      <c r="K327" s="4">
        <v>1012.8</v>
      </c>
      <c r="L327" s="4" t="s">
        <v>2660</v>
      </c>
      <c r="M327" s="4">
        <v>24.2</v>
      </c>
      <c r="N327" s="4">
        <v>28.8</v>
      </c>
      <c r="O327" s="4" t="s">
        <v>2661</v>
      </c>
      <c r="P327" s="4">
        <v>21.3</v>
      </c>
      <c r="Q327" s="4" t="s">
        <v>2659</v>
      </c>
      <c r="R327" s="4">
        <v>20.6</v>
      </c>
      <c r="S327" s="4">
        <v>81</v>
      </c>
      <c r="T327" s="4">
        <v>59</v>
      </c>
      <c r="U327" s="4" t="s">
        <v>2662</v>
      </c>
      <c r="V327" s="4">
        <v>2.5</v>
      </c>
      <c r="W327" s="4">
        <v>240</v>
      </c>
      <c r="X327" s="4">
        <v>7.1</v>
      </c>
      <c r="Y327" s="4">
        <v>250</v>
      </c>
      <c r="Z327" s="4" t="s">
        <v>2663</v>
      </c>
      <c r="AA327" s="4">
        <v>3.5</v>
      </c>
      <c r="AB327" s="4">
        <v>3.5</v>
      </c>
      <c r="AC327" s="4">
        <v>0.5</v>
      </c>
      <c r="AD327" s="4" t="s">
        <v>2664</v>
      </c>
      <c r="AE327" s="4">
        <v>1.5</v>
      </c>
      <c r="AF327" s="4" t="s">
        <v>2664</v>
      </c>
      <c r="AG327" s="4">
        <v>3.9</v>
      </c>
      <c r="AH327" s="4">
        <v>35.9</v>
      </c>
      <c r="AI327" s="4">
        <v>10.119999999999999</v>
      </c>
      <c r="AJ327" s="4">
        <v>11.3</v>
      </c>
      <c r="AK327" s="4">
        <v>3.7</v>
      </c>
      <c r="AL327" s="4">
        <v>7</v>
      </c>
      <c r="AM327" s="4" t="s">
        <v>2665</v>
      </c>
      <c r="AN327" s="4">
        <v>7.6</v>
      </c>
      <c r="AO327" s="3"/>
    </row>
    <row r="328" spans="2:41" x14ac:dyDescent="0.25">
      <c r="B328" s="106" t="s">
        <v>4829</v>
      </c>
      <c r="C328" s="16">
        <v>466990</v>
      </c>
      <c r="D328" s="16" t="s">
        <v>4631</v>
      </c>
      <c r="E328" s="16">
        <v>2020</v>
      </c>
      <c r="F328" s="12">
        <v>44153</v>
      </c>
      <c r="G328" s="4">
        <v>1012.2</v>
      </c>
      <c r="H328" s="4">
        <v>1014.4</v>
      </c>
      <c r="I328" s="4">
        <v>1014.1</v>
      </c>
      <c r="J328" s="4" t="s">
        <v>2666</v>
      </c>
      <c r="K328" s="4">
        <v>1010.4</v>
      </c>
      <c r="L328" s="4" t="s">
        <v>2667</v>
      </c>
      <c r="M328" s="4">
        <v>25.2</v>
      </c>
      <c r="N328" s="4">
        <v>28.8</v>
      </c>
      <c r="O328" s="4" t="s">
        <v>2668</v>
      </c>
      <c r="P328" s="4">
        <v>22.3</v>
      </c>
      <c r="Q328" s="4" t="s">
        <v>2669</v>
      </c>
      <c r="R328" s="4">
        <v>21</v>
      </c>
      <c r="S328" s="4">
        <v>78</v>
      </c>
      <c r="T328" s="4">
        <v>67</v>
      </c>
      <c r="U328" s="4" t="s">
        <v>2670</v>
      </c>
      <c r="V328" s="4">
        <v>2.8</v>
      </c>
      <c r="W328" s="4">
        <v>230</v>
      </c>
      <c r="X328" s="4">
        <v>6.1</v>
      </c>
      <c r="Y328" s="4">
        <v>160</v>
      </c>
      <c r="Z328" s="4" t="s">
        <v>2671</v>
      </c>
      <c r="AA328" s="4">
        <v>0</v>
      </c>
      <c r="AB328" s="4">
        <v>0</v>
      </c>
      <c r="AC328" s="4">
        <v>0</v>
      </c>
      <c r="AD328" s="4" t="s">
        <v>181</v>
      </c>
      <c r="AE328" s="4">
        <v>0</v>
      </c>
      <c r="AF328" s="4" t="s">
        <v>181</v>
      </c>
      <c r="AG328" s="4">
        <v>8.5</v>
      </c>
      <c r="AH328" s="4">
        <v>78.3</v>
      </c>
      <c r="AI328" s="4">
        <v>13.69</v>
      </c>
      <c r="AJ328" s="4">
        <v>14.8</v>
      </c>
      <c r="AK328" s="4">
        <v>6</v>
      </c>
      <c r="AL328" s="4">
        <v>7</v>
      </c>
      <c r="AM328" s="4" t="s">
        <v>2672</v>
      </c>
      <c r="AN328" s="4">
        <v>6.9</v>
      </c>
      <c r="AO328" s="3"/>
    </row>
    <row r="329" spans="2:41" x14ac:dyDescent="0.25">
      <c r="B329" s="106" t="s">
        <v>4829</v>
      </c>
      <c r="C329" s="16">
        <v>466990</v>
      </c>
      <c r="D329" s="16" t="s">
        <v>4631</v>
      </c>
      <c r="E329" s="16">
        <v>2020</v>
      </c>
      <c r="F329" s="12">
        <v>44154</v>
      </c>
      <c r="G329" s="4">
        <v>1010.6</v>
      </c>
      <c r="H329" s="4">
        <v>1012.8</v>
      </c>
      <c r="I329" s="4">
        <v>1012.9</v>
      </c>
      <c r="J329" s="4" t="s">
        <v>2673</v>
      </c>
      <c r="K329" s="4">
        <v>1008.2</v>
      </c>
      <c r="L329" s="4" t="s">
        <v>2674</v>
      </c>
      <c r="M329" s="4">
        <v>25.6</v>
      </c>
      <c r="N329" s="4">
        <v>29.1</v>
      </c>
      <c r="O329" s="4" t="s">
        <v>2675</v>
      </c>
      <c r="P329" s="4">
        <v>22.2</v>
      </c>
      <c r="Q329" s="4" t="s">
        <v>2676</v>
      </c>
      <c r="R329" s="4">
        <v>22.6</v>
      </c>
      <c r="S329" s="4">
        <v>84</v>
      </c>
      <c r="T329" s="4">
        <v>65</v>
      </c>
      <c r="U329" s="4" t="s">
        <v>2677</v>
      </c>
      <c r="V329" s="4">
        <v>2.9</v>
      </c>
      <c r="W329" s="4">
        <v>160</v>
      </c>
      <c r="X329" s="4">
        <v>8.6999999999999993</v>
      </c>
      <c r="Y329" s="4">
        <v>170</v>
      </c>
      <c r="Z329" s="4" t="s">
        <v>2678</v>
      </c>
      <c r="AA329" s="4">
        <v>0</v>
      </c>
      <c r="AB329" s="4">
        <v>0</v>
      </c>
      <c r="AC329" s="4">
        <v>0</v>
      </c>
      <c r="AD329" s="4" t="s">
        <v>181</v>
      </c>
      <c r="AE329" s="4">
        <v>0</v>
      </c>
      <c r="AF329" s="4" t="s">
        <v>181</v>
      </c>
      <c r="AG329" s="4">
        <v>6.7</v>
      </c>
      <c r="AH329" s="4">
        <v>61.8</v>
      </c>
      <c r="AI329" s="4">
        <v>13.64</v>
      </c>
      <c r="AJ329" s="4">
        <v>15</v>
      </c>
      <c r="AK329" s="4">
        <v>3</v>
      </c>
      <c r="AL329" s="4">
        <v>7</v>
      </c>
      <c r="AM329" s="4" t="s">
        <v>2679</v>
      </c>
      <c r="AN329" s="4">
        <v>6.1</v>
      </c>
      <c r="AO329" s="3"/>
    </row>
    <row r="330" spans="2:41" x14ac:dyDescent="0.25">
      <c r="B330" s="106" t="s">
        <v>4829</v>
      </c>
      <c r="C330" s="16">
        <v>466990</v>
      </c>
      <c r="D330" s="16" t="s">
        <v>4631</v>
      </c>
      <c r="E330" s="16">
        <v>2020</v>
      </c>
      <c r="F330" s="12">
        <v>44155</v>
      </c>
      <c r="G330" s="4">
        <v>1011.4</v>
      </c>
      <c r="H330" s="4">
        <v>1013.6</v>
      </c>
      <c r="I330" s="4">
        <v>1013.5</v>
      </c>
      <c r="J330" s="4" t="s">
        <v>2680</v>
      </c>
      <c r="K330" s="4">
        <v>1009.3</v>
      </c>
      <c r="L330" s="4" t="s">
        <v>2681</v>
      </c>
      <c r="M330" s="4">
        <v>26</v>
      </c>
      <c r="N330" s="4">
        <v>29.4</v>
      </c>
      <c r="O330" s="4" t="s">
        <v>2682</v>
      </c>
      <c r="P330" s="4">
        <v>23.4</v>
      </c>
      <c r="Q330" s="4" t="s">
        <v>2683</v>
      </c>
      <c r="R330" s="4">
        <v>22.9</v>
      </c>
      <c r="S330" s="4">
        <v>83</v>
      </c>
      <c r="T330" s="4">
        <v>72</v>
      </c>
      <c r="U330" s="4" t="s">
        <v>2684</v>
      </c>
      <c r="V330" s="4">
        <v>2.7</v>
      </c>
      <c r="W330" s="4">
        <v>20</v>
      </c>
      <c r="X330" s="4">
        <v>8.8000000000000007</v>
      </c>
      <c r="Y330" s="4">
        <v>20</v>
      </c>
      <c r="Z330" s="4" t="s">
        <v>2685</v>
      </c>
      <c r="AA330" s="4" t="s">
        <v>315</v>
      </c>
      <c r="AB330" s="4">
        <v>0.4</v>
      </c>
      <c r="AC330" s="4" t="s">
        <v>315</v>
      </c>
      <c r="AD330" s="4" t="s">
        <v>2686</v>
      </c>
      <c r="AE330" s="4" t="s">
        <v>315</v>
      </c>
      <c r="AF330" s="4" t="s">
        <v>2686</v>
      </c>
      <c r="AG330" s="4">
        <v>2.4</v>
      </c>
      <c r="AH330" s="4">
        <v>22.2</v>
      </c>
      <c r="AI330" s="4">
        <v>6.48</v>
      </c>
      <c r="AJ330" s="4">
        <v>14.8</v>
      </c>
      <c r="AK330" s="4">
        <v>-1.8</v>
      </c>
      <c r="AL330" s="4">
        <v>6</v>
      </c>
      <c r="AM330" s="4" t="s">
        <v>2687</v>
      </c>
      <c r="AN330" s="4">
        <v>7.9</v>
      </c>
      <c r="AO330" s="3"/>
    </row>
    <row r="331" spans="2:41" x14ac:dyDescent="0.25">
      <c r="B331" s="106" t="s">
        <v>4829</v>
      </c>
      <c r="C331" s="16">
        <v>466990</v>
      </c>
      <c r="D331" s="16" t="s">
        <v>4631</v>
      </c>
      <c r="E331" s="16">
        <v>2020</v>
      </c>
      <c r="F331" s="12">
        <v>44156</v>
      </c>
      <c r="G331" s="4">
        <v>1013.9</v>
      </c>
      <c r="H331" s="4">
        <v>1016.1</v>
      </c>
      <c r="I331" s="4">
        <v>1015.8</v>
      </c>
      <c r="J331" s="4" t="s">
        <v>2688</v>
      </c>
      <c r="K331" s="4">
        <v>1012.2</v>
      </c>
      <c r="L331" s="4" t="s">
        <v>2689</v>
      </c>
      <c r="M331" s="4">
        <v>24.4</v>
      </c>
      <c r="N331" s="4">
        <v>27.9</v>
      </c>
      <c r="O331" s="4" t="s">
        <v>2690</v>
      </c>
      <c r="P331" s="4">
        <v>22.8</v>
      </c>
      <c r="Q331" s="4" t="s">
        <v>2691</v>
      </c>
      <c r="R331" s="4">
        <v>22.7</v>
      </c>
      <c r="S331" s="4">
        <v>91</v>
      </c>
      <c r="T331" s="4">
        <v>76</v>
      </c>
      <c r="U331" s="4" t="s">
        <v>2692</v>
      </c>
      <c r="V331" s="4">
        <v>2.9</v>
      </c>
      <c r="W331" s="4">
        <v>40</v>
      </c>
      <c r="X331" s="4">
        <v>10.5</v>
      </c>
      <c r="Y331" s="4">
        <v>10</v>
      </c>
      <c r="Z331" s="4" t="s">
        <v>2693</v>
      </c>
      <c r="AA331" s="4">
        <v>16</v>
      </c>
      <c r="AB331" s="4">
        <v>9.1</v>
      </c>
      <c r="AC331" s="4">
        <v>2</v>
      </c>
      <c r="AD331" s="4" t="s">
        <v>2694</v>
      </c>
      <c r="AE331" s="4">
        <v>5.5</v>
      </c>
      <c r="AF331" s="4" t="s">
        <v>2695</v>
      </c>
      <c r="AG331" s="4">
        <v>1.2</v>
      </c>
      <c r="AH331" s="4">
        <v>11.1</v>
      </c>
      <c r="AI331" s="4">
        <v>4.5</v>
      </c>
      <c r="AJ331" s="4">
        <v>9.4</v>
      </c>
      <c r="AK331" s="4">
        <v>-1.3</v>
      </c>
      <c r="AL331" s="4">
        <v>5</v>
      </c>
      <c r="AM331" s="4" t="s">
        <v>2690</v>
      </c>
      <c r="AN331" s="4">
        <v>9.8000000000000007</v>
      </c>
      <c r="AO331" s="3"/>
    </row>
    <row r="332" spans="2:41" x14ac:dyDescent="0.25">
      <c r="B332" s="106" t="s">
        <v>4829</v>
      </c>
      <c r="C332" s="16">
        <v>466990</v>
      </c>
      <c r="D332" s="16" t="s">
        <v>4631</v>
      </c>
      <c r="E332" s="16">
        <v>2020</v>
      </c>
      <c r="F332" s="12">
        <v>44157</v>
      </c>
      <c r="G332" s="4">
        <v>1015.6</v>
      </c>
      <c r="H332" s="4">
        <v>1017.8</v>
      </c>
      <c r="I332" s="4">
        <v>1018.1</v>
      </c>
      <c r="J332" s="4" t="s">
        <v>2696</v>
      </c>
      <c r="K332" s="4">
        <v>1013.5</v>
      </c>
      <c r="L332" s="4" t="s">
        <v>2697</v>
      </c>
      <c r="M332" s="4">
        <v>25.4</v>
      </c>
      <c r="N332" s="4">
        <v>29.3</v>
      </c>
      <c r="O332" s="4" t="s">
        <v>2698</v>
      </c>
      <c r="P332" s="4">
        <v>22.3</v>
      </c>
      <c r="Q332" s="4" t="s">
        <v>2699</v>
      </c>
      <c r="R332" s="4">
        <v>22.4</v>
      </c>
      <c r="S332" s="4">
        <v>84</v>
      </c>
      <c r="T332" s="4">
        <v>72</v>
      </c>
      <c r="U332" s="4" t="s">
        <v>2700</v>
      </c>
      <c r="V332" s="4">
        <v>3</v>
      </c>
      <c r="W332" s="4">
        <v>240</v>
      </c>
      <c r="X332" s="4">
        <v>14.4</v>
      </c>
      <c r="Y332" s="4">
        <v>30</v>
      </c>
      <c r="Z332" s="4" t="s">
        <v>2701</v>
      </c>
      <c r="AA332" s="4">
        <v>0.5</v>
      </c>
      <c r="AB332" s="4">
        <v>0.6</v>
      </c>
      <c r="AC332" s="4">
        <v>0.5</v>
      </c>
      <c r="AD332" s="4" t="s">
        <v>2702</v>
      </c>
      <c r="AE332" s="4">
        <v>0.5</v>
      </c>
      <c r="AF332" s="4" t="s">
        <v>2703</v>
      </c>
      <c r="AG332" s="4">
        <v>8.4</v>
      </c>
      <c r="AH332" s="4">
        <v>77.7</v>
      </c>
      <c r="AI332" s="4">
        <v>12.9</v>
      </c>
      <c r="AJ332" s="4">
        <v>14.9</v>
      </c>
      <c r="AK332" s="4">
        <v>-3.1</v>
      </c>
      <c r="AL332" s="4">
        <v>7</v>
      </c>
      <c r="AM332" s="4" t="s">
        <v>2704</v>
      </c>
      <c r="AN332" s="4">
        <v>4.8</v>
      </c>
      <c r="AO332" s="3"/>
    </row>
    <row r="333" spans="2:41" x14ac:dyDescent="0.25">
      <c r="B333" s="106" t="s">
        <v>4829</v>
      </c>
      <c r="C333" s="16">
        <v>466990</v>
      </c>
      <c r="D333" s="16" t="s">
        <v>4631</v>
      </c>
      <c r="E333" s="16">
        <v>2020</v>
      </c>
      <c r="F333" s="12">
        <v>44158</v>
      </c>
      <c r="G333" s="4">
        <v>1018.7</v>
      </c>
      <c r="H333" s="4">
        <v>1021</v>
      </c>
      <c r="I333" s="4">
        <v>1020.3</v>
      </c>
      <c r="J333" s="4" t="s">
        <v>2705</v>
      </c>
      <c r="K333" s="4">
        <v>1017.3</v>
      </c>
      <c r="L333" s="4" t="s">
        <v>2706</v>
      </c>
      <c r="M333" s="4">
        <v>23.8</v>
      </c>
      <c r="N333" s="4">
        <v>27.5</v>
      </c>
      <c r="O333" s="4" t="s">
        <v>2707</v>
      </c>
      <c r="P333" s="4">
        <v>21.5</v>
      </c>
      <c r="Q333" s="4" t="s">
        <v>2708</v>
      </c>
      <c r="R333" s="4">
        <v>20.8</v>
      </c>
      <c r="S333" s="4">
        <v>84</v>
      </c>
      <c r="T333" s="4">
        <v>67</v>
      </c>
      <c r="U333" s="4" t="s">
        <v>2709</v>
      </c>
      <c r="V333" s="4">
        <v>4.3</v>
      </c>
      <c r="W333" s="4">
        <v>30</v>
      </c>
      <c r="X333" s="4">
        <v>14.9</v>
      </c>
      <c r="Y333" s="4">
        <v>60</v>
      </c>
      <c r="Z333" s="4" t="s">
        <v>2710</v>
      </c>
      <c r="AA333" s="4">
        <v>9.5</v>
      </c>
      <c r="AB333" s="4">
        <v>7.3</v>
      </c>
      <c r="AC333" s="4">
        <v>1</v>
      </c>
      <c r="AD333" s="4" t="s">
        <v>2711</v>
      </c>
      <c r="AE333" s="4">
        <v>4.5</v>
      </c>
      <c r="AF333" s="4" t="s">
        <v>2712</v>
      </c>
      <c r="AG333" s="4">
        <v>1.8</v>
      </c>
      <c r="AH333" s="4">
        <v>16.7</v>
      </c>
      <c r="AI333" s="4">
        <v>6.04</v>
      </c>
      <c r="AJ333" s="4">
        <v>9.3000000000000007</v>
      </c>
      <c r="AK333" s="4">
        <v>-0.6</v>
      </c>
      <c r="AL333" s="4">
        <v>6</v>
      </c>
      <c r="AM333" s="4" t="s">
        <v>2713</v>
      </c>
      <c r="AN333" s="4">
        <v>9.4</v>
      </c>
      <c r="AO333" s="3"/>
    </row>
    <row r="334" spans="2:41" x14ac:dyDescent="0.25">
      <c r="B334" s="106" t="s">
        <v>4829</v>
      </c>
      <c r="C334" s="16">
        <v>466990</v>
      </c>
      <c r="D334" s="16" t="s">
        <v>4631</v>
      </c>
      <c r="E334" s="16">
        <v>2020</v>
      </c>
      <c r="F334" s="12">
        <v>44159</v>
      </c>
      <c r="G334" s="4">
        <v>1018.7</v>
      </c>
      <c r="H334" s="4">
        <v>1021</v>
      </c>
      <c r="I334" s="4">
        <v>1020.3</v>
      </c>
      <c r="J334" s="4" t="s">
        <v>2714</v>
      </c>
      <c r="K334" s="4">
        <v>1017.1</v>
      </c>
      <c r="L334" s="4" t="s">
        <v>2715</v>
      </c>
      <c r="M334" s="4">
        <v>21.9</v>
      </c>
      <c r="N334" s="4">
        <v>23</v>
      </c>
      <c r="O334" s="4" t="s">
        <v>2716</v>
      </c>
      <c r="P334" s="4">
        <v>21.2</v>
      </c>
      <c r="Q334" s="4" t="s">
        <v>2717</v>
      </c>
      <c r="R334" s="4">
        <v>20.7</v>
      </c>
      <c r="S334" s="4">
        <v>93</v>
      </c>
      <c r="T334" s="4">
        <v>86</v>
      </c>
      <c r="U334" s="4" t="s">
        <v>2718</v>
      </c>
      <c r="V334" s="4">
        <v>3.3</v>
      </c>
      <c r="W334" s="4">
        <v>360</v>
      </c>
      <c r="X334" s="4">
        <v>8.6999999999999993</v>
      </c>
      <c r="Y334" s="4">
        <v>360</v>
      </c>
      <c r="Z334" s="4" t="s">
        <v>2719</v>
      </c>
      <c r="AA334" s="4">
        <v>25.5</v>
      </c>
      <c r="AB334" s="4">
        <v>15.9</v>
      </c>
      <c r="AC334" s="4">
        <v>3</v>
      </c>
      <c r="AD334" s="4" t="s">
        <v>2720</v>
      </c>
      <c r="AE334" s="4">
        <v>8</v>
      </c>
      <c r="AF334" s="4" t="s">
        <v>2721</v>
      </c>
      <c r="AG334" s="4">
        <v>0</v>
      </c>
      <c r="AH334" s="4">
        <v>0</v>
      </c>
      <c r="AI334" s="4">
        <v>0.73</v>
      </c>
      <c r="AJ334" s="4">
        <v>8.8000000000000007</v>
      </c>
      <c r="AK334" s="4">
        <v>-1.1000000000000001</v>
      </c>
      <c r="AL334" s="4">
        <v>3</v>
      </c>
      <c r="AM334" s="4" t="s">
        <v>2722</v>
      </c>
      <c r="AN334" s="4">
        <v>10</v>
      </c>
      <c r="AO334" s="3"/>
    </row>
    <row r="335" spans="2:41" x14ac:dyDescent="0.25">
      <c r="B335" s="106" t="s">
        <v>4829</v>
      </c>
      <c r="C335" s="16">
        <v>466990</v>
      </c>
      <c r="D335" s="16" t="s">
        <v>4631</v>
      </c>
      <c r="E335" s="16">
        <v>2020</v>
      </c>
      <c r="F335" s="12">
        <v>44160</v>
      </c>
      <c r="G335" s="4">
        <v>1017.7</v>
      </c>
      <c r="H335" s="4">
        <v>1019.9</v>
      </c>
      <c r="I335" s="4">
        <v>1019.5</v>
      </c>
      <c r="J335" s="4" t="s">
        <v>2723</v>
      </c>
      <c r="K335" s="4">
        <v>1015.4</v>
      </c>
      <c r="L335" s="4" t="s">
        <v>2724</v>
      </c>
      <c r="M335" s="4">
        <v>23.3</v>
      </c>
      <c r="N335" s="4">
        <v>28.1</v>
      </c>
      <c r="O335" s="4" t="s">
        <v>2725</v>
      </c>
      <c r="P335" s="4">
        <v>20.6</v>
      </c>
      <c r="Q335" s="4" t="s">
        <v>2726</v>
      </c>
      <c r="R335" s="4">
        <v>20.2</v>
      </c>
      <c r="S335" s="4">
        <v>83</v>
      </c>
      <c r="T335" s="4">
        <v>65</v>
      </c>
      <c r="U335" s="4" t="s">
        <v>2727</v>
      </c>
      <c r="V335" s="4">
        <v>2.2999999999999998</v>
      </c>
      <c r="W335" s="4">
        <v>70</v>
      </c>
      <c r="X335" s="4">
        <v>6.2</v>
      </c>
      <c r="Y335" s="4">
        <v>60</v>
      </c>
      <c r="Z335" s="4" t="s">
        <v>2728</v>
      </c>
      <c r="AA335" s="4">
        <v>2</v>
      </c>
      <c r="AB335" s="4">
        <v>4.7</v>
      </c>
      <c r="AC335" s="4">
        <v>0.5</v>
      </c>
      <c r="AD335" s="4" t="s">
        <v>2729</v>
      </c>
      <c r="AE335" s="4">
        <v>1</v>
      </c>
      <c r="AF335" s="4" t="s">
        <v>2730</v>
      </c>
      <c r="AG335" s="4">
        <v>3.8</v>
      </c>
      <c r="AH335" s="4">
        <v>35.299999999999997</v>
      </c>
      <c r="AI335" s="4">
        <v>8.09</v>
      </c>
      <c r="AJ335" s="4">
        <v>13.1</v>
      </c>
      <c r="AK335" s="4">
        <v>-2.7</v>
      </c>
      <c r="AL335" s="4">
        <v>6</v>
      </c>
      <c r="AM335" s="4" t="s">
        <v>2731</v>
      </c>
      <c r="AN335" s="4">
        <v>7.6</v>
      </c>
      <c r="AO335" s="3"/>
    </row>
    <row r="336" spans="2:41" x14ac:dyDescent="0.25">
      <c r="B336" s="106" t="s">
        <v>4829</v>
      </c>
      <c r="C336" s="16">
        <v>466990</v>
      </c>
      <c r="D336" s="16" t="s">
        <v>4631</v>
      </c>
      <c r="E336" s="16">
        <v>2020</v>
      </c>
      <c r="F336" s="12">
        <v>44161</v>
      </c>
      <c r="G336" s="4">
        <v>1017.9</v>
      </c>
      <c r="H336" s="4">
        <v>1020.2</v>
      </c>
      <c r="I336" s="4">
        <v>1019.8</v>
      </c>
      <c r="J336" s="4" t="s">
        <v>2732</v>
      </c>
      <c r="K336" s="4">
        <v>1015.7</v>
      </c>
      <c r="L336" s="4" t="s">
        <v>2733</v>
      </c>
      <c r="M336" s="4">
        <v>23.8</v>
      </c>
      <c r="N336" s="4">
        <v>28</v>
      </c>
      <c r="O336" s="4" t="s">
        <v>2734</v>
      </c>
      <c r="P336" s="4">
        <v>20.100000000000001</v>
      </c>
      <c r="Q336" s="4" t="s">
        <v>2735</v>
      </c>
      <c r="R336" s="4">
        <v>19.399999999999999</v>
      </c>
      <c r="S336" s="4">
        <v>77</v>
      </c>
      <c r="T336" s="4">
        <v>62</v>
      </c>
      <c r="U336" s="4" t="s">
        <v>2736</v>
      </c>
      <c r="V336" s="4">
        <v>2.2999999999999998</v>
      </c>
      <c r="W336" s="4">
        <v>230</v>
      </c>
      <c r="X336" s="4">
        <v>8.1</v>
      </c>
      <c r="Y336" s="4">
        <v>360</v>
      </c>
      <c r="Z336" s="4" t="s">
        <v>2737</v>
      </c>
      <c r="AA336" s="4">
        <v>6</v>
      </c>
      <c r="AB336" s="4">
        <v>2.5</v>
      </c>
      <c r="AC336" s="4">
        <v>3</v>
      </c>
      <c r="AD336" s="4" t="s">
        <v>2738</v>
      </c>
      <c r="AE336" s="4">
        <v>3.5</v>
      </c>
      <c r="AF336" s="4" t="s">
        <v>2739</v>
      </c>
      <c r="AG336" s="4">
        <v>7.1</v>
      </c>
      <c r="AH336" s="4">
        <v>66</v>
      </c>
      <c r="AI336" s="4">
        <v>11.41</v>
      </c>
      <c r="AJ336" s="4">
        <v>15</v>
      </c>
      <c r="AK336" s="4">
        <v>-2.4</v>
      </c>
      <c r="AL336" s="4">
        <v>6</v>
      </c>
      <c r="AM336" s="4" t="s">
        <v>2740</v>
      </c>
      <c r="AN336" s="4">
        <v>5.6</v>
      </c>
      <c r="AO336" s="3"/>
    </row>
    <row r="337" spans="2:41" x14ac:dyDescent="0.25">
      <c r="B337" s="106" t="s">
        <v>4829</v>
      </c>
      <c r="C337" s="16">
        <v>466990</v>
      </c>
      <c r="D337" s="16" t="s">
        <v>4631</v>
      </c>
      <c r="E337" s="16">
        <v>2020</v>
      </c>
      <c r="F337" s="12">
        <v>44162</v>
      </c>
      <c r="G337" s="4">
        <v>1019.1</v>
      </c>
      <c r="H337" s="4">
        <v>1021.3</v>
      </c>
      <c r="I337" s="4">
        <v>1020.8</v>
      </c>
      <c r="J337" s="4" t="s">
        <v>2741</v>
      </c>
      <c r="K337" s="4">
        <v>1017.4</v>
      </c>
      <c r="L337" s="4" t="s">
        <v>2742</v>
      </c>
      <c r="M337" s="4">
        <v>23.3</v>
      </c>
      <c r="N337" s="4">
        <v>27.3</v>
      </c>
      <c r="O337" s="4" t="s">
        <v>2743</v>
      </c>
      <c r="P337" s="4">
        <v>19.600000000000001</v>
      </c>
      <c r="Q337" s="4" t="s">
        <v>2744</v>
      </c>
      <c r="R337" s="4">
        <v>19.3</v>
      </c>
      <c r="S337" s="4">
        <v>79</v>
      </c>
      <c r="T337" s="4">
        <v>66</v>
      </c>
      <c r="U337" s="4" t="s">
        <v>2745</v>
      </c>
      <c r="V337" s="4">
        <v>3.6</v>
      </c>
      <c r="W337" s="4">
        <v>30</v>
      </c>
      <c r="X337" s="4">
        <v>13.9</v>
      </c>
      <c r="Y337" s="4">
        <v>30</v>
      </c>
      <c r="Z337" s="4" t="s">
        <v>2746</v>
      </c>
      <c r="AA337" s="4">
        <v>0</v>
      </c>
      <c r="AB337" s="4">
        <v>0</v>
      </c>
      <c r="AC337" s="4">
        <v>0</v>
      </c>
      <c r="AD337" s="4" t="s">
        <v>181</v>
      </c>
      <c r="AE337" s="4">
        <v>0</v>
      </c>
      <c r="AF337" s="4" t="s">
        <v>181</v>
      </c>
      <c r="AG337" s="4">
        <v>6.1</v>
      </c>
      <c r="AH337" s="4">
        <v>56.8</v>
      </c>
      <c r="AI337" s="4">
        <v>12.48</v>
      </c>
      <c r="AJ337" s="4">
        <v>15.6</v>
      </c>
      <c r="AK337" s="4">
        <v>4.2</v>
      </c>
      <c r="AL337" s="4">
        <v>6</v>
      </c>
      <c r="AM337" s="4" t="s">
        <v>2747</v>
      </c>
      <c r="AN337" s="4">
        <v>6</v>
      </c>
      <c r="AO337" s="3"/>
    </row>
    <row r="338" spans="2:41" x14ac:dyDescent="0.25">
      <c r="B338" s="106" t="s">
        <v>4829</v>
      </c>
      <c r="C338" s="16">
        <v>466990</v>
      </c>
      <c r="D338" s="16" t="s">
        <v>4631</v>
      </c>
      <c r="E338" s="16">
        <v>2020</v>
      </c>
      <c r="F338" s="12">
        <v>44163</v>
      </c>
      <c r="G338" s="4">
        <v>1019.9</v>
      </c>
      <c r="H338" s="4">
        <v>1022.2</v>
      </c>
      <c r="I338" s="4">
        <v>1021.9</v>
      </c>
      <c r="J338" s="4" t="s">
        <v>2748</v>
      </c>
      <c r="K338" s="4">
        <v>1018.4</v>
      </c>
      <c r="L338" s="4" t="s">
        <v>2749</v>
      </c>
      <c r="M338" s="4">
        <v>22.2</v>
      </c>
      <c r="N338" s="4">
        <v>25</v>
      </c>
      <c r="O338" s="4" t="s">
        <v>2750</v>
      </c>
      <c r="P338" s="4">
        <v>20</v>
      </c>
      <c r="Q338" s="4" t="s">
        <v>2751</v>
      </c>
      <c r="R338" s="4">
        <v>18.8</v>
      </c>
      <c r="S338" s="4">
        <v>82</v>
      </c>
      <c r="T338" s="4">
        <v>69</v>
      </c>
      <c r="U338" s="4" t="s">
        <v>2752</v>
      </c>
      <c r="V338" s="4">
        <v>4.8</v>
      </c>
      <c r="W338" s="4">
        <v>30</v>
      </c>
      <c r="X338" s="4">
        <v>12.1</v>
      </c>
      <c r="Y338" s="4">
        <v>20</v>
      </c>
      <c r="Z338" s="4" t="s">
        <v>2753</v>
      </c>
      <c r="AA338" s="4">
        <v>8.5</v>
      </c>
      <c r="AB338" s="4">
        <v>3.5</v>
      </c>
      <c r="AC338" s="4">
        <v>2.5</v>
      </c>
      <c r="AD338" s="4" t="s">
        <v>2754</v>
      </c>
      <c r="AE338" s="4">
        <v>6.5</v>
      </c>
      <c r="AF338" s="4" t="s">
        <v>2755</v>
      </c>
      <c r="AG338" s="4">
        <v>1.2</v>
      </c>
      <c r="AH338" s="4">
        <v>11.2</v>
      </c>
      <c r="AI338" s="4">
        <v>3.71</v>
      </c>
      <c r="AJ338" s="4">
        <v>10</v>
      </c>
      <c r="AK338" s="4">
        <v>-1.2</v>
      </c>
      <c r="AL338" s="4">
        <v>4</v>
      </c>
      <c r="AM338" s="4" t="s">
        <v>2756</v>
      </c>
      <c r="AN338" s="4">
        <v>9.5</v>
      </c>
      <c r="AO338" s="3"/>
    </row>
    <row r="339" spans="2:41" x14ac:dyDescent="0.25">
      <c r="B339" s="106" t="s">
        <v>4829</v>
      </c>
      <c r="C339" s="16">
        <v>466990</v>
      </c>
      <c r="D339" s="16" t="s">
        <v>4631</v>
      </c>
      <c r="E339" s="16">
        <v>2020</v>
      </c>
      <c r="F339" s="12">
        <v>44164</v>
      </c>
      <c r="G339" s="4">
        <v>1020.5</v>
      </c>
      <c r="H339" s="4">
        <v>1022.8</v>
      </c>
      <c r="I339" s="4">
        <v>1022.7</v>
      </c>
      <c r="J339" s="4" t="s">
        <v>2757</v>
      </c>
      <c r="K339" s="4">
        <v>1018.9</v>
      </c>
      <c r="L339" s="4" t="s">
        <v>2758</v>
      </c>
      <c r="M339" s="4">
        <v>20.6</v>
      </c>
      <c r="N339" s="4">
        <v>22.2</v>
      </c>
      <c r="O339" s="4" t="s">
        <v>2759</v>
      </c>
      <c r="P339" s="4">
        <v>18.899999999999999</v>
      </c>
      <c r="Q339" s="4" t="s">
        <v>2760</v>
      </c>
      <c r="R339" s="4">
        <v>18.399999999999999</v>
      </c>
      <c r="S339" s="4">
        <v>87</v>
      </c>
      <c r="T339" s="4">
        <v>77</v>
      </c>
      <c r="U339" s="4" t="s">
        <v>2761</v>
      </c>
      <c r="V339" s="4">
        <v>4.2</v>
      </c>
      <c r="W339" s="4">
        <v>30</v>
      </c>
      <c r="X339" s="4">
        <v>11.9</v>
      </c>
      <c r="Y339" s="4">
        <v>40</v>
      </c>
      <c r="Z339" s="4" t="s">
        <v>2762</v>
      </c>
      <c r="AA339" s="4">
        <v>4</v>
      </c>
      <c r="AB339" s="4">
        <v>3.5</v>
      </c>
      <c r="AC339" s="4">
        <v>1</v>
      </c>
      <c r="AD339" s="4" t="s">
        <v>2763</v>
      </c>
      <c r="AE339" s="4">
        <v>2.5</v>
      </c>
      <c r="AF339" s="4" t="s">
        <v>2764</v>
      </c>
      <c r="AG339" s="4">
        <v>0</v>
      </c>
      <c r="AH339" s="4">
        <v>0</v>
      </c>
      <c r="AI339" s="4">
        <v>2.13</v>
      </c>
      <c r="AJ339" s="4">
        <v>10</v>
      </c>
      <c r="AK339" s="4">
        <v>-0.3</v>
      </c>
      <c r="AL339" s="4">
        <v>3</v>
      </c>
      <c r="AM339" s="4" t="s">
        <v>2765</v>
      </c>
      <c r="AN339" s="4">
        <v>10</v>
      </c>
      <c r="AO339" s="3"/>
    </row>
    <row r="340" spans="2:41" x14ac:dyDescent="0.25">
      <c r="B340" s="106" t="s">
        <v>4829</v>
      </c>
      <c r="C340" s="16">
        <v>466990</v>
      </c>
      <c r="D340" s="16" t="s">
        <v>4631</v>
      </c>
      <c r="E340" s="16">
        <v>2020</v>
      </c>
      <c r="F340" s="12">
        <v>44165</v>
      </c>
      <c r="G340" s="4">
        <v>1021.5</v>
      </c>
      <c r="H340" s="4">
        <v>1023.8</v>
      </c>
      <c r="I340" s="4">
        <v>1023.6</v>
      </c>
      <c r="J340" s="4" t="s">
        <v>2766</v>
      </c>
      <c r="K340" s="4">
        <v>1019.7</v>
      </c>
      <c r="L340" s="4" t="s">
        <v>2767</v>
      </c>
      <c r="M340" s="4">
        <v>20.100000000000001</v>
      </c>
      <c r="N340" s="4">
        <v>21.2</v>
      </c>
      <c r="O340" s="4" t="s">
        <v>2768</v>
      </c>
      <c r="P340" s="4">
        <v>19.100000000000001</v>
      </c>
      <c r="Q340" s="4" t="s">
        <v>2769</v>
      </c>
      <c r="R340" s="4">
        <v>17.899999999999999</v>
      </c>
      <c r="S340" s="4">
        <v>88</v>
      </c>
      <c r="T340" s="4">
        <v>77</v>
      </c>
      <c r="U340" s="4" t="s">
        <v>2770</v>
      </c>
      <c r="V340" s="4">
        <v>3.6</v>
      </c>
      <c r="W340" s="4">
        <v>30</v>
      </c>
      <c r="X340" s="4">
        <v>12.1</v>
      </c>
      <c r="Y340" s="4">
        <v>30</v>
      </c>
      <c r="Z340" s="4" t="s">
        <v>2771</v>
      </c>
      <c r="AA340" s="4">
        <v>3.5</v>
      </c>
      <c r="AB340" s="4">
        <v>7.4</v>
      </c>
      <c r="AC340" s="4">
        <v>1</v>
      </c>
      <c r="AD340" s="4" t="s">
        <v>2772</v>
      </c>
      <c r="AE340" s="4">
        <v>1</v>
      </c>
      <c r="AF340" s="4" t="s">
        <v>2773</v>
      </c>
      <c r="AG340" s="4">
        <v>0</v>
      </c>
      <c r="AH340" s="4">
        <v>0</v>
      </c>
      <c r="AI340" s="4">
        <v>1.02</v>
      </c>
      <c r="AJ340" s="4">
        <v>10</v>
      </c>
      <c r="AK340" s="4">
        <v>-0.6</v>
      </c>
      <c r="AL340" s="4">
        <v>3</v>
      </c>
      <c r="AM340" s="4" t="s">
        <v>2774</v>
      </c>
      <c r="AN340" s="4">
        <v>10</v>
      </c>
      <c r="AO340" s="3"/>
    </row>
    <row r="341" spans="2:41" x14ac:dyDescent="0.25">
      <c r="B341" s="106" t="s">
        <v>4829</v>
      </c>
      <c r="C341" s="16">
        <v>466990</v>
      </c>
      <c r="D341" s="16" t="s">
        <v>4631</v>
      </c>
      <c r="E341" s="16">
        <v>2020</v>
      </c>
      <c r="F341" s="12">
        <v>44166</v>
      </c>
      <c r="G341" s="4">
        <v>1020</v>
      </c>
      <c r="H341" s="4">
        <v>1022.3</v>
      </c>
      <c r="I341" s="4">
        <v>1022.2</v>
      </c>
      <c r="J341" s="4" t="s">
        <v>2775</v>
      </c>
      <c r="K341" s="4">
        <v>1017.6</v>
      </c>
      <c r="L341" s="4" t="s">
        <v>2776</v>
      </c>
      <c r="M341" s="4">
        <v>19.899999999999999</v>
      </c>
      <c r="N341" s="4">
        <v>22.3</v>
      </c>
      <c r="O341" s="4" t="s">
        <v>2777</v>
      </c>
      <c r="P341" s="4">
        <v>18.3</v>
      </c>
      <c r="Q341" s="4" t="s">
        <v>2778</v>
      </c>
      <c r="R341" s="4">
        <v>18.2</v>
      </c>
      <c r="S341" s="4">
        <v>90</v>
      </c>
      <c r="T341" s="4">
        <v>78</v>
      </c>
      <c r="U341" s="4" t="s">
        <v>2779</v>
      </c>
      <c r="V341" s="4">
        <v>4.3</v>
      </c>
      <c r="W341" s="4">
        <v>350</v>
      </c>
      <c r="X341" s="4">
        <v>13.4</v>
      </c>
      <c r="Y341" s="4">
        <v>360</v>
      </c>
      <c r="Z341" s="4" t="s">
        <v>2776</v>
      </c>
      <c r="AA341" s="4">
        <v>24</v>
      </c>
      <c r="AB341" s="4">
        <v>15.6</v>
      </c>
      <c r="AC341" s="4">
        <v>3.5</v>
      </c>
      <c r="AD341" s="4" t="s">
        <v>2780</v>
      </c>
      <c r="AE341" s="4">
        <v>9.5</v>
      </c>
      <c r="AF341" s="4" t="s">
        <v>2781</v>
      </c>
      <c r="AG341" s="4">
        <v>0</v>
      </c>
      <c r="AH341" s="4">
        <v>0</v>
      </c>
      <c r="AI341" s="4">
        <v>3.67</v>
      </c>
      <c r="AJ341" s="4">
        <v>8.9</v>
      </c>
      <c r="AK341" s="4">
        <v>-0.8</v>
      </c>
      <c r="AL341" s="4">
        <v>3</v>
      </c>
      <c r="AM341" s="4" t="s">
        <v>2782</v>
      </c>
      <c r="AN341" s="4">
        <v>9.8000000000000007</v>
      </c>
      <c r="AO341" s="3"/>
    </row>
    <row r="342" spans="2:41" x14ac:dyDescent="0.25">
      <c r="B342" s="106" t="s">
        <v>4829</v>
      </c>
      <c r="C342" s="16">
        <v>466990</v>
      </c>
      <c r="D342" s="16" t="s">
        <v>4631</v>
      </c>
      <c r="E342" s="16">
        <v>2020</v>
      </c>
      <c r="F342" s="12">
        <v>44167</v>
      </c>
      <c r="G342" s="4">
        <v>1017.6</v>
      </c>
      <c r="H342" s="4">
        <v>1019.9</v>
      </c>
      <c r="I342" s="4">
        <v>1019.4</v>
      </c>
      <c r="J342" s="4" t="s">
        <v>2783</v>
      </c>
      <c r="K342" s="4">
        <v>1015.9</v>
      </c>
      <c r="L342" s="4" t="s">
        <v>2784</v>
      </c>
      <c r="M342" s="4">
        <v>21.5</v>
      </c>
      <c r="N342" s="4">
        <v>24.4</v>
      </c>
      <c r="O342" s="4" t="s">
        <v>2785</v>
      </c>
      <c r="P342" s="4">
        <v>20</v>
      </c>
      <c r="Q342" s="4" t="s">
        <v>2786</v>
      </c>
      <c r="R342" s="4">
        <v>17</v>
      </c>
      <c r="S342" s="4">
        <v>76</v>
      </c>
      <c r="T342" s="4">
        <v>66</v>
      </c>
      <c r="U342" s="4" t="s">
        <v>2787</v>
      </c>
      <c r="V342" s="4">
        <v>5</v>
      </c>
      <c r="W342" s="4">
        <v>30</v>
      </c>
      <c r="X342" s="4">
        <v>15</v>
      </c>
      <c r="Y342" s="4">
        <v>40</v>
      </c>
      <c r="Z342" s="4" t="s">
        <v>2788</v>
      </c>
      <c r="AA342" s="4">
        <v>0.5</v>
      </c>
      <c r="AB342" s="4">
        <v>2.4</v>
      </c>
      <c r="AC342" s="4">
        <v>0.5</v>
      </c>
      <c r="AD342" s="4" t="s">
        <v>2789</v>
      </c>
      <c r="AE342" s="4">
        <v>0.5</v>
      </c>
      <c r="AF342" s="4" t="s">
        <v>2789</v>
      </c>
      <c r="AG342" s="4">
        <v>0.4</v>
      </c>
      <c r="AH342" s="4">
        <v>3.7</v>
      </c>
      <c r="AI342" s="4">
        <v>4.4000000000000004</v>
      </c>
      <c r="AJ342" s="4">
        <v>13.8</v>
      </c>
      <c r="AK342" s="4">
        <v>-1.5</v>
      </c>
      <c r="AL342" s="4">
        <v>5</v>
      </c>
      <c r="AM342" s="4" t="s">
        <v>2790</v>
      </c>
      <c r="AN342" s="4">
        <v>9.3000000000000007</v>
      </c>
      <c r="AO342" s="3"/>
    </row>
    <row r="343" spans="2:41" x14ac:dyDescent="0.25">
      <c r="B343" s="106" t="s">
        <v>4829</v>
      </c>
      <c r="C343" s="16">
        <v>466990</v>
      </c>
      <c r="D343" s="16" t="s">
        <v>4631</v>
      </c>
      <c r="E343" s="16">
        <v>2020</v>
      </c>
      <c r="F343" s="12">
        <v>44168</v>
      </c>
      <c r="G343" s="4">
        <v>1017</v>
      </c>
      <c r="H343" s="4">
        <v>1019.3</v>
      </c>
      <c r="I343" s="4">
        <v>1018.8</v>
      </c>
      <c r="J343" s="4" t="s">
        <v>2791</v>
      </c>
      <c r="K343" s="4">
        <v>1015.5</v>
      </c>
      <c r="L343" s="4" t="s">
        <v>2792</v>
      </c>
      <c r="M343" s="4">
        <v>20.7</v>
      </c>
      <c r="N343" s="4">
        <v>22.5</v>
      </c>
      <c r="O343" s="4" t="s">
        <v>2793</v>
      </c>
      <c r="P343" s="4">
        <v>18.899999999999999</v>
      </c>
      <c r="Q343" s="4" t="s">
        <v>2794</v>
      </c>
      <c r="R343" s="4">
        <v>15.3</v>
      </c>
      <c r="S343" s="4">
        <v>71</v>
      </c>
      <c r="T343" s="4">
        <v>62</v>
      </c>
      <c r="U343" s="4" t="s">
        <v>2795</v>
      </c>
      <c r="V343" s="4">
        <v>6.2</v>
      </c>
      <c r="W343" s="4">
        <v>40</v>
      </c>
      <c r="X343" s="4">
        <v>16.8</v>
      </c>
      <c r="Y343" s="4">
        <v>50</v>
      </c>
      <c r="Z343" s="4" t="s">
        <v>2796</v>
      </c>
      <c r="AA343" s="4">
        <v>1</v>
      </c>
      <c r="AB343" s="4">
        <v>1.7</v>
      </c>
      <c r="AC343" s="4">
        <v>0.5</v>
      </c>
      <c r="AD343" s="4" t="s">
        <v>2797</v>
      </c>
      <c r="AE343" s="4">
        <v>0.5</v>
      </c>
      <c r="AF343" s="4" t="s">
        <v>2798</v>
      </c>
      <c r="AG343" s="4">
        <v>0.4</v>
      </c>
      <c r="AH343" s="4">
        <v>3.7</v>
      </c>
      <c r="AI343" s="4">
        <v>3.32</v>
      </c>
      <c r="AJ343" s="4">
        <v>12.3</v>
      </c>
      <c r="AK343" s="4">
        <v>2.9</v>
      </c>
      <c r="AL343" s="4">
        <v>4</v>
      </c>
      <c r="AM343" s="4" t="s">
        <v>2799</v>
      </c>
      <c r="AN343" s="4">
        <v>9.9</v>
      </c>
      <c r="AO343" s="3"/>
    </row>
    <row r="344" spans="2:41" x14ac:dyDescent="0.25">
      <c r="B344" s="106" t="s">
        <v>4829</v>
      </c>
      <c r="C344" s="16">
        <v>466990</v>
      </c>
      <c r="D344" s="16" t="s">
        <v>4631</v>
      </c>
      <c r="E344" s="16">
        <v>2020</v>
      </c>
      <c r="F344" s="12">
        <v>44169</v>
      </c>
      <c r="G344" s="4">
        <v>1017.8</v>
      </c>
      <c r="H344" s="4">
        <v>1020.1</v>
      </c>
      <c r="I344" s="4">
        <v>1019.8</v>
      </c>
      <c r="J344" s="4" t="s">
        <v>2800</v>
      </c>
      <c r="K344" s="4">
        <v>1015.8</v>
      </c>
      <c r="L344" s="4" t="s">
        <v>2801</v>
      </c>
      <c r="M344" s="4">
        <v>20.6</v>
      </c>
      <c r="N344" s="4">
        <v>23.2</v>
      </c>
      <c r="O344" s="4" t="s">
        <v>2802</v>
      </c>
      <c r="P344" s="4">
        <v>18.7</v>
      </c>
      <c r="Q344" s="4" t="s">
        <v>2803</v>
      </c>
      <c r="R344" s="4">
        <v>15.7</v>
      </c>
      <c r="S344" s="4">
        <v>74</v>
      </c>
      <c r="T344" s="4">
        <v>63</v>
      </c>
      <c r="U344" s="4" t="s">
        <v>2804</v>
      </c>
      <c r="V344" s="4">
        <v>5.9</v>
      </c>
      <c r="W344" s="4">
        <v>40</v>
      </c>
      <c r="X344" s="4">
        <v>17.5</v>
      </c>
      <c r="Y344" s="4">
        <v>40</v>
      </c>
      <c r="Z344" s="4" t="s">
        <v>2805</v>
      </c>
      <c r="AA344" s="4">
        <v>0</v>
      </c>
      <c r="AB344" s="4">
        <v>0</v>
      </c>
      <c r="AC344" s="4">
        <v>0</v>
      </c>
      <c r="AD344" s="4" t="s">
        <v>181</v>
      </c>
      <c r="AE344" s="4">
        <v>0</v>
      </c>
      <c r="AF344" s="4" t="s">
        <v>181</v>
      </c>
      <c r="AG344" s="4">
        <v>0.1</v>
      </c>
      <c r="AH344" s="4">
        <v>0.9</v>
      </c>
      <c r="AI344" s="4">
        <v>5.88</v>
      </c>
      <c r="AJ344" s="4">
        <v>10.5</v>
      </c>
      <c r="AK344" s="4">
        <v>3</v>
      </c>
      <c r="AL344" s="4">
        <v>5</v>
      </c>
      <c r="AM344" s="4" t="s">
        <v>2806</v>
      </c>
      <c r="AN344" s="4">
        <v>9.8000000000000007</v>
      </c>
      <c r="AO344" s="3"/>
    </row>
    <row r="345" spans="2:41" x14ac:dyDescent="0.25">
      <c r="B345" s="106" t="s">
        <v>4829</v>
      </c>
      <c r="C345" s="16">
        <v>466990</v>
      </c>
      <c r="D345" s="16" t="s">
        <v>4631</v>
      </c>
      <c r="E345" s="16">
        <v>2020</v>
      </c>
      <c r="F345" s="12">
        <v>44170</v>
      </c>
      <c r="G345" s="4">
        <v>1018.7</v>
      </c>
      <c r="H345" s="4">
        <v>1021</v>
      </c>
      <c r="I345" s="4">
        <v>1020.7</v>
      </c>
      <c r="J345" s="4" t="s">
        <v>2807</v>
      </c>
      <c r="K345" s="4">
        <v>1016.8</v>
      </c>
      <c r="L345" s="4" t="s">
        <v>2808</v>
      </c>
      <c r="M345" s="4">
        <v>21.3</v>
      </c>
      <c r="N345" s="4">
        <v>24.1</v>
      </c>
      <c r="O345" s="4" t="s">
        <v>2809</v>
      </c>
      <c r="P345" s="4">
        <v>19.600000000000001</v>
      </c>
      <c r="Q345" s="4" t="s">
        <v>2810</v>
      </c>
      <c r="R345" s="4">
        <v>16.7</v>
      </c>
      <c r="S345" s="4">
        <v>75</v>
      </c>
      <c r="T345" s="4">
        <v>65</v>
      </c>
      <c r="U345" s="4" t="s">
        <v>2811</v>
      </c>
      <c r="V345" s="4">
        <v>4.7</v>
      </c>
      <c r="W345" s="4">
        <v>40</v>
      </c>
      <c r="X345" s="4">
        <v>13.3</v>
      </c>
      <c r="Y345" s="4">
        <v>30</v>
      </c>
      <c r="Z345" s="4" t="s">
        <v>2812</v>
      </c>
      <c r="AA345" s="4">
        <v>0</v>
      </c>
      <c r="AB345" s="4">
        <v>0</v>
      </c>
      <c r="AC345" s="4">
        <v>0</v>
      </c>
      <c r="AD345" s="4" t="s">
        <v>181</v>
      </c>
      <c r="AE345" s="4">
        <v>0</v>
      </c>
      <c r="AF345" s="4" t="s">
        <v>181</v>
      </c>
      <c r="AG345" s="4">
        <v>0.8</v>
      </c>
      <c r="AH345" s="4">
        <v>7.5</v>
      </c>
      <c r="AI345" s="4">
        <v>6.68</v>
      </c>
      <c r="AJ345" s="4">
        <v>14.5</v>
      </c>
      <c r="AK345" s="4">
        <v>3.1</v>
      </c>
      <c r="AL345" s="4">
        <v>5</v>
      </c>
      <c r="AM345" s="4" t="s">
        <v>2813</v>
      </c>
      <c r="AN345" s="4">
        <v>9.5</v>
      </c>
      <c r="AO345" s="3"/>
    </row>
    <row r="346" spans="2:41" x14ac:dyDescent="0.25">
      <c r="B346" s="106" t="s">
        <v>4829</v>
      </c>
      <c r="C346" s="16">
        <v>466990</v>
      </c>
      <c r="D346" s="16" t="s">
        <v>4631</v>
      </c>
      <c r="E346" s="16">
        <v>2020</v>
      </c>
      <c r="F346" s="12">
        <v>44171</v>
      </c>
      <c r="G346" s="4">
        <v>1017.7</v>
      </c>
      <c r="H346" s="4">
        <v>1020</v>
      </c>
      <c r="I346" s="4">
        <v>1019.3</v>
      </c>
      <c r="J346" s="4" t="s">
        <v>2814</v>
      </c>
      <c r="K346" s="4">
        <v>1016</v>
      </c>
      <c r="L346" s="4" t="s">
        <v>2815</v>
      </c>
      <c r="M346" s="4">
        <v>21.9</v>
      </c>
      <c r="N346" s="4">
        <v>23.8</v>
      </c>
      <c r="O346" s="4" t="s">
        <v>2816</v>
      </c>
      <c r="P346" s="4">
        <v>20</v>
      </c>
      <c r="Q346" s="4" t="s">
        <v>2817</v>
      </c>
      <c r="R346" s="4">
        <v>18.3</v>
      </c>
      <c r="S346" s="4">
        <v>80</v>
      </c>
      <c r="T346" s="4">
        <v>74</v>
      </c>
      <c r="U346" s="4" t="s">
        <v>2818</v>
      </c>
      <c r="V346" s="4">
        <v>3.3</v>
      </c>
      <c r="W346" s="4">
        <v>30</v>
      </c>
      <c r="X346" s="4">
        <v>11.2</v>
      </c>
      <c r="Y346" s="4">
        <v>30</v>
      </c>
      <c r="Z346" s="4" t="s">
        <v>2819</v>
      </c>
      <c r="AA346" s="4" t="s">
        <v>315</v>
      </c>
      <c r="AB346" s="4">
        <v>1.3</v>
      </c>
      <c r="AC346" s="4" t="s">
        <v>315</v>
      </c>
      <c r="AD346" s="4" t="s">
        <v>2820</v>
      </c>
      <c r="AE346" s="4" t="s">
        <v>315</v>
      </c>
      <c r="AF346" s="4" t="s">
        <v>2820</v>
      </c>
      <c r="AG346" s="4">
        <v>0</v>
      </c>
      <c r="AH346" s="4">
        <v>0</v>
      </c>
      <c r="AI346" s="4">
        <v>2.71</v>
      </c>
      <c r="AJ346" s="4">
        <v>14.1</v>
      </c>
      <c r="AK346" s="4">
        <v>-1.9</v>
      </c>
      <c r="AL346" s="4">
        <v>4</v>
      </c>
      <c r="AM346" s="4" t="s">
        <v>2821</v>
      </c>
      <c r="AN346" s="4">
        <v>9.6</v>
      </c>
      <c r="AO346" s="3"/>
    </row>
    <row r="347" spans="2:41" x14ac:dyDescent="0.25">
      <c r="B347" s="106" t="s">
        <v>4829</v>
      </c>
      <c r="C347" s="16">
        <v>466990</v>
      </c>
      <c r="D347" s="16" t="s">
        <v>4631</v>
      </c>
      <c r="E347" s="16">
        <v>2020</v>
      </c>
      <c r="F347" s="12">
        <v>44172</v>
      </c>
      <c r="G347" s="4">
        <v>1017.1</v>
      </c>
      <c r="H347" s="4">
        <v>1019.4</v>
      </c>
      <c r="I347" s="4">
        <v>1018.8</v>
      </c>
      <c r="J347" s="4" t="s">
        <v>2822</v>
      </c>
      <c r="K347" s="4">
        <v>1015.2</v>
      </c>
      <c r="L347" s="4" t="s">
        <v>2823</v>
      </c>
      <c r="M347" s="4">
        <v>22.8</v>
      </c>
      <c r="N347" s="4">
        <v>25.6</v>
      </c>
      <c r="O347" s="4" t="s">
        <v>2824</v>
      </c>
      <c r="P347" s="4">
        <v>20.9</v>
      </c>
      <c r="Q347" s="4" t="s">
        <v>2825</v>
      </c>
      <c r="R347" s="4">
        <v>19.899999999999999</v>
      </c>
      <c r="S347" s="4">
        <v>84</v>
      </c>
      <c r="T347" s="4">
        <v>73</v>
      </c>
      <c r="U347" s="4" t="s">
        <v>2826</v>
      </c>
      <c r="V347" s="4">
        <v>2.4</v>
      </c>
      <c r="W347" s="4">
        <v>20</v>
      </c>
      <c r="X347" s="4">
        <v>9.4</v>
      </c>
      <c r="Y347" s="4">
        <v>20</v>
      </c>
      <c r="Z347" s="4" t="s">
        <v>2827</v>
      </c>
      <c r="AA347" s="4">
        <v>5.5</v>
      </c>
      <c r="AB347" s="4">
        <v>7.5</v>
      </c>
      <c r="AC347" s="4">
        <v>1.5</v>
      </c>
      <c r="AD347" s="4" t="s">
        <v>2828</v>
      </c>
      <c r="AE347" s="4">
        <v>3</v>
      </c>
      <c r="AF347" s="4" t="s">
        <v>2829</v>
      </c>
      <c r="AG347" s="4">
        <v>0.2</v>
      </c>
      <c r="AH347" s="4">
        <v>1.9</v>
      </c>
      <c r="AI347" s="4">
        <v>4.05</v>
      </c>
      <c r="AJ347" s="4">
        <v>14.5</v>
      </c>
      <c r="AK347" s="4">
        <v>-3.2</v>
      </c>
      <c r="AL347" s="4">
        <v>5</v>
      </c>
      <c r="AM347" s="4" t="s">
        <v>2830</v>
      </c>
      <c r="AN347" s="4">
        <v>9.9</v>
      </c>
      <c r="AO347" s="3"/>
    </row>
    <row r="348" spans="2:41" x14ac:dyDescent="0.25">
      <c r="B348" s="106" t="s">
        <v>4829</v>
      </c>
      <c r="C348" s="16">
        <v>466990</v>
      </c>
      <c r="D348" s="16" t="s">
        <v>4631</v>
      </c>
      <c r="E348" s="16">
        <v>2020</v>
      </c>
      <c r="F348" s="12">
        <v>44173</v>
      </c>
      <c r="G348" s="4">
        <v>1016.3</v>
      </c>
      <c r="H348" s="4">
        <v>1018.5</v>
      </c>
      <c r="I348" s="4">
        <v>1018.6</v>
      </c>
      <c r="J348" s="4" t="s">
        <v>2831</v>
      </c>
      <c r="K348" s="4">
        <v>1014.2</v>
      </c>
      <c r="L348" s="4" t="s">
        <v>2832</v>
      </c>
      <c r="M348" s="4">
        <v>21.7</v>
      </c>
      <c r="N348" s="4">
        <v>22.7</v>
      </c>
      <c r="O348" s="4" t="s">
        <v>2833</v>
      </c>
      <c r="P348" s="4">
        <v>20.6</v>
      </c>
      <c r="Q348" s="4" t="s">
        <v>2834</v>
      </c>
      <c r="R348" s="4">
        <v>19.100000000000001</v>
      </c>
      <c r="S348" s="4">
        <v>86</v>
      </c>
      <c r="T348" s="4">
        <v>71</v>
      </c>
      <c r="U348" s="4" t="s">
        <v>2835</v>
      </c>
      <c r="V348" s="4">
        <v>3.2</v>
      </c>
      <c r="W348" s="4">
        <v>30</v>
      </c>
      <c r="X348" s="4">
        <v>11.9</v>
      </c>
      <c r="Y348" s="4">
        <v>50</v>
      </c>
      <c r="Z348" s="4" t="s">
        <v>2836</v>
      </c>
      <c r="AA348" s="4">
        <v>4</v>
      </c>
      <c r="AB348" s="4">
        <v>10.6</v>
      </c>
      <c r="AC348" s="4">
        <v>0.5</v>
      </c>
      <c r="AD348" s="4" t="s">
        <v>2837</v>
      </c>
      <c r="AE348" s="4">
        <v>1</v>
      </c>
      <c r="AF348" s="4" t="s">
        <v>2838</v>
      </c>
      <c r="AG348" s="4">
        <v>0</v>
      </c>
      <c r="AH348" s="4">
        <v>0</v>
      </c>
      <c r="AI348" s="4">
        <v>0.78</v>
      </c>
      <c r="AJ348" s="4">
        <v>9.5</v>
      </c>
      <c r="AK348" s="4">
        <v>-1.2</v>
      </c>
      <c r="AL348" s="4">
        <v>3</v>
      </c>
      <c r="AM348" s="4" t="s">
        <v>2839</v>
      </c>
      <c r="AN348" s="4">
        <v>10</v>
      </c>
      <c r="AO348" s="3"/>
    </row>
    <row r="349" spans="2:41" x14ac:dyDescent="0.25">
      <c r="B349" s="106" t="s">
        <v>4829</v>
      </c>
      <c r="C349" s="16">
        <v>466990</v>
      </c>
      <c r="D349" s="16" t="s">
        <v>4631</v>
      </c>
      <c r="E349" s="16">
        <v>2020</v>
      </c>
      <c r="F349" s="12">
        <v>44174</v>
      </c>
      <c r="G349" s="4">
        <v>1015.6</v>
      </c>
      <c r="H349" s="4">
        <v>1017.8</v>
      </c>
      <c r="I349" s="4">
        <v>1018.2</v>
      </c>
      <c r="J349" s="4" t="s">
        <v>2840</v>
      </c>
      <c r="K349" s="4">
        <v>1013.7</v>
      </c>
      <c r="L349" s="4" t="s">
        <v>2841</v>
      </c>
      <c r="M349" s="4">
        <v>21.6</v>
      </c>
      <c r="N349" s="4">
        <v>23.5</v>
      </c>
      <c r="O349" s="4" t="s">
        <v>2842</v>
      </c>
      <c r="P349" s="4">
        <v>20.2</v>
      </c>
      <c r="Q349" s="4" t="s">
        <v>2843</v>
      </c>
      <c r="R349" s="4">
        <v>18</v>
      </c>
      <c r="S349" s="4">
        <v>81</v>
      </c>
      <c r="T349" s="4">
        <v>69</v>
      </c>
      <c r="U349" s="4" t="s">
        <v>2844</v>
      </c>
      <c r="V349" s="4">
        <v>2.7</v>
      </c>
      <c r="W349" s="4">
        <v>40</v>
      </c>
      <c r="X349" s="4">
        <v>15.8</v>
      </c>
      <c r="Y349" s="4">
        <v>30</v>
      </c>
      <c r="Z349" s="4" t="s">
        <v>2845</v>
      </c>
      <c r="AA349" s="4">
        <v>2</v>
      </c>
      <c r="AB349" s="4">
        <v>2.2000000000000002</v>
      </c>
      <c r="AC349" s="4">
        <v>0.5</v>
      </c>
      <c r="AD349" s="4" t="s">
        <v>2846</v>
      </c>
      <c r="AE349" s="4">
        <v>1</v>
      </c>
      <c r="AF349" s="4" t="s">
        <v>2847</v>
      </c>
      <c r="AG349" s="4">
        <v>0</v>
      </c>
      <c r="AH349" s="4">
        <v>0</v>
      </c>
      <c r="AI349" s="4">
        <v>1.68</v>
      </c>
      <c r="AJ349" s="4">
        <v>11.1</v>
      </c>
      <c r="AK349" s="4">
        <v>-1.4</v>
      </c>
      <c r="AL349" s="4">
        <v>3</v>
      </c>
      <c r="AM349" s="4" t="s">
        <v>2848</v>
      </c>
      <c r="AN349" s="4">
        <v>9.9</v>
      </c>
      <c r="AO349" s="3"/>
    </row>
    <row r="350" spans="2:41" x14ac:dyDescent="0.25">
      <c r="B350" s="106" t="s">
        <v>4829</v>
      </c>
      <c r="C350" s="16">
        <v>466990</v>
      </c>
      <c r="D350" s="16" t="s">
        <v>4631</v>
      </c>
      <c r="E350" s="16">
        <v>2020</v>
      </c>
      <c r="F350" s="12">
        <v>44175</v>
      </c>
      <c r="G350" s="4">
        <v>1013.4</v>
      </c>
      <c r="H350" s="4">
        <v>1015.7</v>
      </c>
      <c r="I350" s="4">
        <v>1014.9</v>
      </c>
      <c r="J350" s="4" t="s">
        <v>2849</v>
      </c>
      <c r="K350" s="4">
        <v>1011.3</v>
      </c>
      <c r="L350" s="4" t="s">
        <v>2850</v>
      </c>
      <c r="M350" s="4">
        <v>22.9</v>
      </c>
      <c r="N350" s="4">
        <v>26.8</v>
      </c>
      <c r="O350" s="4" t="s">
        <v>2851</v>
      </c>
      <c r="P350" s="4">
        <v>19.8</v>
      </c>
      <c r="Q350" s="4" t="s">
        <v>2852</v>
      </c>
      <c r="R350" s="4">
        <v>20</v>
      </c>
      <c r="S350" s="4">
        <v>85</v>
      </c>
      <c r="T350" s="4">
        <v>70</v>
      </c>
      <c r="U350" s="4" t="s">
        <v>2853</v>
      </c>
      <c r="V350" s="4">
        <v>2.2999999999999998</v>
      </c>
      <c r="W350" s="4">
        <v>30</v>
      </c>
      <c r="X350" s="4">
        <v>8.6</v>
      </c>
      <c r="Y350" s="4">
        <v>40</v>
      </c>
      <c r="Z350" s="4" t="s">
        <v>2854</v>
      </c>
      <c r="AA350" s="4">
        <v>2</v>
      </c>
      <c r="AB350" s="4">
        <v>3.9</v>
      </c>
      <c r="AC350" s="4">
        <v>1</v>
      </c>
      <c r="AD350" s="4" t="s">
        <v>2855</v>
      </c>
      <c r="AE350" s="4">
        <v>1.5</v>
      </c>
      <c r="AF350" s="4" t="s">
        <v>2856</v>
      </c>
      <c r="AG350" s="4">
        <v>1.6</v>
      </c>
      <c r="AH350" s="4">
        <v>15</v>
      </c>
      <c r="AI350" s="4">
        <v>6.96</v>
      </c>
      <c r="AJ350" s="4">
        <v>13.1</v>
      </c>
      <c r="AK350" s="4">
        <v>0.8</v>
      </c>
      <c r="AL350" s="4">
        <v>5</v>
      </c>
      <c r="AM350" s="4" t="s">
        <v>2857</v>
      </c>
      <c r="AN350" s="4">
        <v>9</v>
      </c>
      <c r="AO350" s="3"/>
    </row>
    <row r="351" spans="2:41" x14ac:dyDescent="0.25">
      <c r="B351" s="106" t="s">
        <v>4829</v>
      </c>
      <c r="C351" s="16">
        <v>466990</v>
      </c>
      <c r="D351" s="16" t="s">
        <v>4631</v>
      </c>
      <c r="E351" s="16">
        <v>2020</v>
      </c>
      <c r="F351" s="12">
        <v>44176</v>
      </c>
      <c r="G351" s="4">
        <v>1012.2</v>
      </c>
      <c r="H351" s="4">
        <v>1014.4</v>
      </c>
      <c r="I351" s="4">
        <v>1014.4</v>
      </c>
      <c r="J351" s="4" t="s">
        <v>2858</v>
      </c>
      <c r="K351" s="4">
        <v>1009.5</v>
      </c>
      <c r="L351" s="4" t="s">
        <v>2859</v>
      </c>
      <c r="M351" s="4">
        <v>23.4</v>
      </c>
      <c r="N351" s="4">
        <v>25.8</v>
      </c>
      <c r="O351" s="4" t="s">
        <v>2860</v>
      </c>
      <c r="P351" s="4">
        <v>21.6</v>
      </c>
      <c r="Q351" s="4" t="s">
        <v>2861</v>
      </c>
      <c r="R351" s="4">
        <v>20</v>
      </c>
      <c r="S351" s="4">
        <v>82</v>
      </c>
      <c r="T351" s="4">
        <v>71</v>
      </c>
      <c r="U351" s="4" t="s">
        <v>2860</v>
      </c>
      <c r="V351" s="4">
        <v>2.9</v>
      </c>
      <c r="W351" s="4">
        <v>40</v>
      </c>
      <c r="X351" s="4">
        <v>10.4</v>
      </c>
      <c r="Y351" s="4">
        <v>40</v>
      </c>
      <c r="Z351" s="4" t="s">
        <v>2862</v>
      </c>
      <c r="AA351" s="4">
        <v>0</v>
      </c>
      <c r="AB351" s="4">
        <v>0</v>
      </c>
      <c r="AC351" s="4">
        <v>0</v>
      </c>
      <c r="AD351" s="4" t="s">
        <v>181</v>
      </c>
      <c r="AE351" s="4">
        <v>0</v>
      </c>
      <c r="AF351" s="4" t="s">
        <v>181</v>
      </c>
      <c r="AG351" s="4">
        <v>0</v>
      </c>
      <c r="AH351" s="4">
        <v>0</v>
      </c>
      <c r="AI351" s="4">
        <v>7.4</v>
      </c>
      <c r="AJ351" s="4">
        <v>10.3</v>
      </c>
      <c r="AK351" s="4">
        <v>-2.4</v>
      </c>
      <c r="AL351" s="4">
        <v>5</v>
      </c>
      <c r="AM351" s="4" t="s">
        <v>2863</v>
      </c>
      <c r="AN351" s="4">
        <v>9.6</v>
      </c>
      <c r="AO351" s="3"/>
    </row>
    <row r="352" spans="2:41" x14ac:dyDescent="0.25">
      <c r="B352" s="106" t="s">
        <v>4829</v>
      </c>
      <c r="C352" s="16">
        <v>466990</v>
      </c>
      <c r="D352" s="16" t="s">
        <v>4631</v>
      </c>
      <c r="E352" s="16">
        <v>2020</v>
      </c>
      <c r="F352" s="12">
        <v>44177</v>
      </c>
      <c r="G352" s="4">
        <v>1013.3</v>
      </c>
      <c r="H352" s="4">
        <v>1015.6</v>
      </c>
      <c r="I352" s="4">
        <v>1015.2</v>
      </c>
      <c r="J352" s="4" t="s">
        <v>2864</v>
      </c>
      <c r="K352" s="4">
        <v>1011.8</v>
      </c>
      <c r="L352" s="4" t="s">
        <v>2865</v>
      </c>
      <c r="M352" s="4">
        <v>21</v>
      </c>
      <c r="N352" s="4">
        <v>22.9</v>
      </c>
      <c r="O352" s="4" t="s">
        <v>2866</v>
      </c>
      <c r="P352" s="4">
        <v>19</v>
      </c>
      <c r="Q352" s="4" t="s">
        <v>2867</v>
      </c>
      <c r="R352" s="4">
        <v>18.100000000000001</v>
      </c>
      <c r="S352" s="4">
        <v>84</v>
      </c>
      <c r="T352" s="4">
        <v>72</v>
      </c>
      <c r="U352" s="4" t="s">
        <v>2868</v>
      </c>
      <c r="V352" s="4">
        <v>4.2</v>
      </c>
      <c r="W352" s="4">
        <v>40</v>
      </c>
      <c r="X352" s="4">
        <v>13</v>
      </c>
      <c r="Y352" s="4">
        <v>50</v>
      </c>
      <c r="Z352" s="4" t="s">
        <v>2869</v>
      </c>
      <c r="AA352" s="4">
        <v>5.5</v>
      </c>
      <c r="AB352" s="4">
        <v>7</v>
      </c>
      <c r="AC352" s="4">
        <v>1</v>
      </c>
      <c r="AD352" s="4" t="s">
        <v>2870</v>
      </c>
      <c r="AE352" s="4">
        <v>3</v>
      </c>
      <c r="AF352" s="4" t="s">
        <v>2871</v>
      </c>
      <c r="AG352" s="4">
        <v>0</v>
      </c>
      <c r="AH352" s="4">
        <v>0</v>
      </c>
      <c r="AI352" s="4">
        <v>0.24</v>
      </c>
      <c r="AJ352" s="4">
        <v>9.5</v>
      </c>
      <c r="AK352" s="4">
        <v>-0.5</v>
      </c>
      <c r="AL352" s="4">
        <v>2</v>
      </c>
      <c r="AM352" s="4" t="s">
        <v>2872</v>
      </c>
      <c r="AN352" s="4">
        <v>10</v>
      </c>
      <c r="AO352" s="3"/>
    </row>
    <row r="353" spans="2:41" x14ac:dyDescent="0.25">
      <c r="B353" s="106" t="s">
        <v>4829</v>
      </c>
      <c r="C353" s="16">
        <v>466990</v>
      </c>
      <c r="D353" s="16" t="s">
        <v>4631</v>
      </c>
      <c r="E353" s="16">
        <v>2020</v>
      </c>
      <c r="F353" s="12">
        <v>44178</v>
      </c>
      <c r="G353" s="4">
        <v>1013.5</v>
      </c>
      <c r="H353" s="4">
        <v>1015.8</v>
      </c>
      <c r="I353" s="4">
        <v>1015.8</v>
      </c>
      <c r="J353" s="4" t="s">
        <v>2873</v>
      </c>
      <c r="K353" s="4">
        <v>1011.5</v>
      </c>
      <c r="L353" s="4" t="s">
        <v>2874</v>
      </c>
      <c r="M353" s="4">
        <v>20.5</v>
      </c>
      <c r="N353" s="4">
        <v>23.4</v>
      </c>
      <c r="O353" s="4" t="s">
        <v>2875</v>
      </c>
      <c r="P353" s="4">
        <v>18.3</v>
      </c>
      <c r="Q353" s="4" t="s">
        <v>2876</v>
      </c>
      <c r="R353" s="4">
        <v>17.399999999999999</v>
      </c>
      <c r="S353" s="4">
        <v>83</v>
      </c>
      <c r="T353" s="4">
        <v>69</v>
      </c>
      <c r="U353" s="4" t="s">
        <v>2877</v>
      </c>
      <c r="V353" s="4">
        <v>1.5</v>
      </c>
      <c r="W353" s="4">
        <v>350</v>
      </c>
      <c r="X353" s="4">
        <v>6</v>
      </c>
      <c r="Y353" s="4">
        <v>30</v>
      </c>
      <c r="Z353" s="4" t="s">
        <v>2878</v>
      </c>
      <c r="AA353" s="4">
        <v>1.5</v>
      </c>
      <c r="AB353" s="4">
        <v>3.3</v>
      </c>
      <c r="AC353" s="4">
        <v>0.5</v>
      </c>
      <c r="AD353" s="4" t="s">
        <v>2879</v>
      </c>
      <c r="AE353" s="4">
        <v>1</v>
      </c>
      <c r="AF353" s="4" t="s">
        <v>2880</v>
      </c>
      <c r="AG353" s="4">
        <v>0.3</v>
      </c>
      <c r="AH353" s="4">
        <v>2.8</v>
      </c>
      <c r="AI353" s="4">
        <v>1.89</v>
      </c>
      <c r="AJ353" s="4">
        <v>11.8</v>
      </c>
      <c r="AK353" s="4">
        <v>-0.9</v>
      </c>
      <c r="AL353" s="4">
        <v>3</v>
      </c>
      <c r="AM353" s="4" t="s">
        <v>2881</v>
      </c>
      <c r="AN353" s="4">
        <v>9.4</v>
      </c>
      <c r="AO353" s="3"/>
    </row>
    <row r="354" spans="2:41" x14ac:dyDescent="0.25">
      <c r="B354" s="106" t="s">
        <v>4829</v>
      </c>
      <c r="C354" s="16">
        <v>466990</v>
      </c>
      <c r="D354" s="16" t="s">
        <v>4631</v>
      </c>
      <c r="E354" s="16">
        <v>2020</v>
      </c>
      <c r="F354" s="12">
        <v>44179</v>
      </c>
      <c r="G354" s="4">
        <v>1016.6</v>
      </c>
      <c r="H354" s="4">
        <v>1018.9</v>
      </c>
      <c r="I354" s="4">
        <v>1019.4</v>
      </c>
      <c r="J354" s="4" t="s">
        <v>2882</v>
      </c>
      <c r="K354" s="4">
        <v>1013.4</v>
      </c>
      <c r="L354" s="4" t="s">
        <v>2883</v>
      </c>
      <c r="M354" s="4">
        <v>20</v>
      </c>
      <c r="N354" s="4">
        <v>22.1</v>
      </c>
      <c r="O354" s="4" t="s">
        <v>2884</v>
      </c>
      <c r="P354" s="4">
        <v>18</v>
      </c>
      <c r="Q354" s="4" t="s">
        <v>2885</v>
      </c>
      <c r="R354" s="4">
        <v>16.399999999999999</v>
      </c>
      <c r="S354" s="4">
        <v>80</v>
      </c>
      <c r="T354" s="4">
        <v>72</v>
      </c>
      <c r="U354" s="4" t="s">
        <v>2886</v>
      </c>
      <c r="V354" s="4">
        <v>4.5999999999999996</v>
      </c>
      <c r="W354" s="4">
        <v>40</v>
      </c>
      <c r="X354" s="4">
        <v>17.7</v>
      </c>
      <c r="Y354" s="4">
        <v>40</v>
      </c>
      <c r="Z354" s="4" t="s">
        <v>2887</v>
      </c>
      <c r="AA354" s="4">
        <v>9</v>
      </c>
      <c r="AB354" s="4">
        <v>2</v>
      </c>
      <c r="AC354" s="4">
        <v>4.5</v>
      </c>
      <c r="AD354" s="4" t="s">
        <v>2888</v>
      </c>
      <c r="AE354" s="4">
        <v>8.5</v>
      </c>
      <c r="AF354" s="4" t="s">
        <v>2889</v>
      </c>
      <c r="AG354" s="4">
        <v>0.4</v>
      </c>
      <c r="AH354" s="4">
        <v>3.8</v>
      </c>
      <c r="AI354" s="4">
        <v>2.37</v>
      </c>
      <c r="AJ354" s="4">
        <v>11.5</v>
      </c>
      <c r="AK354" s="4">
        <v>1.7</v>
      </c>
      <c r="AL354" s="4">
        <v>4</v>
      </c>
      <c r="AM354" s="4" t="s">
        <v>2890</v>
      </c>
      <c r="AN354" s="4">
        <v>9.6</v>
      </c>
      <c r="AO354" s="3"/>
    </row>
    <row r="355" spans="2:41" x14ac:dyDescent="0.25">
      <c r="B355" s="106" t="s">
        <v>4829</v>
      </c>
      <c r="C355" s="16">
        <v>466990</v>
      </c>
      <c r="D355" s="16" t="s">
        <v>4631</v>
      </c>
      <c r="E355" s="16">
        <v>2020</v>
      </c>
      <c r="F355" s="12">
        <v>44180</v>
      </c>
      <c r="G355" s="4">
        <v>1020.1</v>
      </c>
      <c r="H355" s="4">
        <v>1022.4</v>
      </c>
      <c r="I355" s="4">
        <v>1022.2</v>
      </c>
      <c r="J355" s="4" t="s">
        <v>2891</v>
      </c>
      <c r="K355" s="4">
        <v>1018.3</v>
      </c>
      <c r="L355" s="4" t="s">
        <v>2892</v>
      </c>
      <c r="M355" s="4">
        <v>19.8</v>
      </c>
      <c r="N355" s="4">
        <v>21.2</v>
      </c>
      <c r="O355" s="4" t="s">
        <v>2893</v>
      </c>
      <c r="P355" s="4">
        <v>18.399999999999999</v>
      </c>
      <c r="Q355" s="4" t="s">
        <v>2894</v>
      </c>
      <c r="R355" s="4">
        <v>15.7</v>
      </c>
      <c r="S355" s="4">
        <v>77</v>
      </c>
      <c r="T355" s="4">
        <v>70</v>
      </c>
      <c r="U355" s="4" t="s">
        <v>2895</v>
      </c>
      <c r="V355" s="4">
        <v>4.9000000000000004</v>
      </c>
      <c r="W355" s="4">
        <v>40</v>
      </c>
      <c r="X355" s="4">
        <v>12.7</v>
      </c>
      <c r="Y355" s="4">
        <v>40</v>
      </c>
      <c r="Z355" s="4" t="s">
        <v>2896</v>
      </c>
      <c r="AA355" s="4">
        <v>0</v>
      </c>
      <c r="AB355" s="4">
        <v>0</v>
      </c>
      <c r="AC355" s="4">
        <v>0</v>
      </c>
      <c r="AD355" s="4" t="s">
        <v>181</v>
      </c>
      <c r="AE355" s="4">
        <v>0</v>
      </c>
      <c r="AF355" s="4" t="s">
        <v>181</v>
      </c>
      <c r="AG355" s="4">
        <v>0.2</v>
      </c>
      <c r="AH355" s="4">
        <v>1.9</v>
      </c>
      <c r="AI355" s="4">
        <v>4.29</v>
      </c>
      <c r="AJ355" s="4">
        <v>12.4</v>
      </c>
      <c r="AK355" s="4">
        <v>2.4</v>
      </c>
      <c r="AL355" s="4">
        <v>4</v>
      </c>
      <c r="AM355" s="4" t="s">
        <v>2897</v>
      </c>
      <c r="AN355" s="4">
        <v>9.8000000000000007</v>
      </c>
      <c r="AO355" s="3"/>
    </row>
    <row r="356" spans="2:41" x14ac:dyDescent="0.25">
      <c r="B356" s="106" t="s">
        <v>4829</v>
      </c>
      <c r="C356" s="16">
        <v>466990</v>
      </c>
      <c r="D356" s="16" t="s">
        <v>4631</v>
      </c>
      <c r="E356" s="16">
        <v>2020</v>
      </c>
      <c r="F356" s="12">
        <v>44181</v>
      </c>
      <c r="G356" s="4">
        <v>1021.1</v>
      </c>
      <c r="H356" s="4">
        <v>1023.4</v>
      </c>
      <c r="I356" s="4">
        <v>1023</v>
      </c>
      <c r="J356" s="4" t="s">
        <v>2898</v>
      </c>
      <c r="K356" s="4">
        <v>1019.5</v>
      </c>
      <c r="L356" s="4" t="s">
        <v>2899</v>
      </c>
      <c r="M356" s="4">
        <v>19.100000000000001</v>
      </c>
      <c r="N356" s="4">
        <v>20.5</v>
      </c>
      <c r="O356" s="4" t="s">
        <v>2900</v>
      </c>
      <c r="P356" s="4">
        <v>18.100000000000001</v>
      </c>
      <c r="Q356" s="4" t="s">
        <v>2901</v>
      </c>
      <c r="R356" s="4">
        <v>16</v>
      </c>
      <c r="S356" s="4">
        <v>82</v>
      </c>
      <c r="T356" s="4">
        <v>76</v>
      </c>
      <c r="U356" s="4" t="s">
        <v>2902</v>
      </c>
      <c r="V356" s="4">
        <v>4.4000000000000004</v>
      </c>
      <c r="W356" s="4">
        <v>30</v>
      </c>
      <c r="X356" s="4">
        <v>12.1</v>
      </c>
      <c r="Y356" s="4">
        <v>40</v>
      </c>
      <c r="Z356" s="4" t="s">
        <v>2903</v>
      </c>
      <c r="AA356" s="4">
        <v>0</v>
      </c>
      <c r="AB356" s="4">
        <v>0</v>
      </c>
      <c r="AC356" s="4">
        <v>0</v>
      </c>
      <c r="AD356" s="4" t="s">
        <v>181</v>
      </c>
      <c r="AE356" s="4">
        <v>0</v>
      </c>
      <c r="AF356" s="4" t="s">
        <v>181</v>
      </c>
      <c r="AG356" s="4">
        <v>0</v>
      </c>
      <c r="AH356" s="4">
        <v>0</v>
      </c>
      <c r="AI356" s="4">
        <v>0.68</v>
      </c>
      <c r="AJ356" s="4">
        <v>14.3</v>
      </c>
      <c r="AK356" s="4">
        <v>2.5</v>
      </c>
      <c r="AL356" s="4">
        <v>3</v>
      </c>
      <c r="AM356" s="4" t="s">
        <v>2904</v>
      </c>
      <c r="AN356" s="4">
        <v>10</v>
      </c>
      <c r="AO356" s="3"/>
    </row>
    <row r="357" spans="2:41" x14ac:dyDescent="0.25">
      <c r="B357" s="106" t="s">
        <v>4829</v>
      </c>
      <c r="C357" s="16">
        <v>466990</v>
      </c>
      <c r="D357" s="16" t="s">
        <v>4631</v>
      </c>
      <c r="E357" s="16">
        <v>2020</v>
      </c>
      <c r="F357" s="12">
        <v>44182</v>
      </c>
      <c r="G357" s="4">
        <v>1019.7</v>
      </c>
      <c r="H357" s="4">
        <v>1022</v>
      </c>
      <c r="I357" s="4">
        <v>1022</v>
      </c>
      <c r="J357" s="4" t="s">
        <v>2905</v>
      </c>
      <c r="K357" s="4">
        <v>1017.9</v>
      </c>
      <c r="L357" s="4" t="s">
        <v>2906</v>
      </c>
      <c r="M357" s="4">
        <v>19.600000000000001</v>
      </c>
      <c r="N357" s="4">
        <v>22.6</v>
      </c>
      <c r="O357" s="4" t="s">
        <v>2907</v>
      </c>
      <c r="P357" s="4">
        <v>17.7</v>
      </c>
      <c r="Q357" s="4" t="s">
        <v>2908</v>
      </c>
      <c r="R357" s="4">
        <v>15.6</v>
      </c>
      <c r="S357" s="4">
        <v>78</v>
      </c>
      <c r="T357" s="4">
        <v>70</v>
      </c>
      <c r="U357" s="4" t="s">
        <v>2909</v>
      </c>
      <c r="V357" s="4">
        <v>3.8</v>
      </c>
      <c r="W357" s="4">
        <v>30</v>
      </c>
      <c r="X357" s="4">
        <v>11.8</v>
      </c>
      <c r="Y357" s="4">
        <v>30</v>
      </c>
      <c r="Z357" s="4" t="s">
        <v>2910</v>
      </c>
      <c r="AA357" s="4">
        <v>0</v>
      </c>
      <c r="AB357" s="4">
        <v>0</v>
      </c>
      <c r="AC357" s="4">
        <v>0</v>
      </c>
      <c r="AD357" s="4" t="s">
        <v>181</v>
      </c>
      <c r="AE357" s="4">
        <v>0</v>
      </c>
      <c r="AF357" s="4" t="s">
        <v>181</v>
      </c>
      <c r="AG357" s="4">
        <v>2</v>
      </c>
      <c r="AH357" s="4">
        <v>18.8</v>
      </c>
      <c r="AI357" s="4">
        <v>8.8800000000000008</v>
      </c>
      <c r="AJ357" s="4">
        <v>13</v>
      </c>
      <c r="AK357" s="4">
        <v>2.6</v>
      </c>
      <c r="AL357" s="4">
        <v>5</v>
      </c>
      <c r="AM357" s="4" t="s">
        <v>2911</v>
      </c>
      <c r="AN357" s="4">
        <v>8.8000000000000007</v>
      </c>
      <c r="AO357" s="3"/>
    </row>
    <row r="358" spans="2:41" x14ac:dyDescent="0.25">
      <c r="B358" s="106" t="s">
        <v>4829</v>
      </c>
      <c r="C358" s="16">
        <v>466990</v>
      </c>
      <c r="D358" s="16" t="s">
        <v>4631</v>
      </c>
      <c r="E358" s="16">
        <v>2020</v>
      </c>
      <c r="F358" s="12">
        <v>44183</v>
      </c>
      <c r="G358" s="4">
        <v>1017.4</v>
      </c>
      <c r="H358" s="4">
        <v>1019.7</v>
      </c>
      <c r="I358" s="4">
        <v>1018.7</v>
      </c>
      <c r="J358" s="4" t="s">
        <v>2912</v>
      </c>
      <c r="K358" s="4">
        <v>1015</v>
      </c>
      <c r="L358" s="4" t="s">
        <v>2913</v>
      </c>
      <c r="M358" s="4">
        <v>20.9</v>
      </c>
      <c r="N358" s="4">
        <v>25.8</v>
      </c>
      <c r="O358" s="4" t="s">
        <v>2914</v>
      </c>
      <c r="P358" s="4">
        <v>16.3</v>
      </c>
      <c r="Q358" s="4" t="s">
        <v>2915</v>
      </c>
      <c r="R358" s="4">
        <v>17</v>
      </c>
      <c r="S358" s="4">
        <v>79</v>
      </c>
      <c r="T358" s="4">
        <v>57</v>
      </c>
      <c r="U358" s="4" t="s">
        <v>2916</v>
      </c>
      <c r="V358" s="4">
        <v>2.2000000000000002</v>
      </c>
      <c r="W358" s="4">
        <v>260</v>
      </c>
      <c r="X358" s="4">
        <v>7.2</v>
      </c>
      <c r="Y358" s="4">
        <v>30</v>
      </c>
      <c r="Z358" s="4" t="s">
        <v>2917</v>
      </c>
      <c r="AA358" s="4">
        <v>0</v>
      </c>
      <c r="AB358" s="4">
        <v>0</v>
      </c>
      <c r="AC358" s="4">
        <v>0</v>
      </c>
      <c r="AD358" s="4" t="s">
        <v>181</v>
      </c>
      <c r="AE358" s="4">
        <v>0</v>
      </c>
      <c r="AF358" s="4" t="s">
        <v>181</v>
      </c>
      <c r="AG358" s="4">
        <v>7.1</v>
      </c>
      <c r="AH358" s="4">
        <v>66.900000000000006</v>
      </c>
      <c r="AI358" s="4">
        <v>12.89</v>
      </c>
      <c r="AJ358" s="4">
        <v>16</v>
      </c>
      <c r="AK358" s="4">
        <v>2.6</v>
      </c>
      <c r="AL358" s="4">
        <v>6</v>
      </c>
      <c r="AM358" s="4" t="s">
        <v>2918</v>
      </c>
      <c r="AN358" s="4">
        <v>6</v>
      </c>
      <c r="AO358" s="3"/>
    </row>
    <row r="359" spans="2:41" x14ac:dyDescent="0.25">
      <c r="B359" s="106" t="s">
        <v>4829</v>
      </c>
      <c r="C359" s="16">
        <v>466990</v>
      </c>
      <c r="D359" s="16" t="s">
        <v>4631</v>
      </c>
      <c r="E359" s="16">
        <v>2020</v>
      </c>
      <c r="F359" s="12">
        <v>44184</v>
      </c>
      <c r="G359" s="4">
        <v>1020.2</v>
      </c>
      <c r="H359" s="4">
        <v>1022.5</v>
      </c>
      <c r="I359" s="4">
        <v>1022.8</v>
      </c>
      <c r="J359" s="4" t="s">
        <v>2919</v>
      </c>
      <c r="K359" s="4">
        <v>1017.5</v>
      </c>
      <c r="L359" s="4" t="s">
        <v>2920</v>
      </c>
      <c r="M359" s="4">
        <v>20.100000000000001</v>
      </c>
      <c r="N359" s="4">
        <v>21.8</v>
      </c>
      <c r="O359" s="4" t="s">
        <v>2921</v>
      </c>
      <c r="P359" s="4">
        <v>19.100000000000001</v>
      </c>
      <c r="Q359" s="4" t="s">
        <v>2922</v>
      </c>
      <c r="R359" s="4">
        <v>15.9</v>
      </c>
      <c r="S359" s="4">
        <v>77</v>
      </c>
      <c r="T359" s="4">
        <v>70</v>
      </c>
      <c r="U359" s="4" t="s">
        <v>2923</v>
      </c>
      <c r="V359" s="4">
        <v>6.1</v>
      </c>
      <c r="W359" s="4">
        <v>40</v>
      </c>
      <c r="X359" s="4">
        <v>18.5</v>
      </c>
      <c r="Y359" s="4">
        <v>40</v>
      </c>
      <c r="Z359" s="4" t="s">
        <v>2924</v>
      </c>
      <c r="AA359" s="4">
        <v>0</v>
      </c>
      <c r="AB359" s="4">
        <v>0</v>
      </c>
      <c r="AC359" s="4">
        <v>0</v>
      </c>
      <c r="AD359" s="4" t="s">
        <v>181</v>
      </c>
      <c r="AE359" s="4">
        <v>0</v>
      </c>
      <c r="AF359" s="4" t="s">
        <v>181</v>
      </c>
      <c r="AG359" s="4">
        <v>0.3</v>
      </c>
      <c r="AH359" s="4">
        <v>2.8</v>
      </c>
      <c r="AI359" s="4">
        <v>0.28000000000000003</v>
      </c>
      <c r="AJ359" s="4">
        <v>11.1</v>
      </c>
      <c r="AK359" s="4">
        <v>0.9</v>
      </c>
      <c r="AL359" s="4">
        <v>2</v>
      </c>
      <c r="AM359" s="4" t="s">
        <v>2925</v>
      </c>
      <c r="AN359" s="4">
        <v>9.9</v>
      </c>
      <c r="AO359" s="3"/>
    </row>
    <row r="360" spans="2:41" x14ac:dyDescent="0.25">
      <c r="B360" s="106" t="s">
        <v>4829</v>
      </c>
      <c r="C360" s="16">
        <v>466990</v>
      </c>
      <c r="D360" s="16" t="s">
        <v>4631</v>
      </c>
      <c r="E360" s="16">
        <v>2020</v>
      </c>
      <c r="F360" s="12">
        <v>44185</v>
      </c>
      <c r="G360" s="4">
        <v>1022.1</v>
      </c>
      <c r="H360" s="4">
        <v>1024.4000000000001</v>
      </c>
      <c r="I360" s="4">
        <v>1023.5</v>
      </c>
      <c r="J360" s="4" t="s">
        <v>2926</v>
      </c>
      <c r="K360" s="4">
        <v>1020.4</v>
      </c>
      <c r="L360" s="4" t="s">
        <v>2927</v>
      </c>
      <c r="M360" s="4">
        <v>19.2</v>
      </c>
      <c r="N360" s="4">
        <v>21</v>
      </c>
      <c r="O360" s="4" t="s">
        <v>2928</v>
      </c>
      <c r="P360" s="4">
        <v>16.600000000000001</v>
      </c>
      <c r="Q360" s="4" t="s">
        <v>2929</v>
      </c>
      <c r="R360" s="4">
        <v>15.4</v>
      </c>
      <c r="S360" s="4">
        <v>79</v>
      </c>
      <c r="T360" s="4">
        <v>71</v>
      </c>
      <c r="U360" s="4" t="s">
        <v>2930</v>
      </c>
      <c r="V360" s="4">
        <v>4.2</v>
      </c>
      <c r="W360" s="4">
        <v>30</v>
      </c>
      <c r="X360" s="4">
        <v>13.4</v>
      </c>
      <c r="Y360" s="4">
        <v>30</v>
      </c>
      <c r="Z360" s="4" t="s">
        <v>2931</v>
      </c>
      <c r="AA360" s="4">
        <v>0</v>
      </c>
      <c r="AB360" s="4">
        <v>0</v>
      </c>
      <c r="AC360" s="4">
        <v>0</v>
      </c>
      <c r="AD360" s="4" t="s">
        <v>181</v>
      </c>
      <c r="AE360" s="4">
        <v>0</v>
      </c>
      <c r="AF360" s="4" t="s">
        <v>181</v>
      </c>
      <c r="AG360" s="4">
        <v>0.3</v>
      </c>
      <c r="AH360" s="4">
        <v>2.8</v>
      </c>
      <c r="AI360" s="4">
        <v>4.05</v>
      </c>
      <c r="AJ360" s="4">
        <v>12.9</v>
      </c>
      <c r="AK360" s="4">
        <v>-1.3</v>
      </c>
      <c r="AL360" s="4">
        <v>4</v>
      </c>
      <c r="AM360" s="4" t="s">
        <v>2932</v>
      </c>
      <c r="AN360" s="4">
        <v>9.8000000000000007</v>
      </c>
      <c r="AO360" s="3"/>
    </row>
    <row r="361" spans="2:41" x14ac:dyDescent="0.25">
      <c r="B361" s="106" t="s">
        <v>4829</v>
      </c>
      <c r="C361" s="16">
        <v>466990</v>
      </c>
      <c r="D361" s="16" t="s">
        <v>4631</v>
      </c>
      <c r="E361" s="16">
        <v>2020</v>
      </c>
      <c r="F361" s="12">
        <v>44186</v>
      </c>
      <c r="G361" s="4">
        <v>1020.8</v>
      </c>
      <c r="H361" s="4">
        <v>1023.1</v>
      </c>
      <c r="I361" s="4">
        <v>1023.1</v>
      </c>
      <c r="J361" s="4" t="s">
        <v>2933</v>
      </c>
      <c r="K361" s="4">
        <v>1018.8</v>
      </c>
      <c r="L361" s="4" t="s">
        <v>2934</v>
      </c>
      <c r="M361" s="4">
        <v>18.2</v>
      </c>
      <c r="N361" s="4">
        <v>19.600000000000001</v>
      </c>
      <c r="O361" s="4" t="s">
        <v>2935</v>
      </c>
      <c r="P361" s="4">
        <v>17.2</v>
      </c>
      <c r="Q361" s="4" t="s">
        <v>2936</v>
      </c>
      <c r="R361" s="4">
        <v>16.3</v>
      </c>
      <c r="S361" s="4">
        <v>89</v>
      </c>
      <c r="T361" s="4">
        <v>76</v>
      </c>
      <c r="U361" s="4" t="s">
        <v>2937</v>
      </c>
      <c r="V361" s="4">
        <v>2.9</v>
      </c>
      <c r="W361" s="4">
        <v>20</v>
      </c>
      <c r="X361" s="4">
        <v>9.1999999999999993</v>
      </c>
      <c r="Y361" s="4">
        <v>20</v>
      </c>
      <c r="Z361" s="4" t="s">
        <v>2938</v>
      </c>
      <c r="AA361" s="4">
        <v>5.5</v>
      </c>
      <c r="AB361" s="4">
        <v>15.7</v>
      </c>
      <c r="AC361" s="4">
        <v>0.5</v>
      </c>
      <c r="AD361" s="4" t="s">
        <v>2939</v>
      </c>
      <c r="AE361" s="4">
        <v>1</v>
      </c>
      <c r="AF361" s="4" t="s">
        <v>2940</v>
      </c>
      <c r="AG361" s="4">
        <v>0</v>
      </c>
      <c r="AH361" s="4">
        <v>0</v>
      </c>
      <c r="AI361" s="4">
        <v>0.94</v>
      </c>
      <c r="AJ361" s="4">
        <v>9.3000000000000007</v>
      </c>
      <c r="AK361" s="4">
        <v>-1.2</v>
      </c>
      <c r="AL361" s="4">
        <v>3</v>
      </c>
      <c r="AM361" s="4" t="s">
        <v>2941</v>
      </c>
      <c r="AN361" s="4">
        <v>10</v>
      </c>
      <c r="AO361" s="3"/>
    </row>
    <row r="362" spans="2:41" x14ac:dyDescent="0.25">
      <c r="B362" s="106" t="s">
        <v>4829</v>
      </c>
      <c r="C362" s="16">
        <v>466990</v>
      </c>
      <c r="D362" s="16" t="s">
        <v>4631</v>
      </c>
      <c r="E362" s="16">
        <v>2020</v>
      </c>
      <c r="F362" s="12">
        <v>44187</v>
      </c>
      <c r="G362" s="4">
        <v>1018</v>
      </c>
      <c r="H362" s="4">
        <v>1020.3</v>
      </c>
      <c r="I362" s="4">
        <v>1020.4</v>
      </c>
      <c r="J362" s="4" t="s">
        <v>2942</v>
      </c>
      <c r="K362" s="4">
        <v>1015.6</v>
      </c>
      <c r="L362" s="4" t="s">
        <v>2943</v>
      </c>
      <c r="M362" s="4">
        <v>19.899999999999999</v>
      </c>
      <c r="N362" s="4">
        <v>24</v>
      </c>
      <c r="O362" s="4" t="s">
        <v>2944</v>
      </c>
      <c r="P362" s="4">
        <v>16.8</v>
      </c>
      <c r="Q362" s="4" t="s">
        <v>2945</v>
      </c>
      <c r="R362" s="4">
        <v>17.5</v>
      </c>
      <c r="S362" s="4">
        <v>86</v>
      </c>
      <c r="T362" s="4">
        <v>70</v>
      </c>
      <c r="U362" s="4" t="s">
        <v>2946</v>
      </c>
      <c r="V362" s="4">
        <v>2.4</v>
      </c>
      <c r="W362" s="4">
        <v>40</v>
      </c>
      <c r="X362" s="4">
        <v>8.5</v>
      </c>
      <c r="Y362" s="4">
        <v>70</v>
      </c>
      <c r="Z362" s="4" t="s">
        <v>2947</v>
      </c>
      <c r="AA362" s="4">
        <v>2</v>
      </c>
      <c r="AB362" s="4">
        <v>1.7</v>
      </c>
      <c r="AC362" s="4">
        <v>0.5</v>
      </c>
      <c r="AD362" s="4" t="s">
        <v>2948</v>
      </c>
      <c r="AE362" s="4">
        <v>1</v>
      </c>
      <c r="AF362" s="4" t="s">
        <v>2949</v>
      </c>
      <c r="AG362" s="4">
        <v>1.9</v>
      </c>
      <c r="AH362" s="4">
        <v>17.899999999999999</v>
      </c>
      <c r="AI362" s="4">
        <v>6.13</v>
      </c>
      <c r="AJ362" s="4">
        <v>14.5</v>
      </c>
      <c r="AK362" s="4">
        <v>-1.2</v>
      </c>
      <c r="AL362" s="4">
        <v>6</v>
      </c>
      <c r="AM362" s="4" t="s">
        <v>2950</v>
      </c>
      <c r="AN362" s="4">
        <v>8.9</v>
      </c>
      <c r="AO362" s="3"/>
    </row>
    <row r="363" spans="2:41" x14ac:dyDescent="0.25">
      <c r="B363" s="106" t="s">
        <v>4829</v>
      </c>
      <c r="C363" s="16">
        <v>466990</v>
      </c>
      <c r="D363" s="16" t="s">
        <v>4631</v>
      </c>
      <c r="E363" s="16">
        <v>2020</v>
      </c>
      <c r="F363" s="12">
        <v>44188</v>
      </c>
      <c r="G363" s="4">
        <v>1014</v>
      </c>
      <c r="H363" s="4">
        <v>1016.3</v>
      </c>
      <c r="I363" s="4">
        <v>1017.4</v>
      </c>
      <c r="J363" s="4" t="s">
        <v>2951</v>
      </c>
      <c r="K363" s="4">
        <v>1010.7</v>
      </c>
      <c r="L363" s="4" t="s">
        <v>2952</v>
      </c>
      <c r="M363" s="4">
        <v>20</v>
      </c>
      <c r="N363" s="4">
        <v>21.6</v>
      </c>
      <c r="O363" s="4" t="s">
        <v>2953</v>
      </c>
      <c r="P363" s="4">
        <v>18.7</v>
      </c>
      <c r="Q363" s="4" t="s">
        <v>2954</v>
      </c>
      <c r="R363" s="4">
        <v>19.5</v>
      </c>
      <c r="S363" s="4">
        <v>97</v>
      </c>
      <c r="T363" s="4">
        <v>92</v>
      </c>
      <c r="U363" s="4" t="s">
        <v>2955</v>
      </c>
      <c r="V363" s="4">
        <v>1.7</v>
      </c>
      <c r="W363" s="4">
        <v>340</v>
      </c>
      <c r="X363" s="4">
        <v>6.1</v>
      </c>
      <c r="Y363" s="4">
        <v>360</v>
      </c>
      <c r="Z363" s="4" t="s">
        <v>2956</v>
      </c>
      <c r="AA363" s="4">
        <v>12</v>
      </c>
      <c r="AB363" s="4">
        <v>14.3</v>
      </c>
      <c r="AC363" s="4">
        <v>2</v>
      </c>
      <c r="AD363" s="4" t="s">
        <v>2957</v>
      </c>
      <c r="AE363" s="4">
        <v>4</v>
      </c>
      <c r="AF363" s="4" t="s">
        <v>2958</v>
      </c>
      <c r="AG363" s="4">
        <v>0</v>
      </c>
      <c r="AH363" s="4">
        <v>0</v>
      </c>
      <c r="AI363" s="4">
        <v>1</v>
      </c>
      <c r="AJ363" s="4">
        <v>9</v>
      </c>
      <c r="AK363" s="4">
        <v>-1.4</v>
      </c>
      <c r="AL363" s="4">
        <v>3</v>
      </c>
      <c r="AM363" s="4" t="s">
        <v>2959</v>
      </c>
      <c r="AN363" s="4">
        <v>10</v>
      </c>
      <c r="AO363" s="3"/>
    </row>
    <row r="364" spans="2:41" x14ac:dyDescent="0.25">
      <c r="B364" s="106" t="s">
        <v>4829</v>
      </c>
      <c r="C364" s="16">
        <v>466990</v>
      </c>
      <c r="D364" s="16" t="s">
        <v>4631</v>
      </c>
      <c r="E364" s="16">
        <v>2020</v>
      </c>
      <c r="F364" s="12">
        <v>44189</v>
      </c>
      <c r="G364" s="4">
        <v>1011.9</v>
      </c>
      <c r="H364" s="4">
        <v>1014.2</v>
      </c>
      <c r="I364" s="4">
        <v>1015.6</v>
      </c>
      <c r="J364" s="4" t="s">
        <v>2960</v>
      </c>
      <c r="K364" s="4">
        <v>1009.4</v>
      </c>
      <c r="L364" s="4" t="s">
        <v>2961</v>
      </c>
      <c r="M364" s="4">
        <v>20.7</v>
      </c>
      <c r="N364" s="4">
        <v>23.5</v>
      </c>
      <c r="O364" s="4" t="s">
        <v>2962</v>
      </c>
      <c r="P364" s="4">
        <v>19.2</v>
      </c>
      <c r="Q364" s="4" t="s">
        <v>2963</v>
      </c>
      <c r="R364" s="4">
        <v>18.2</v>
      </c>
      <c r="S364" s="4">
        <v>86</v>
      </c>
      <c r="T364" s="4">
        <v>71</v>
      </c>
      <c r="U364" s="4" t="s">
        <v>2964</v>
      </c>
      <c r="V364" s="4">
        <v>4.7</v>
      </c>
      <c r="W364" s="4">
        <v>40</v>
      </c>
      <c r="X364" s="4">
        <v>15</v>
      </c>
      <c r="Y364" s="4">
        <v>50</v>
      </c>
      <c r="Z364" s="4" t="s">
        <v>2965</v>
      </c>
      <c r="AA364" s="4">
        <v>0.5</v>
      </c>
      <c r="AB364" s="4">
        <v>2.9</v>
      </c>
      <c r="AC364" s="4">
        <v>0.5</v>
      </c>
      <c r="AD364" s="4" t="s">
        <v>2966</v>
      </c>
      <c r="AE364" s="4">
        <v>0.5</v>
      </c>
      <c r="AF364" s="4" t="s">
        <v>2966</v>
      </c>
      <c r="AG364" s="4">
        <v>0</v>
      </c>
      <c r="AH364" s="4">
        <v>0</v>
      </c>
      <c r="AI364" s="4">
        <v>0.94</v>
      </c>
      <c r="AJ364" s="4">
        <v>11.5</v>
      </c>
      <c r="AK364" s="4">
        <v>-2.5</v>
      </c>
      <c r="AL364" s="4">
        <v>2</v>
      </c>
      <c r="AM364" s="4" t="s">
        <v>2967</v>
      </c>
      <c r="AN364" s="4">
        <v>9.9</v>
      </c>
      <c r="AO364" s="3"/>
    </row>
    <row r="365" spans="2:41" x14ac:dyDescent="0.25">
      <c r="B365" s="106" t="s">
        <v>4829</v>
      </c>
      <c r="C365" s="16">
        <v>466990</v>
      </c>
      <c r="D365" s="16" t="s">
        <v>4631</v>
      </c>
      <c r="E365" s="16">
        <v>2020</v>
      </c>
      <c r="F365" s="12">
        <v>44190</v>
      </c>
      <c r="G365" s="4">
        <v>1017.4</v>
      </c>
      <c r="H365" s="4">
        <v>1019.7</v>
      </c>
      <c r="I365" s="4">
        <v>1019.6</v>
      </c>
      <c r="J365" s="4" t="s">
        <v>2968</v>
      </c>
      <c r="K365" s="4">
        <v>1014.9</v>
      </c>
      <c r="L365" s="4" t="s">
        <v>2969</v>
      </c>
      <c r="M365" s="4">
        <v>18.7</v>
      </c>
      <c r="N365" s="4">
        <v>20.2</v>
      </c>
      <c r="O365" s="4" t="s">
        <v>2970</v>
      </c>
      <c r="P365" s="4">
        <v>17.100000000000001</v>
      </c>
      <c r="Q365" s="4" t="s">
        <v>2971</v>
      </c>
      <c r="R365" s="4">
        <v>15.9</v>
      </c>
      <c r="S365" s="4">
        <v>84</v>
      </c>
      <c r="T365" s="4">
        <v>75</v>
      </c>
      <c r="U365" s="4" t="s">
        <v>2972</v>
      </c>
      <c r="V365" s="4">
        <v>3</v>
      </c>
      <c r="W365" s="4">
        <v>40</v>
      </c>
      <c r="X365" s="4">
        <v>11.4</v>
      </c>
      <c r="Y365" s="4">
        <v>50</v>
      </c>
      <c r="Z365" s="4" t="s">
        <v>2973</v>
      </c>
      <c r="AA365" s="4">
        <v>1</v>
      </c>
      <c r="AB365" s="4">
        <v>1.9</v>
      </c>
      <c r="AC365" s="4">
        <v>0.5</v>
      </c>
      <c r="AD365" s="4" t="s">
        <v>2974</v>
      </c>
      <c r="AE365" s="4">
        <v>0.5</v>
      </c>
      <c r="AF365" s="4" t="s">
        <v>2974</v>
      </c>
      <c r="AG365" s="4">
        <v>0</v>
      </c>
      <c r="AH365" s="4">
        <v>0</v>
      </c>
      <c r="AI365" s="4">
        <v>0</v>
      </c>
      <c r="AJ365" s="4">
        <v>11.8</v>
      </c>
      <c r="AK365" s="4">
        <v>-1</v>
      </c>
      <c r="AL365" s="4">
        <v>2</v>
      </c>
      <c r="AM365" s="4" t="s">
        <v>2975</v>
      </c>
      <c r="AN365" s="4">
        <v>9.9</v>
      </c>
      <c r="AO365" s="3"/>
    </row>
    <row r="366" spans="2:41" x14ac:dyDescent="0.25">
      <c r="B366" s="106" t="s">
        <v>4829</v>
      </c>
      <c r="C366" s="16">
        <v>466990</v>
      </c>
      <c r="D366" s="16" t="s">
        <v>4631</v>
      </c>
      <c r="E366" s="16">
        <v>2020</v>
      </c>
      <c r="F366" s="12">
        <v>44191</v>
      </c>
      <c r="G366" s="4">
        <v>1016</v>
      </c>
      <c r="H366" s="4">
        <v>1018.3</v>
      </c>
      <c r="I366" s="4">
        <v>1018.7</v>
      </c>
      <c r="J366" s="4" t="s">
        <v>2976</v>
      </c>
      <c r="K366" s="4">
        <v>1013.5</v>
      </c>
      <c r="L366" s="4" t="s">
        <v>2977</v>
      </c>
      <c r="M366" s="4">
        <v>19.5</v>
      </c>
      <c r="N366" s="4">
        <v>24.1</v>
      </c>
      <c r="O366" s="4" t="s">
        <v>2978</v>
      </c>
      <c r="P366" s="4">
        <v>15.2</v>
      </c>
      <c r="Q366" s="4" t="s">
        <v>2979</v>
      </c>
      <c r="R366" s="4">
        <v>15.9</v>
      </c>
      <c r="S366" s="4">
        <v>81</v>
      </c>
      <c r="T366" s="4">
        <v>63</v>
      </c>
      <c r="U366" s="4" t="s">
        <v>2980</v>
      </c>
      <c r="V366" s="4">
        <v>2.2000000000000002</v>
      </c>
      <c r="W366" s="4">
        <v>240</v>
      </c>
      <c r="X366" s="4">
        <v>6</v>
      </c>
      <c r="Y366" s="4">
        <v>220</v>
      </c>
      <c r="Z366" s="4" t="s">
        <v>2981</v>
      </c>
      <c r="AA366" s="4">
        <v>0</v>
      </c>
      <c r="AB366" s="4">
        <v>0</v>
      </c>
      <c r="AC366" s="4">
        <v>0</v>
      </c>
      <c r="AD366" s="4" t="s">
        <v>181</v>
      </c>
      <c r="AE366" s="4">
        <v>0</v>
      </c>
      <c r="AF366" s="4" t="s">
        <v>181</v>
      </c>
      <c r="AG366" s="4">
        <v>7.6</v>
      </c>
      <c r="AH366" s="4">
        <v>71.599999999999994</v>
      </c>
      <c r="AI366" s="4">
        <v>14.65</v>
      </c>
      <c r="AJ366" s="4">
        <v>15.9</v>
      </c>
      <c r="AK366" s="4">
        <v>2.2999999999999998</v>
      </c>
      <c r="AL366" s="4">
        <v>6</v>
      </c>
      <c r="AM366" s="4" t="s">
        <v>2982</v>
      </c>
      <c r="AN366" s="4">
        <v>4.0999999999999996</v>
      </c>
      <c r="AO366" s="3"/>
    </row>
    <row r="367" spans="2:41" x14ac:dyDescent="0.25">
      <c r="B367" s="106" t="s">
        <v>4829</v>
      </c>
      <c r="C367" s="16">
        <v>466990</v>
      </c>
      <c r="D367" s="16" t="s">
        <v>4631</v>
      </c>
      <c r="E367" s="16">
        <v>2020</v>
      </c>
      <c r="F367" s="12">
        <v>44192</v>
      </c>
      <c r="G367" s="4">
        <v>1014.1</v>
      </c>
      <c r="H367" s="4">
        <v>1016.4</v>
      </c>
      <c r="I367" s="4">
        <v>1016</v>
      </c>
      <c r="J367" s="4" t="s">
        <v>2983</v>
      </c>
      <c r="K367" s="4">
        <v>1012.5</v>
      </c>
      <c r="L367" s="4" t="s">
        <v>2984</v>
      </c>
      <c r="M367" s="4">
        <v>20.5</v>
      </c>
      <c r="N367" s="4">
        <v>24.4</v>
      </c>
      <c r="O367" s="4" t="s">
        <v>2985</v>
      </c>
      <c r="P367" s="4">
        <v>17.600000000000001</v>
      </c>
      <c r="Q367" s="4" t="s">
        <v>2986</v>
      </c>
      <c r="R367" s="4">
        <v>16.8</v>
      </c>
      <c r="S367" s="4">
        <v>80</v>
      </c>
      <c r="T367" s="4">
        <v>58</v>
      </c>
      <c r="U367" s="4" t="s">
        <v>2987</v>
      </c>
      <c r="V367" s="4">
        <v>2.2000000000000002</v>
      </c>
      <c r="W367" s="4">
        <v>250</v>
      </c>
      <c r="X367" s="4">
        <v>6.2</v>
      </c>
      <c r="Y367" s="4">
        <v>20</v>
      </c>
      <c r="Z367" s="4" t="s">
        <v>2988</v>
      </c>
      <c r="AA367" s="4">
        <v>6</v>
      </c>
      <c r="AB367" s="4">
        <v>6.7</v>
      </c>
      <c r="AC367" s="4">
        <v>1.5</v>
      </c>
      <c r="AD367" s="4" t="s">
        <v>2989</v>
      </c>
      <c r="AE367" s="4">
        <v>3.5</v>
      </c>
      <c r="AF367" s="4" t="s">
        <v>2990</v>
      </c>
      <c r="AG367" s="4">
        <v>2.2000000000000002</v>
      </c>
      <c r="AH367" s="4">
        <v>20.7</v>
      </c>
      <c r="AI367" s="4">
        <v>4.7</v>
      </c>
      <c r="AJ367" s="4">
        <v>12.1</v>
      </c>
      <c r="AK367" s="4">
        <v>-1.6</v>
      </c>
      <c r="AL367" s="4">
        <v>4</v>
      </c>
      <c r="AM367" s="4" t="s">
        <v>2991</v>
      </c>
      <c r="AN367" s="4">
        <v>9</v>
      </c>
      <c r="AO367" s="3"/>
    </row>
    <row r="368" spans="2:41" x14ac:dyDescent="0.25">
      <c r="B368" s="106" t="s">
        <v>4829</v>
      </c>
      <c r="C368" s="16">
        <v>466990</v>
      </c>
      <c r="D368" s="16" t="s">
        <v>4631</v>
      </c>
      <c r="E368" s="16">
        <v>2020</v>
      </c>
      <c r="F368" s="12">
        <v>44193</v>
      </c>
      <c r="G368" s="4">
        <v>1014.7</v>
      </c>
      <c r="H368" s="4">
        <v>1017</v>
      </c>
      <c r="I368" s="4">
        <v>1017.1</v>
      </c>
      <c r="J368" s="4" t="s">
        <v>2992</v>
      </c>
      <c r="K368" s="4">
        <v>1012.6</v>
      </c>
      <c r="L368" s="4" t="s">
        <v>2993</v>
      </c>
      <c r="M368" s="4">
        <v>20.100000000000001</v>
      </c>
      <c r="N368" s="4">
        <v>23.5</v>
      </c>
      <c r="O368" s="4" t="s">
        <v>2994</v>
      </c>
      <c r="P368" s="4">
        <v>18.399999999999999</v>
      </c>
      <c r="Q368" s="4" t="s">
        <v>2995</v>
      </c>
      <c r="R368" s="4">
        <v>17.399999999999999</v>
      </c>
      <c r="S368" s="4">
        <v>85</v>
      </c>
      <c r="T368" s="4">
        <v>69</v>
      </c>
      <c r="U368" s="4" t="s">
        <v>2996</v>
      </c>
      <c r="V368" s="4">
        <v>2.4</v>
      </c>
      <c r="W368" s="4">
        <v>360</v>
      </c>
      <c r="X368" s="4">
        <v>9.4</v>
      </c>
      <c r="Y368" s="4">
        <v>40</v>
      </c>
      <c r="Z368" s="4" t="s">
        <v>2997</v>
      </c>
      <c r="AA368" s="4">
        <v>0.5</v>
      </c>
      <c r="AB368" s="4">
        <v>2.2999999999999998</v>
      </c>
      <c r="AC368" s="4">
        <v>0.5</v>
      </c>
      <c r="AD368" s="4" t="s">
        <v>2998</v>
      </c>
      <c r="AE368" s="4">
        <v>0.5</v>
      </c>
      <c r="AF368" s="4" t="s">
        <v>2999</v>
      </c>
      <c r="AG368" s="4">
        <v>0.5</v>
      </c>
      <c r="AH368" s="4">
        <v>4.7</v>
      </c>
      <c r="AI368" s="4">
        <v>2.72</v>
      </c>
      <c r="AJ368" s="4">
        <v>10.4</v>
      </c>
      <c r="AK368" s="4">
        <v>1.2</v>
      </c>
      <c r="AL368" s="4">
        <v>3</v>
      </c>
      <c r="AM368" s="4" t="s">
        <v>3000</v>
      </c>
      <c r="AN368" s="4">
        <v>9</v>
      </c>
      <c r="AO368" s="3"/>
    </row>
    <row r="369" spans="2:41" x14ac:dyDescent="0.25">
      <c r="B369" s="106" t="s">
        <v>4829</v>
      </c>
      <c r="C369" s="16">
        <v>466990</v>
      </c>
      <c r="D369" s="16" t="s">
        <v>4631</v>
      </c>
      <c r="E369" s="16">
        <v>2020</v>
      </c>
      <c r="F369" s="12">
        <v>44194</v>
      </c>
      <c r="G369" s="4">
        <v>1011.2</v>
      </c>
      <c r="H369" s="4">
        <v>1013.5</v>
      </c>
      <c r="I369" s="4">
        <v>1013</v>
      </c>
      <c r="J369" s="4" t="s">
        <v>3001</v>
      </c>
      <c r="K369" s="4">
        <v>1008.6</v>
      </c>
      <c r="L369" s="4" t="s">
        <v>3002</v>
      </c>
      <c r="M369" s="4">
        <v>21.9</v>
      </c>
      <c r="N369" s="4">
        <v>25.5</v>
      </c>
      <c r="O369" s="4" t="s">
        <v>3003</v>
      </c>
      <c r="P369" s="4">
        <v>18.3</v>
      </c>
      <c r="Q369" s="4" t="s">
        <v>3004</v>
      </c>
      <c r="R369" s="4">
        <v>18.8</v>
      </c>
      <c r="S369" s="4">
        <v>83</v>
      </c>
      <c r="T369" s="4">
        <v>71</v>
      </c>
      <c r="U369" s="4" t="s">
        <v>3005</v>
      </c>
      <c r="V369" s="4">
        <v>2.1</v>
      </c>
      <c r="W369" s="4">
        <v>250</v>
      </c>
      <c r="X369" s="4">
        <v>5.2</v>
      </c>
      <c r="Y369" s="4">
        <v>50</v>
      </c>
      <c r="Z369" s="4" t="s">
        <v>3006</v>
      </c>
      <c r="AA369" s="4" t="s">
        <v>315</v>
      </c>
      <c r="AB369" s="4">
        <v>0.4</v>
      </c>
      <c r="AC369" s="4" t="s">
        <v>315</v>
      </c>
      <c r="AD369" s="4" t="s">
        <v>3007</v>
      </c>
      <c r="AE369" s="4" t="s">
        <v>315</v>
      </c>
      <c r="AF369" s="4" t="s">
        <v>3007</v>
      </c>
      <c r="AG369" s="4">
        <v>4.8</v>
      </c>
      <c r="AH369" s="4">
        <v>45.2</v>
      </c>
      <c r="AI369" s="4">
        <v>8.75</v>
      </c>
      <c r="AJ369" s="4">
        <v>14</v>
      </c>
      <c r="AK369" s="4">
        <v>-2.4</v>
      </c>
      <c r="AL369" s="4">
        <v>6</v>
      </c>
      <c r="AM369" s="4" t="s">
        <v>3008</v>
      </c>
      <c r="AN369" s="4">
        <v>8.5</v>
      </c>
      <c r="AO369" s="3"/>
    </row>
    <row r="370" spans="2:41" x14ac:dyDescent="0.25">
      <c r="B370" s="106" t="s">
        <v>4829</v>
      </c>
      <c r="C370" s="16">
        <v>466990</v>
      </c>
      <c r="D370" s="16" t="s">
        <v>4631</v>
      </c>
      <c r="E370" s="16">
        <v>2020</v>
      </c>
      <c r="F370" s="12">
        <v>44195</v>
      </c>
      <c r="G370" s="4">
        <v>1018.7</v>
      </c>
      <c r="H370" s="4">
        <v>1021</v>
      </c>
      <c r="I370" s="4">
        <v>1024.3</v>
      </c>
      <c r="J370" s="4" t="s">
        <v>3009</v>
      </c>
      <c r="K370" s="4">
        <v>1011.5</v>
      </c>
      <c r="L370" s="4" t="s">
        <v>3010</v>
      </c>
      <c r="M370" s="4">
        <v>16</v>
      </c>
      <c r="N370" s="4">
        <v>22.2</v>
      </c>
      <c r="O370" s="4" t="s">
        <v>3011</v>
      </c>
      <c r="P370" s="4">
        <v>13</v>
      </c>
      <c r="Q370" s="4" t="s">
        <v>3012</v>
      </c>
      <c r="R370" s="4">
        <v>11</v>
      </c>
      <c r="S370" s="4">
        <v>73</v>
      </c>
      <c r="T370" s="4">
        <v>58</v>
      </c>
      <c r="U370" s="4" t="s">
        <v>3013</v>
      </c>
      <c r="V370" s="4">
        <v>8.6</v>
      </c>
      <c r="W370" s="4">
        <v>40</v>
      </c>
      <c r="X370" s="4">
        <v>22.2</v>
      </c>
      <c r="Y370" s="4">
        <v>30</v>
      </c>
      <c r="Z370" s="4" t="s">
        <v>3014</v>
      </c>
      <c r="AA370" s="4">
        <v>1.5</v>
      </c>
      <c r="AB370" s="4">
        <v>1.1000000000000001</v>
      </c>
      <c r="AC370" s="4">
        <v>0.5</v>
      </c>
      <c r="AD370" s="4" t="s">
        <v>3015</v>
      </c>
      <c r="AE370" s="4">
        <v>1</v>
      </c>
      <c r="AF370" s="4" t="s">
        <v>3016</v>
      </c>
      <c r="AG370" s="4">
        <v>0</v>
      </c>
      <c r="AH370" s="4">
        <v>0</v>
      </c>
      <c r="AI370" s="4">
        <v>0.31</v>
      </c>
      <c r="AJ370" s="4">
        <v>11.1</v>
      </c>
      <c r="AK370" s="4">
        <v>3.9</v>
      </c>
      <c r="AL370" s="4">
        <v>3</v>
      </c>
      <c r="AM370" s="4" t="s">
        <v>3017</v>
      </c>
      <c r="AN370" s="4">
        <v>10</v>
      </c>
      <c r="AO370" s="3"/>
    </row>
    <row r="371" spans="2:41" x14ac:dyDescent="0.25">
      <c r="B371" s="106" t="s">
        <v>4829</v>
      </c>
      <c r="C371" s="16">
        <v>466990</v>
      </c>
      <c r="D371" s="16" t="s">
        <v>4631</v>
      </c>
      <c r="E371" s="16">
        <v>2020</v>
      </c>
      <c r="F371" s="12">
        <v>44196</v>
      </c>
      <c r="G371" s="4">
        <v>1024.5999999999999</v>
      </c>
      <c r="H371" s="4">
        <v>1027</v>
      </c>
      <c r="I371" s="4">
        <v>1026.8</v>
      </c>
      <c r="J371" s="4" t="s">
        <v>3018</v>
      </c>
      <c r="K371" s="4">
        <v>1022.6</v>
      </c>
      <c r="L371" s="4" t="s">
        <v>3019</v>
      </c>
      <c r="M371" s="4">
        <v>12.3</v>
      </c>
      <c r="N371" s="4">
        <v>13.1</v>
      </c>
      <c r="O371" s="4" t="s">
        <v>3020</v>
      </c>
      <c r="P371" s="4">
        <v>11.4</v>
      </c>
      <c r="Q371" s="4" t="s">
        <v>3021</v>
      </c>
      <c r="R371" s="4">
        <v>6.7</v>
      </c>
      <c r="S371" s="4">
        <v>69</v>
      </c>
      <c r="T371" s="4">
        <v>57</v>
      </c>
      <c r="U371" s="4" t="s">
        <v>3022</v>
      </c>
      <c r="V371" s="4">
        <v>4.7</v>
      </c>
      <c r="W371" s="4">
        <v>40</v>
      </c>
      <c r="X371" s="4">
        <v>15.9</v>
      </c>
      <c r="Y371" s="4">
        <v>50</v>
      </c>
      <c r="Z371" s="4" t="s">
        <v>3023</v>
      </c>
      <c r="AA371" s="4">
        <v>0</v>
      </c>
      <c r="AB371" s="4">
        <v>0</v>
      </c>
      <c r="AC371" s="4">
        <v>0</v>
      </c>
      <c r="AD371" s="4" t="s">
        <v>181</v>
      </c>
      <c r="AE371" s="4">
        <v>0</v>
      </c>
      <c r="AF371" s="4" t="s">
        <v>181</v>
      </c>
      <c r="AG371" s="4">
        <v>0</v>
      </c>
      <c r="AH371" s="4">
        <v>0</v>
      </c>
      <c r="AI371" s="4">
        <v>0</v>
      </c>
      <c r="AJ371" s="4">
        <v>11.8</v>
      </c>
      <c r="AK371" s="4">
        <v>1.4</v>
      </c>
      <c r="AL371" s="4">
        <v>1</v>
      </c>
      <c r="AM371" s="4" t="s">
        <v>3024</v>
      </c>
      <c r="AN371" s="4">
        <v>10</v>
      </c>
      <c r="AO371" s="3"/>
    </row>
    <row r="372" spans="2:41" x14ac:dyDescent="0.25">
      <c r="B372" s="106" t="s">
        <v>4829</v>
      </c>
      <c r="C372" s="16">
        <v>466990</v>
      </c>
      <c r="D372" s="16" t="s">
        <v>4631</v>
      </c>
      <c r="E372" s="16">
        <v>2021</v>
      </c>
      <c r="F372" s="12">
        <v>44197</v>
      </c>
      <c r="G372" s="4">
        <v>1022.4</v>
      </c>
      <c r="H372" s="4">
        <v>1024.7</v>
      </c>
      <c r="I372" s="4">
        <v>1024.7</v>
      </c>
      <c r="J372" s="4" t="s">
        <v>3025</v>
      </c>
      <c r="K372" s="4">
        <v>1020.1</v>
      </c>
      <c r="L372" s="4" t="s">
        <v>3026</v>
      </c>
      <c r="M372" s="4">
        <v>14</v>
      </c>
      <c r="N372" s="4">
        <v>15.8</v>
      </c>
      <c r="O372" s="4" t="s">
        <v>3027</v>
      </c>
      <c r="P372" s="4">
        <v>11.5</v>
      </c>
      <c r="Q372" s="4" t="s">
        <v>3028</v>
      </c>
      <c r="R372" s="4">
        <v>8.5</v>
      </c>
      <c r="S372" s="4">
        <v>70</v>
      </c>
      <c r="T372" s="4">
        <v>55</v>
      </c>
      <c r="U372" s="4" t="s">
        <v>3029</v>
      </c>
      <c r="V372" s="4">
        <v>2.1</v>
      </c>
      <c r="W372" s="4">
        <v>300</v>
      </c>
      <c r="X372" s="4">
        <v>5.5</v>
      </c>
      <c r="Y372" s="4">
        <v>360</v>
      </c>
      <c r="Z372" s="4" t="s">
        <v>3030</v>
      </c>
      <c r="AA372" s="4">
        <v>0</v>
      </c>
      <c r="AB372" s="4">
        <v>0</v>
      </c>
      <c r="AC372" s="4">
        <v>0</v>
      </c>
      <c r="AD372" s="4" t="s">
        <v>181</v>
      </c>
      <c r="AE372" s="4">
        <v>0</v>
      </c>
      <c r="AF372" s="4" t="s">
        <v>181</v>
      </c>
      <c r="AG372" s="4">
        <v>0</v>
      </c>
      <c r="AH372" s="4">
        <v>0</v>
      </c>
      <c r="AI372" s="4">
        <v>3.49</v>
      </c>
      <c r="AJ372" s="4">
        <v>12</v>
      </c>
      <c r="AK372" s="4">
        <v>4</v>
      </c>
      <c r="AL372" s="4">
        <v>2</v>
      </c>
      <c r="AM372" s="4" t="s">
        <v>3031</v>
      </c>
      <c r="AN372" s="4">
        <v>10</v>
      </c>
      <c r="AO372" s="3"/>
    </row>
    <row r="373" spans="2:41" x14ac:dyDescent="0.25">
      <c r="B373" s="106" t="s">
        <v>4829</v>
      </c>
      <c r="C373" s="16">
        <v>466990</v>
      </c>
      <c r="D373" s="16" t="s">
        <v>4631</v>
      </c>
      <c r="E373" s="16">
        <v>2021</v>
      </c>
      <c r="F373" s="12">
        <v>44198</v>
      </c>
      <c r="G373" s="4">
        <v>1021.2</v>
      </c>
      <c r="H373" s="4">
        <v>1023.5</v>
      </c>
      <c r="I373" s="4">
        <v>1022.5</v>
      </c>
      <c r="J373" s="4" t="s">
        <v>3032</v>
      </c>
      <c r="K373" s="4">
        <v>1019.6</v>
      </c>
      <c r="L373" s="4" t="s">
        <v>3033</v>
      </c>
      <c r="M373" s="4">
        <v>16</v>
      </c>
      <c r="N373" s="4">
        <v>19.8</v>
      </c>
      <c r="O373" s="4" t="s">
        <v>3034</v>
      </c>
      <c r="P373" s="4">
        <v>12.9</v>
      </c>
      <c r="Q373" s="4" t="s">
        <v>3035</v>
      </c>
      <c r="R373" s="4">
        <v>11.8</v>
      </c>
      <c r="S373" s="4">
        <v>77</v>
      </c>
      <c r="T373" s="4">
        <v>63</v>
      </c>
      <c r="U373" s="4" t="s">
        <v>3036</v>
      </c>
      <c r="V373" s="4">
        <v>3.3</v>
      </c>
      <c r="W373" s="4">
        <v>50</v>
      </c>
      <c r="X373" s="4">
        <v>12.4</v>
      </c>
      <c r="Y373" s="4">
        <v>40</v>
      </c>
      <c r="Z373" s="4" t="s">
        <v>3037</v>
      </c>
      <c r="AA373" s="4">
        <v>0</v>
      </c>
      <c r="AB373" s="4">
        <v>0</v>
      </c>
      <c r="AC373" s="4">
        <v>0</v>
      </c>
      <c r="AD373" s="4" t="s">
        <v>181</v>
      </c>
      <c r="AE373" s="4">
        <v>0</v>
      </c>
      <c r="AF373" s="4" t="s">
        <v>181</v>
      </c>
      <c r="AG373" s="4">
        <v>2.1</v>
      </c>
      <c r="AH373" s="4">
        <v>19.7</v>
      </c>
      <c r="AI373" s="4">
        <v>7.49</v>
      </c>
      <c r="AJ373" s="4">
        <v>12.5</v>
      </c>
      <c r="AK373" s="4">
        <v>-0.9</v>
      </c>
      <c r="AL373" s="4">
        <v>5</v>
      </c>
      <c r="AM373" s="4" t="s">
        <v>3038</v>
      </c>
      <c r="AN373" s="4">
        <v>8.8000000000000007</v>
      </c>
      <c r="AO373" s="3"/>
    </row>
    <row r="374" spans="2:41" x14ac:dyDescent="0.25">
      <c r="B374" s="106" t="s">
        <v>4829</v>
      </c>
      <c r="C374" s="16">
        <v>466990</v>
      </c>
      <c r="D374" s="16" t="s">
        <v>4631</v>
      </c>
      <c r="E374" s="16">
        <v>2021</v>
      </c>
      <c r="F374" s="12">
        <v>44199</v>
      </c>
      <c r="G374" s="4">
        <v>1020.1</v>
      </c>
      <c r="H374" s="4">
        <v>1022.4</v>
      </c>
      <c r="I374" s="4">
        <v>1022.4</v>
      </c>
      <c r="J374" s="4" t="s">
        <v>3039</v>
      </c>
      <c r="K374" s="4">
        <v>1017.9</v>
      </c>
      <c r="L374" s="4" t="s">
        <v>3040</v>
      </c>
      <c r="M374" s="4">
        <v>17.399999999999999</v>
      </c>
      <c r="N374" s="4">
        <v>21.6</v>
      </c>
      <c r="O374" s="4" t="s">
        <v>3041</v>
      </c>
      <c r="P374" s="4">
        <v>13.9</v>
      </c>
      <c r="Q374" s="4" t="s">
        <v>3042</v>
      </c>
      <c r="R374" s="4">
        <v>14.5</v>
      </c>
      <c r="S374" s="4">
        <v>84</v>
      </c>
      <c r="T374" s="4">
        <v>65</v>
      </c>
      <c r="U374" s="4" t="s">
        <v>3043</v>
      </c>
      <c r="V374" s="4">
        <v>2.2000000000000002</v>
      </c>
      <c r="W374" s="4">
        <v>260</v>
      </c>
      <c r="X374" s="4">
        <v>6.8</v>
      </c>
      <c r="Y374" s="4">
        <v>20</v>
      </c>
      <c r="Z374" s="4" t="s">
        <v>3044</v>
      </c>
      <c r="AA374" s="4">
        <v>5.5</v>
      </c>
      <c r="AB374" s="4">
        <v>3.1</v>
      </c>
      <c r="AC374" s="4">
        <v>1</v>
      </c>
      <c r="AD374" s="4" t="s">
        <v>3045</v>
      </c>
      <c r="AE374" s="4">
        <v>3.5</v>
      </c>
      <c r="AF374" s="4" t="s">
        <v>3045</v>
      </c>
      <c r="AG374" s="4">
        <v>1.4</v>
      </c>
      <c r="AH374" s="4">
        <v>13.1</v>
      </c>
      <c r="AI374" s="4">
        <v>9.9</v>
      </c>
      <c r="AJ374" s="4">
        <v>16.8</v>
      </c>
      <c r="AK374" s="4">
        <v>1.8</v>
      </c>
      <c r="AL374" s="4">
        <v>5</v>
      </c>
      <c r="AM374" s="4" t="s">
        <v>3046</v>
      </c>
      <c r="AN374" s="4">
        <v>7.8</v>
      </c>
      <c r="AO374" s="3"/>
    </row>
    <row r="375" spans="2:41" x14ac:dyDescent="0.25">
      <c r="B375" s="106" t="s">
        <v>4829</v>
      </c>
      <c r="C375" s="16">
        <v>466990</v>
      </c>
      <c r="D375" s="16" t="s">
        <v>4631</v>
      </c>
      <c r="E375" s="16">
        <v>2021</v>
      </c>
      <c r="F375" s="12">
        <v>44200</v>
      </c>
      <c r="G375" s="4">
        <v>1017.3</v>
      </c>
      <c r="H375" s="4">
        <v>1019.6</v>
      </c>
      <c r="I375" s="4">
        <v>1019.6</v>
      </c>
      <c r="J375" s="4" t="s">
        <v>3047</v>
      </c>
      <c r="K375" s="4">
        <v>1015.3</v>
      </c>
      <c r="L375" s="4" t="s">
        <v>3048</v>
      </c>
      <c r="M375" s="4">
        <v>18.600000000000001</v>
      </c>
      <c r="N375" s="4">
        <v>23.1</v>
      </c>
      <c r="O375" s="4" t="s">
        <v>3049</v>
      </c>
      <c r="P375" s="4">
        <v>14.3</v>
      </c>
      <c r="Q375" s="4" t="s">
        <v>3050</v>
      </c>
      <c r="R375" s="4">
        <v>15.9</v>
      </c>
      <c r="S375" s="4">
        <v>85</v>
      </c>
      <c r="T375" s="4">
        <v>59</v>
      </c>
      <c r="U375" s="4" t="s">
        <v>3051</v>
      </c>
      <c r="V375" s="4">
        <v>3</v>
      </c>
      <c r="W375" s="4">
        <v>260</v>
      </c>
      <c r="X375" s="4">
        <v>9.1</v>
      </c>
      <c r="Y375" s="4">
        <v>230</v>
      </c>
      <c r="Z375" s="4" t="s">
        <v>3052</v>
      </c>
      <c r="AA375" s="4">
        <v>0</v>
      </c>
      <c r="AB375" s="4">
        <v>0</v>
      </c>
      <c r="AC375" s="4">
        <v>0</v>
      </c>
      <c r="AD375" s="4" t="s">
        <v>181</v>
      </c>
      <c r="AE375" s="4">
        <v>0</v>
      </c>
      <c r="AF375" s="4" t="s">
        <v>181</v>
      </c>
      <c r="AG375" s="4">
        <v>5.9</v>
      </c>
      <c r="AH375" s="4">
        <v>55.3</v>
      </c>
      <c r="AI375" s="4">
        <v>13.26</v>
      </c>
      <c r="AJ375" s="4">
        <v>17.5</v>
      </c>
      <c r="AK375" s="4">
        <v>2.4</v>
      </c>
      <c r="AL375" s="4">
        <v>5</v>
      </c>
      <c r="AM375" s="4" t="s">
        <v>3053</v>
      </c>
      <c r="AN375" s="4">
        <v>3.8</v>
      </c>
      <c r="AO375" s="3"/>
    </row>
    <row r="376" spans="2:41" x14ac:dyDescent="0.25">
      <c r="B376" s="106" t="s">
        <v>4829</v>
      </c>
      <c r="C376" s="16">
        <v>466990</v>
      </c>
      <c r="D376" s="16" t="s">
        <v>4631</v>
      </c>
      <c r="E376" s="16">
        <v>2021</v>
      </c>
      <c r="F376" s="12">
        <v>44201</v>
      </c>
      <c r="G376" s="4">
        <v>1016.4</v>
      </c>
      <c r="H376" s="4">
        <v>1018.7</v>
      </c>
      <c r="I376" s="4">
        <v>1018.6</v>
      </c>
      <c r="J376" s="4" t="s">
        <v>3054</v>
      </c>
      <c r="K376" s="4">
        <v>1014.5</v>
      </c>
      <c r="L376" s="4" t="s">
        <v>3055</v>
      </c>
      <c r="M376" s="4">
        <v>19</v>
      </c>
      <c r="N376" s="4">
        <v>22.2</v>
      </c>
      <c r="O376" s="4" t="s">
        <v>3056</v>
      </c>
      <c r="P376" s="4">
        <v>16.3</v>
      </c>
      <c r="Q376" s="4" t="s">
        <v>3057</v>
      </c>
      <c r="R376" s="4">
        <v>15.5</v>
      </c>
      <c r="S376" s="4">
        <v>81</v>
      </c>
      <c r="T376" s="4">
        <v>69</v>
      </c>
      <c r="U376" s="4" t="s">
        <v>3058</v>
      </c>
      <c r="V376" s="4">
        <v>5.8</v>
      </c>
      <c r="W376" s="4">
        <v>50</v>
      </c>
      <c r="X376" s="4">
        <v>17.600000000000001</v>
      </c>
      <c r="Y376" s="4">
        <v>60</v>
      </c>
      <c r="Z376" s="4" t="s">
        <v>3059</v>
      </c>
      <c r="AA376" s="4">
        <v>0</v>
      </c>
      <c r="AB376" s="4">
        <v>0</v>
      </c>
      <c r="AC376" s="4">
        <v>0</v>
      </c>
      <c r="AD376" s="4" t="s">
        <v>181</v>
      </c>
      <c r="AE376" s="4">
        <v>0</v>
      </c>
      <c r="AF376" s="4" t="s">
        <v>181</v>
      </c>
      <c r="AG376" s="4">
        <v>2.9</v>
      </c>
      <c r="AH376" s="4">
        <v>27.2</v>
      </c>
      <c r="AI376" s="4">
        <v>10.36</v>
      </c>
      <c r="AJ376" s="4">
        <v>13.8</v>
      </c>
      <c r="AK376" s="4">
        <v>2.7</v>
      </c>
      <c r="AL376" s="4">
        <v>6</v>
      </c>
      <c r="AM376" s="4" t="s">
        <v>3060</v>
      </c>
      <c r="AN376" s="4">
        <v>7.6</v>
      </c>
      <c r="AO376" s="3"/>
    </row>
    <row r="377" spans="2:41" x14ac:dyDescent="0.25">
      <c r="B377" s="106" t="s">
        <v>4829</v>
      </c>
      <c r="C377" s="16">
        <v>466990</v>
      </c>
      <c r="D377" s="16" t="s">
        <v>4631</v>
      </c>
      <c r="E377" s="16">
        <v>2021</v>
      </c>
      <c r="F377" s="12">
        <v>44202</v>
      </c>
      <c r="G377" s="4">
        <v>1017.4</v>
      </c>
      <c r="H377" s="4">
        <v>1019.7</v>
      </c>
      <c r="I377" s="4">
        <v>1020.1</v>
      </c>
      <c r="J377" s="4" t="s">
        <v>3061</v>
      </c>
      <c r="K377" s="4">
        <v>1014.7</v>
      </c>
      <c r="L377" s="4" t="s">
        <v>3062</v>
      </c>
      <c r="M377" s="4">
        <v>18.399999999999999</v>
      </c>
      <c r="N377" s="4">
        <v>20.5</v>
      </c>
      <c r="O377" s="4" t="s">
        <v>3063</v>
      </c>
      <c r="P377" s="4">
        <v>16.600000000000001</v>
      </c>
      <c r="Q377" s="4" t="s">
        <v>3064</v>
      </c>
      <c r="R377" s="4">
        <v>14.4</v>
      </c>
      <c r="S377" s="4">
        <v>77</v>
      </c>
      <c r="T377" s="4">
        <v>68</v>
      </c>
      <c r="U377" s="4" t="s">
        <v>3065</v>
      </c>
      <c r="V377" s="4">
        <v>4.7</v>
      </c>
      <c r="W377" s="4">
        <v>40</v>
      </c>
      <c r="X377" s="4">
        <v>13.5</v>
      </c>
      <c r="Y377" s="4">
        <v>50</v>
      </c>
      <c r="Z377" s="4" t="s">
        <v>3066</v>
      </c>
      <c r="AA377" s="4">
        <v>0</v>
      </c>
      <c r="AB377" s="4">
        <v>0</v>
      </c>
      <c r="AC377" s="4">
        <v>0</v>
      </c>
      <c r="AD377" s="4" t="s">
        <v>181</v>
      </c>
      <c r="AE377" s="4">
        <v>0</v>
      </c>
      <c r="AF377" s="4" t="s">
        <v>181</v>
      </c>
      <c r="AG377" s="4">
        <v>2</v>
      </c>
      <c r="AH377" s="4">
        <v>18.7</v>
      </c>
      <c r="AI377" s="4">
        <v>11.1</v>
      </c>
      <c r="AJ377" s="4">
        <v>11</v>
      </c>
      <c r="AK377" s="4">
        <v>3.8</v>
      </c>
      <c r="AL377" s="4">
        <v>6</v>
      </c>
      <c r="AM377" s="4" t="s">
        <v>3067</v>
      </c>
      <c r="AN377" s="4">
        <v>9.6</v>
      </c>
      <c r="AO377" s="3"/>
    </row>
    <row r="378" spans="2:41" x14ac:dyDescent="0.25">
      <c r="B378" s="106" t="s">
        <v>4829</v>
      </c>
      <c r="C378" s="16">
        <v>466990</v>
      </c>
      <c r="D378" s="16" t="s">
        <v>4631</v>
      </c>
      <c r="E378" s="16">
        <v>2021</v>
      </c>
      <c r="F378" s="12">
        <v>44203</v>
      </c>
      <c r="G378" s="4">
        <v>1018.7</v>
      </c>
      <c r="H378" s="4">
        <v>1021</v>
      </c>
      <c r="I378" s="4">
        <v>1021.4</v>
      </c>
      <c r="J378" s="4" t="s">
        <v>3068</v>
      </c>
      <c r="K378" s="4">
        <v>1016.5</v>
      </c>
      <c r="L378" s="4" t="s">
        <v>3069</v>
      </c>
      <c r="M378" s="4">
        <v>16.3</v>
      </c>
      <c r="N378" s="4">
        <v>18.100000000000001</v>
      </c>
      <c r="O378" s="4" t="s">
        <v>3070</v>
      </c>
      <c r="P378" s="4">
        <v>14.1</v>
      </c>
      <c r="Q378" s="4" t="s">
        <v>3071</v>
      </c>
      <c r="R378" s="4">
        <v>11.5</v>
      </c>
      <c r="S378" s="4">
        <v>73</v>
      </c>
      <c r="T378" s="4">
        <v>63</v>
      </c>
      <c r="U378" s="4" t="s">
        <v>3072</v>
      </c>
      <c r="V378" s="4">
        <v>7.3</v>
      </c>
      <c r="W378" s="4">
        <v>50</v>
      </c>
      <c r="X378" s="4">
        <v>18.8</v>
      </c>
      <c r="Y378" s="4">
        <v>120</v>
      </c>
      <c r="Z378" s="4" t="s">
        <v>3073</v>
      </c>
      <c r="AA378" s="4">
        <v>0</v>
      </c>
      <c r="AB378" s="4">
        <v>0</v>
      </c>
      <c r="AC378" s="4">
        <v>0</v>
      </c>
      <c r="AD378" s="4" t="s">
        <v>181</v>
      </c>
      <c r="AE378" s="4">
        <v>0</v>
      </c>
      <c r="AF378" s="4" t="s">
        <v>181</v>
      </c>
      <c r="AG378" s="4">
        <v>0.1</v>
      </c>
      <c r="AH378" s="4">
        <v>0.9</v>
      </c>
      <c r="AI378" s="4">
        <v>6.67</v>
      </c>
      <c r="AJ378" s="4">
        <v>10</v>
      </c>
      <c r="AK378" s="4">
        <v>-3.4</v>
      </c>
      <c r="AL378" s="4">
        <v>4</v>
      </c>
      <c r="AM378" s="4" t="s">
        <v>3074</v>
      </c>
      <c r="AN378" s="4">
        <v>9.8000000000000007</v>
      </c>
      <c r="AO378" s="3"/>
    </row>
    <row r="379" spans="2:41" x14ac:dyDescent="0.25">
      <c r="B379" s="106" t="s">
        <v>4829</v>
      </c>
      <c r="C379" s="16">
        <v>466990</v>
      </c>
      <c r="D379" s="16" t="s">
        <v>4631</v>
      </c>
      <c r="E379" s="16">
        <v>2021</v>
      </c>
      <c r="F379" s="12">
        <v>44204</v>
      </c>
      <c r="G379" s="4">
        <v>1021.6</v>
      </c>
      <c r="H379" s="4">
        <v>1024</v>
      </c>
      <c r="I379" s="4">
        <v>1023.1</v>
      </c>
      <c r="J379" s="4" t="s">
        <v>3075</v>
      </c>
      <c r="K379" s="4">
        <v>1019.9</v>
      </c>
      <c r="L379" s="4" t="s">
        <v>3076</v>
      </c>
      <c r="M379" s="4">
        <v>11</v>
      </c>
      <c r="N379" s="4">
        <v>14.1</v>
      </c>
      <c r="O379" s="4" t="s">
        <v>3077</v>
      </c>
      <c r="P379" s="4">
        <v>9.5</v>
      </c>
      <c r="Q379" s="4" t="s">
        <v>3078</v>
      </c>
      <c r="R379" s="4">
        <v>8.4</v>
      </c>
      <c r="S379" s="4">
        <v>85</v>
      </c>
      <c r="T379" s="4">
        <v>60</v>
      </c>
      <c r="U379" s="4" t="s">
        <v>3079</v>
      </c>
      <c r="V379" s="4">
        <v>3.8</v>
      </c>
      <c r="W379" s="4">
        <v>50</v>
      </c>
      <c r="X379" s="4">
        <v>16.2</v>
      </c>
      <c r="Y379" s="4">
        <v>40</v>
      </c>
      <c r="Z379" s="4" t="s">
        <v>3080</v>
      </c>
      <c r="AA379" s="4">
        <v>8.5</v>
      </c>
      <c r="AB379" s="4">
        <v>16.3</v>
      </c>
      <c r="AC379" s="4">
        <v>0.5</v>
      </c>
      <c r="AD379" s="4" t="s">
        <v>3081</v>
      </c>
      <c r="AE379" s="4">
        <v>1.5</v>
      </c>
      <c r="AF379" s="4" t="s">
        <v>3082</v>
      </c>
      <c r="AG379" s="4">
        <v>0</v>
      </c>
      <c r="AH379" s="4">
        <v>0</v>
      </c>
      <c r="AI379" s="4">
        <v>1.2</v>
      </c>
      <c r="AJ379" s="4">
        <v>8.5</v>
      </c>
      <c r="AK379" s="4">
        <v>-0.7</v>
      </c>
      <c r="AL379" s="4">
        <v>1</v>
      </c>
      <c r="AM379" s="4" t="s">
        <v>3083</v>
      </c>
      <c r="AN379" s="4">
        <v>10</v>
      </c>
      <c r="AO379" s="3"/>
    </row>
    <row r="380" spans="2:41" x14ac:dyDescent="0.25">
      <c r="B380" s="106" t="s">
        <v>4829</v>
      </c>
      <c r="C380" s="16">
        <v>466990</v>
      </c>
      <c r="D380" s="16" t="s">
        <v>4631</v>
      </c>
      <c r="E380" s="16">
        <v>2021</v>
      </c>
      <c r="F380" s="12">
        <v>44205</v>
      </c>
      <c r="G380" s="4">
        <v>1022.6</v>
      </c>
      <c r="H380" s="4">
        <v>1025</v>
      </c>
      <c r="I380" s="4">
        <v>1024.2</v>
      </c>
      <c r="J380" s="4" t="s">
        <v>3084</v>
      </c>
      <c r="K380" s="4">
        <v>1020.7</v>
      </c>
      <c r="L380" s="4" t="s">
        <v>3085</v>
      </c>
      <c r="M380" s="4">
        <v>10.7</v>
      </c>
      <c r="N380" s="4">
        <v>11.6</v>
      </c>
      <c r="O380" s="4" t="s">
        <v>3086</v>
      </c>
      <c r="P380" s="4">
        <v>9.5</v>
      </c>
      <c r="Q380" s="4" t="s">
        <v>3087</v>
      </c>
      <c r="R380" s="4">
        <v>5.8</v>
      </c>
      <c r="S380" s="4">
        <v>73</v>
      </c>
      <c r="T380" s="4">
        <v>52</v>
      </c>
      <c r="U380" s="4" t="s">
        <v>3088</v>
      </c>
      <c r="V380" s="4">
        <v>3.4</v>
      </c>
      <c r="W380" s="4">
        <v>40</v>
      </c>
      <c r="X380" s="4">
        <v>14.6</v>
      </c>
      <c r="Y380" s="4">
        <v>30</v>
      </c>
      <c r="Z380" s="4" t="s">
        <v>3089</v>
      </c>
      <c r="AA380" s="4">
        <v>0</v>
      </c>
      <c r="AB380" s="4">
        <v>0</v>
      </c>
      <c r="AC380" s="4">
        <v>0</v>
      </c>
      <c r="AD380" s="4" t="s">
        <v>181</v>
      </c>
      <c r="AE380" s="4">
        <v>0</v>
      </c>
      <c r="AF380" s="4" t="s">
        <v>181</v>
      </c>
      <c r="AG380" s="4">
        <v>0</v>
      </c>
      <c r="AH380" s="4">
        <v>0</v>
      </c>
      <c r="AI380" s="4">
        <v>1.1000000000000001</v>
      </c>
      <c r="AJ380" s="4">
        <v>13.1</v>
      </c>
      <c r="AK380" s="4">
        <v>0.7</v>
      </c>
      <c r="AL380" s="4">
        <v>1</v>
      </c>
      <c r="AM380" s="4" t="s">
        <v>3090</v>
      </c>
      <c r="AN380" s="4">
        <v>10</v>
      </c>
      <c r="AO380" s="3"/>
    </row>
    <row r="381" spans="2:41" x14ac:dyDescent="0.25">
      <c r="B381" s="106" t="s">
        <v>4829</v>
      </c>
      <c r="C381" s="16">
        <v>466990</v>
      </c>
      <c r="D381" s="16" t="s">
        <v>4631</v>
      </c>
      <c r="E381" s="16">
        <v>2021</v>
      </c>
      <c r="F381" s="12">
        <v>44206</v>
      </c>
      <c r="G381" s="4">
        <v>1022.2</v>
      </c>
      <c r="H381" s="4">
        <v>1024.5999999999999</v>
      </c>
      <c r="I381" s="4">
        <v>1024.2</v>
      </c>
      <c r="J381" s="4" t="s">
        <v>3091</v>
      </c>
      <c r="K381" s="4">
        <v>1019.7</v>
      </c>
      <c r="L381" s="4" t="s">
        <v>3092</v>
      </c>
      <c r="M381" s="4">
        <v>11.8</v>
      </c>
      <c r="N381" s="4">
        <v>14.7</v>
      </c>
      <c r="O381" s="4" t="s">
        <v>3093</v>
      </c>
      <c r="P381" s="4">
        <v>9.6999999999999993</v>
      </c>
      <c r="Q381" s="4" t="s">
        <v>3094</v>
      </c>
      <c r="R381" s="4">
        <v>9.1</v>
      </c>
      <c r="S381" s="4">
        <v>84</v>
      </c>
      <c r="T381" s="4">
        <v>61</v>
      </c>
      <c r="U381" s="4" t="s">
        <v>3095</v>
      </c>
      <c r="V381" s="4">
        <v>2.4</v>
      </c>
      <c r="W381" s="4">
        <v>250</v>
      </c>
      <c r="X381" s="4">
        <v>5.9</v>
      </c>
      <c r="Y381" s="4">
        <v>250</v>
      </c>
      <c r="Z381" s="4" t="s">
        <v>3096</v>
      </c>
      <c r="AA381" s="4">
        <v>1.5</v>
      </c>
      <c r="AB381" s="4">
        <v>1.3</v>
      </c>
      <c r="AC381" s="4">
        <v>1</v>
      </c>
      <c r="AD381" s="4" t="s">
        <v>3097</v>
      </c>
      <c r="AE381" s="4">
        <v>1.5</v>
      </c>
      <c r="AF381" s="4" t="s">
        <v>3097</v>
      </c>
      <c r="AG381" s="4">
        <v>0</v>
      </c>
      <c r="AH381" s="4">
        <v>0</v>
      </c>
      <c r="AI381" s="4">
        <v>3.01</v>
      </c>
      <c r="AJ381" s="4">
        <v>11.6</v>
      </c>
      <c r="AK381" s="4">
        <v>-0.8</v>
      </c>
      <c r="AL381" s="4">
        <v>2</v>
      </c>
      <c r="AM381" s="4" t="s">
        <v>3098</v>
      </c>
      <c r="AN381" s="4">
        <v>10</v>
      </c>
      <c r="AO381" s="3"/>
    </row>
    <row r="382" spans="2:41" x14ac:dyDescent="0.25">
      <c r="B382" s="106" t="s">
        <v>4829</v>
      </c>
      <c r="C382" s="16">
        <v>466990</v>
      </c>
      <c r="D382" s="16" t="s">
        <v>4631</v>
      </c>
      <c r="E382" s="16">
        <v>2021</v>
      </c>
      <c r="F382" s="12">
        <v>44207</v>
      </c>
      <c r="G382" s="4">
        <v>1020.3</v>
      </c>
      <c r="H382" s="4">
        <v>1022.6</v>
      </c>
      <c r="I382" s="4">
        <v>1022.5</v>
      </c>
      <c r="J382" s="4" t="s">
        <v>3099</v>
      </c>
      <c r="K382" s="4">
        <v>1017.9</v>
      </c>
      <c r="L382" s="4" t="s">
        <v>3100</v>
      </c>
      <c r="M382" s="4">
        <v>12.8</v>
      </c>
      <c r="N382" s="4">
        <v>14.6</v>
      </c>
      <c r="O382" s="4" t="s">
        <v>3101</v>
      </c>
      <c r="P382" s="4">
        <v>11.4</v>
      </c>
      <c r="Q382" s="4" t="s">
        <v>3102</v>
      </c>
      <c r="R382" s="4">
        <v>12.1</v>
      </c>
      <c r="S382" s="4">
        <v>96</v>
      </c>
      <c r="T382" s="4">
        <v>86</v>
      </c>
      <c r="U382" s="4" t="s">
        <v>3103</v>
      </c>
      <c r="V382" s="4">
        <v>1.9</v>
      </c>
      <c r="W382" s="4">
        <v>270</v>
      </c>
      <c r="X382" s="4">
        <v>5.0999999999999996</v>
      </c>
      <c r="Y382" s="4">
        <v>250</v>
      </c>
      <c r="Z382" s="4" t="s">
        <v>3104</v>
      </c>
      <c r="AA382" s="4">
        <v>10.5</v>
      </c>
      <c r="AB382" s="4">
        <v>21</v>
      </c>
      <c r="AC382" s="4">
        <v>1.5</v>
      </c>
      <c r="AD382" s="4" t="s">
        <v>3105</v>
      </c>
      <c r="AE382" s="4">
        <v>3</v>
      </c>
      <c r="AF382" s="4" t="s">
        <v>3105</v>
      </c>
      <c r="AG382" s="4">
        <v>0</v>
      </c>
      <c r="AH382" s="4">
        <v>0</v>
      </c>
      <c r="AI382" s="4">
        <v>2.4700000000000002</v>
      </c>
      <c r="AJ382" s="4">
        <v>8.3000000000000007</v>
      </c>
      <c r="AK382" s="4">
        <v>-0.9</v>
      </c>
      <c r="AL382" s="4">
        <v>1</v>
      </c>
      <c r="AM382" s="4" t="s">
        <v>3106</v>
      </c>
      <c r="AN382" s="4">
        <v>10</v>
      </c>
      <c r="AO382" s="3"/>
    </row>
    <row r="383" spans="2:41" x14ac:dyDescent="0.25">
      <c r="B383" s="106" t="s">
        <v>4829</v>
      </c>
      <c r="C383" s="16">
        <v>466990</v>
      </c>
      <c r="D383" s="16" t="s">
        <v>4631</v>
      </c>
      <c r="E383" s="16">
        <v>2021</v>
      </c>
      <c r="F383" s="12">
        <v>44208</v>
      </c>
      <c r="G383" s="4">
        <v>1019.4</v>
      </c>
      <c r="H383" s="4">
        <v>1021.7</v>
      </c>
      <c r="I383" s="4">
        <v>1020.9</v>
      </c>
      <c r="J383" s="4" t="s">
        <v>3107</v>
      </c>
      <c r="K383" s="4">
        <v>1018.1</v>
      </c>
      <c r="L383" s="4" t="s">
        <v>3108</v>
      </c>
      <c r="M383" s="4">
        <v>12.1</v>
      </c>
      <c r="N383" s="4">
        <v>13.1</v>
      </c>
      <c r="O383" s="4" t="s">
        <v>3109</v>
      </c>
      <c r="P383" s="4">
        <v>11.2</v>
      </c>
      <c r="Q383" s="4" t="s">
        <v>3110</v>
      </c>
      <c r="R383" s="4">
        <v>10</v>
      </c>
      <c r="S383" s="4">
        <v>87</v>
      </c>
      <c r="T383" s="4">
        <v>75</v>
      </c>
      <c r="U383" s="4" t="s">
        <v>3111</v>
      </c>
      <c r="V383" s="4">
        <v>2.4</v>
      </c>
      <c r="W383" s="4">
        <v>250</v>
      </c>
      <c r="X383" s="4">
        <v>9.6</v>
      </c>
      <c r="Y383" s="4">
        <v>40</v>
      </c>
      <c r="Z383" s="4" t="s">
        <v>3112</v>
      </c>
      <c r="AA383" s="4">
        <v>1.5</v>
      </c>
      <c r="AB383" s="4">
        <v>9.1</v>
      </c>
      <c r="AC383" s="4">
        <v>0.5</v>
      </c>
      <c r="AD383" s="4" t="s">
        <v>3113</v>
      </c>
      <c r="AE383" s="4">
        <v>1</v>
      </c>
      <c r="AF383" s="4" t="s">
        <v>3114</v>
      </c>
      <c r="AG383" s="4">
        <v>0</v>
      </c>
      <c r="AH383" s="4">
        <v>0</v>
      </c>
      <c r="AI383" s="4">
        <v>1.85</v>
      </c>
      <c r="AJ383" s="4">
        <v>9.3000000000000007</v>
      </c>
      <c r="AK383" s="4">
        <v>-1</v>
      </c>
      <c r="AL383" s="4">
        <v>1</v>
      </c>
      <c r="AM383" s="4" t="s">
        <v>3115</v>
      </c>
      <c r="AN383" s="4">
        <v>10</v>
      </c>
      <c r="AO383" s="3"/>
    </row>
    <row r="384" spans="2:41" x14ac:dyDescent="0.25">
      <c r="B384" s="106" t="s">
        <v>4829</v>
      </c>
      <c r="C384" s="16">
        <v>466990</v>
      </c>
      <c r="D384" s="16" t="s">
        <v>4631</v>
      </c>
      <c r="E384" s="16">
        <v>2021</v>
      </c>
      <c r="F384" s="12">
        <v>44209</v>
      </c>
      <c r="G384" s="4">
        <v>1017.9</v>
      </c>
      <c r="H384" s="4">
        <v>1020.2</v>
      </c>
      <c r="I384" s="4">
        <v>1019.9</v>
      </c>
      <c r="J384" s="4" t="s">
        <v>3116</v>
      </c>
      <c r="K384" s="4">
        <v>1015.6</v>
      </c>
      <c r="L384" s="4" t="s">
        <v>3117</v>
      </c>
      <c r="M384" s="4">
        <v>13.4</v>
      </c>
      <c r="N384" s="4">
        <v>18</v>
      </c>
      <c r="O384" s="4" t="s">
        <v>3118</v>
      </c>
      <c r="P384" s="4">
        <v>8.9</v>
      </c>
      <c r="Q384" s="4" t="s">
        <v>3119</v>
      </c>
      <c r="R384" s="4">
        <v>8.5</v>
      </c>
      <c r="S384" s="4">
        <v>73</v>
      </c>
      <c r="T384" s="4">
        <v>53</v>
      </c>
      <c r="U384" s="4" t="s">
        <v>3120</v>
      </c>
      <c r="V384" s="4">
        <v>2.2999999999999998</v>
      </c>
      <c r="W384" s="4">
        <v>240</v>
      </c>
      <c r="X384" s="4">
        <v>7</v>
      </c>
      <c r="Y384" s="4">
        <v>240</v>
      </c>
      <c r="Z384" s="4" t="s">
        <v>3121</v>
      </c>
      <c r="AA384" s="4">
        <v>0</v>
      </c>
      <c r="AB384" s="4">
        <v>0</v>
      </c>
      <c r="AC384" s="4">
        <v>0</v>
      </c>
      <c r="AD384" s="4" t="s">
        <v>181</v>
      </c>
      <c r="AE384" s="4">
        <v>0</v>
      </c>
      <c r="AF384" s="4" t="s">
        <v>181</v>
      </c>
      <c r="AG384" s="4">
        <v>5.2</v>
      </c>
      <c r="AH384" s="4">
        <v>48.4</v>
      </c>
      <c r="AI384" s="4">
        <v>14.87</v>
      </c>
      <c r="AJ384" s="4">
        <v>14.3</v>
      </c>
      <c r="AK384" s="4">
        <v>1.1000000000000001</v>
      </c>
      <c r="AL384" s="4">
        <v>6</v>
      </c>
      <c r="AM384" s="4" t="s">
        <v>3122</v>
      </c>
      <c r="AN384" s="4">
        <v>6.4</v>
      </c>
      <c r="AO384" s="3"/>
    </row>
    <row r="385" spans="2:41" x14ac:dyDescent="0.25">
      <c r="B385" s="106" t="s">
        <v>4829</v>
      </c>
      <c r="C385" s="16">
        <v>466990</v>
      </c>
      <c r="D385" s="16" t="s">
        <v>4631</v>
      </c>
      <c r="E385" s="16">
        <v>2021</v>
      </c>
      <c r="F385" s="12">
        <v>44210</v>
      </c>
      <c r="G385" s="4">
        <v>1016.4</v>
      </c>
      <c r="H385" s="4">
        <v>1018.7</v>
      </c>
      <c r="I385" s="4">
        <v>1018.5</v>
      </c>
      <c r="J385" s="4" t="s">
        <v>3123</v>
      </c>
      <c r="K385" s="4">
        <v>1014.4</v>
      </c>
      <c r="L385" s="4" t="s">
        <v>3124</v>
      </c>
      <c r="M385" s="4">
        <v>14.7</v>
      </c>
      <c r="N385" s="4">
        <v>19.8</v>
      </c>
      <c r="O385" s="4" t="s">
        <v>3125</v>
      </c>
      <c r="P385" s="4">
        <v>10.3</v>
      </c>
      <c r="Q385" s="4" t="s">
        <v>3126</v>
      </c>
      <c r="R385" s="4">
        <v>9.1999999999999993</v>
      </c>
      <c r="S385" s="4">
        <v>71</v>
      </c>
      <c r="T385" s="4">
        <v>52</v>
      </c>
      <c r="U385" s="4" t="s">
        <v>3127</v>
      </c>
      <c r="V385" s="4">
        <v>3.5</v>
      </c>
      <c r="W385" s="4">
        <v>240</v>
      </c>
      <c r="X385" s="4">
        <v>8.1</v>
      </c>
      <c r="Y385" s="4">
        <v>220</v>
      </c>
      <c r="Z385" s="4" t="s">
        <v>3128</v>
      </c>
      <c r="AA385" s="4">
        <v>0</v>
      </c>
      <c r="AB385" s="4">
        <v>0</v>
      </c>
      <c r="AC385" s="4">
        <v>0</v>
      </c>
      <c r="AD385" s="4" t="s">
        <v>181</v>
      </c>
      <c r="AE385" s="4">
        <v>0</v>
      </c>
      <c r="AF385" s="4" t="s">
        <v>181</v>
      </c>
      <c r="AG385" s="4">
        <v>7.9</v>
      </c>
      <c r="AH385" s="4">
        <v>73.400000000000006</v>
      </c>
      <c r="AI385" s="4">
        <v>15.98</v>
      </c>
      <c r="AJ385" s="4">
        <v>13.6</v>
      </c>
      <c r="AK385" s="4">
        <v>3.7</v>
      </c>
      <c r="AL385" s="4">
        <v>6</v>
      </c>
      <c r="AM385" s="4" t="s">
        <v>3129</v>
      </c>
      <c r="AN385" s="4">
        <v>2.1</v>
      </c>
      <c r="AO385" s="3"/>
    </row>
    <row r="386" spans="2:41" x14ac:dyDescent="0.25">
      <c r="B386" s="106" t="s">
        <v>4829</v>
      </c>
      <c r="C386" s="16">
        <v>466990</v>
      </c>
      <c r="D386" s="16" t="s">
        <v>4631</v>
      </c>
      <c r="E386" s="16">
        <v>2021</v>
      </c>
      <c r="F386" s="12">
        <v>44211</v>
      </c>
      <c r="G386" s="4">
        <v>1013.9</v>
      </c>
      <c r="H386" s="4">
        <v>1016.2</v>
      </c>
      <c r="I386" s="4">
        <v>1016</v>
      </c>
      <c r="J386" s="4" t="s">
        <v>3130</v>
      </c>
      <c r="K386" s="4">
        <v>1011.5</v>
      </c>
      <c r="L386" s="4" t="s">
        <v>3131</v>
      </c>
      <c r="M386" s="4">
        <v>16.899999999999999</v>
      </c>
      <c r="N386" s="4">
        <v>22.1</v>
      </c>
      <c r="O386" s="4" t="s">
        <v>3132</v>
      </c>
      <c r="P386" s="4">
        <v>12.3</v>
      </c>
      <c r="Q386" s="4" t="s">
        <v>3133</v>
      </c>
      <c r="R386" s="4">
        <v>10.8</v>
      </c>
      <c r="S386" s="4">
        <v>68</v>
      </c>
      <c r="T386" s="4">
        <v>48</v>
      </c>
      <c r="U386" s="4" t="s">
        <v>3134</v>
      </c>
      <c r="V386" s="4">
        <v>3.1</v>
      </c>
      <c r="W386" s="4">
        <v>240</v>
      </c>
      <c r="X386" s="4">
        <v>8.1999999999999993</v>
      </c>
      <c r="Y386" s="4">
        <v>230</v>
      </c>
      <c r="Z386" s="4" t="s">
        <v>3135</v>
      </c>
      <c r="AA386" s="4">
        <v>0</v>
      </c>
      <c r="AB386" s="4">
        <v>0</v>
      </c>
      <c r="AC386" s="4">
        <v>0</v>
      </c>
      <c r="AD386" s="4" t="s">
        <v>181</v>
      </c>
      <c r="AE386" s="4">
        <v>0</v>
      </c>
      <c r="AF386" s="4" t="s">
        <v>181</v>
      </c>
      <c r="AG386" s="4">
        <v>9.9</v>
      </c>
      <c r="AH386" s="4">
        <v>91.9</v>
      </c>
      <c r="AI386" s="4">
        <v>17.14</v>
      </c>
      <c r="AJ386" s="4">
        <v>15.6</v>
      </c>
      <c r="AK386" s="4">
        <v>2</v>
      </c>
      <c r="AL386" s="4">
        <v>6</v>
      </c>
      <c r="AM386" s="4" t="s">
        <v>3136</v>
      </c>
      <c r="AN386" s="4">
        <v>1</v>
      </c>
      <c r="AO386" s="3"/>
    </row>
    <row r="387" spans="2:41" x14ac:dyDescent="0.25">
      <c r="B387" s="106" t="s">
        <v>4829</v>
      </c>
      <c r="C387" s="16">
        <v>466990</v>
      </c>
      <c r="D387" s="16" t="s">
        <v>4631</v>
      </c>
      <c r="E387" s="16">
        <v>2021</v>
      </c>
      <c r="F387" s="12">
        <v>44212</v>
      </c>
      <c r="G387" s="4">
        <v>1016.3</v>
      </c>
      <c r="H387" s="4">
        <v>1018.6</v>
      </c>
      <c r="I387" s="4">
        <v>1019.3</v>
      </c>
      <c r="J387" s="4" t="s">
        <v>3137</v>
      </c>
      <c r="K387" s="4">
        <v>1014</v>
      </c>
      <c r="L387" s="4" t="s">
        <v>3138</v>
      </c>
      <c r="M387" s="4">
        <v>18.100000000000001</v>
      </c>
      <c r="N387" s="4">
        <v>22.5</v>
      </c>
      <c r="O387" s="4" t="s">
        <v>3139</v>
      </c>
      <c r="P387" s="4">
        <v>13.6</v>
      </c>
      <c r="Q387" s="4" t="s">
        <v>3140</v>
      </c>
      <c r="R387" s="4">
        <v>12.8</v>
      </c>
      <c r="S387" s="4">
        <v>72</v>
      </c>
      <c r="T387" s="4">
        <v>57</v>
      </c>
      <c r="U387" s="4" t="s">
        <v>3141</v>
      </c>
      <c r="V387" s="4">
        <v>5</v>
      </c>
      <c r="W387" s="4">
        <v>40</v>
      </c>
      <c r="X387" s="4">
        <v>17.5</v>
      </c>
      <c r="Y387" s="4">
        <v>50</v>
      </c>
      <c r="Z387" s="4" t="s">
        <v>3142</v>
      </c>
      <c r="AA387" s="4">
        <v>0</v>
      </c>
      <c r="AB387" s="4">
        <v>0</v>
      </c>
      <c r="AC387" s="4">
        <v>0</v>
      </c>
      <c r="AD387" s="4" t="s">
        <v>181</v>
      </c>
      <c r="AE387" s="4">
        <v>0</v>
      </c>
      <c r="AF387" s="4" t="s">
        <v>181</v>
      </c>
      <c r="AG387" s="4">
        <v>3.2</v>
      </c>
      <c r="AH387" s="4">
        <v>29.7</v>
      </c>
      <c r="AI387" s="4">
        <v>11.1</v>
      </c>
      <c r="AJ387" s="4">
        <v>14.5</v>
      </c>
      <c r="AK387" s="4">
        <v>2.9</v>
      </c>
      <c r="AL387" s="4">
        <v>6</v>
      </c>
      <c r="AM387" s="4" t="s">
        <v>3143</v>
      </c>
      <c r="AN387" s="4">
        <v>5.6</v>
      </c>
      <c r="AO387" s="3"/>
    </row>
    <row r="388" spans="2:41" x14ac:dyDescent="0.25">
      <c r="B388" s="106" t="s">
        <v>4829</v>
      </c>
      <c r="C388" s="16">
        <v>466990</v>
      </c>
      <c r="D388" s="16" t="s">
        <v>4631</v>
      </c>
      <c r="E388" s="16">
        <v>2021</v>
      </c>
      <c r="F388" s="12">
        <v>44213</v>
      </c>
      <c r="G388" s="4">
        <v>1021.2</v>
      </c>
      <c r="H388" s="4">
        <v>1023.5</v>
      </c>
      <c r="I388" s="4">
        <v>1023.3</v>
      </c>
      <c r="J388" s="4" t="s">
        <v>3144</v>
      </c>
      <c r="K388" s="4">
        <v>1019</v>
      </c>
      <c r="L388" s="4" t="s">
        <v>3145</v>
      </c>
      <c r="M388" s="4">
        <v>16.8</v>
      </c>
      <c r="N388" s="4">
        <v>18</v>
      </c>
      <c r="O388" s="4" t="s">
        <v>3146</v>
      </c>
      <c r="P388" s="4">
        <v>15.2</v>
      </c>
      <c r="Q388" s="4" t="s">
        <v>3147</v>
      </c>
      <c r="R388" s="4">
        <v>10.5</v>
      </c>
      <c r="S388" s="4">
        <v>66</v>
      </c>
      <c r="T388" s="4">
        <v>57</v>
      </c>
      <c r="U388" s="4" t="s">
        <v>3148</v>
      </c>
      <c r="V388" s="4">
        <v>8.6</v>
      </c>
      <c r="W388" s="4">
        <v>50</v>
      </c>
      <c r="X388" s="4">
        <v>21.6</v>
      </c>
      <c r="Y388" s="4">
        <v>120</v>
      </c>
      <c r="Z388" s="4" t="s">
        <v>3149</v>
      </c>
      <c r="AA388" s="4">
        <v>0</v>
      </c>
      <c r="AB388" s="4">
        <v>0</v>
      </c>
      <c r="AC388" s="4">
        <v>0</v>
      </c>
      <c r="AD388" s="4" t="s">
        <v>181</v>
      </c>
      <c r="AE388" s="4">
        <v>0</v>
      </c>
      <c r="AF388" s="4" t="s">
        <v>181</v>
      </c>
      <c r="AG388" s="4">
        <v>1</v>
      </c>
      <c r="AH388" s="4">
        <v>9.3000000000000007</v>
      </c>
      <c r="AI388" s="4">
        <v>7.8</v>
      </c>
      <c r="AJ388" s="4">
        <v>10</v>
      </c>
      <c r="AK388" s="4">
        <v>3.7</v>
      </c>
      <c r="AL388" s="4">
        <v>5</v>
      </c>
      <c r="AM388" s="4" t="s">
        <v>3150</v>
      </c>
      <c r="AN388" s="4">
        <v>9.1</v>
      </c>
      <c r="AO388" s="3"/>
    </row>
    <row r="389" spans="2:41" x14ac:dyDescent="0.25">
      <c r="B389" s="106" t="s">
        <v>4829</v>
      </c>
      <c r="C389" s="16">
        <v>466990</v>
      </c>
      <c r="D389" s="16" t="s">
        <v>4631</v>
      </c>
      <c r="E389" s="16">
        <v>2021</v>
      </c>
      <c r="F389" s="12">
        <v>44214</v>
      </c>
      <c r="G389" s="4">
        <v>1021.1</v>
      </c>
      <c r="H389" s="4">
        <v>1023.4</v>
      </c>
      <c r="I389" s="4">
        <v>1022.4</v>
      </c>
      <c r="J389" s="4" t="s">
        <v>3151</v>
      </c>
      <c r="K389" s="4">
        <v>1019</v>
      </c>
      <c r="L389" s="4" t="s">
        <v>3152</v>
      </c>
      <c r="M389" s="4">
        <v>15.5</v>
      </c>
      <c r="N389" s="4">
        <v>16.8</v>
      </c>
      <c r="O389" s="4" t="s">
        <v>3153</v>
      </c>
      <c r="P389" s="4">
        <v>13.7</v>
      </c>
      <c r="Q389" s="4" t="s">
        <v>3154</v>
      </c>
      <c r="R389" s="4">
        <v>10.5</v>
      </c>
      <c r="S389" s="4">
        <v>73</v>
      </c>
      <c r="T389" s="4">
        <v>62</v>
      </c>
      <c r="U389" s="4" t="s">
        <v>3155</v>
      </c>
      <c r="V389" s="4">
        <v>3.6</v>
      </c>
      <c r="W389" s="4">
        <v>40</v>
      </c>
      <c r="X389" s="4">
        <v>12.5</v>
      </c>
      <c r="Y389" s="4">
        <v>60</v>
      </c>
      <c r="Z389" s="4" t="s">
        <v>3156</v>
      </c>
      <c r="AA389" s="4">
        <v>0.5</v>
      </c>
      <c r="AB389" s="4">
        <v>6.4</v>
      </c>
      <c r="AC389" s="4">
        <v>0.5</v>
      </c>
      <c r="AD389" s="4" t="s">
        <v>3157</v>
      </c>
      <c r="AE389" s="4">
        <v>0.5</v>
      </c>
      <c r="AF389" s="4" t="s">
        <v>3157</v>
      </c>
      <c r="AG389" s="4">
        <v>0</v>
      </c>
      <c r="AH389" s="4">
        <v>0</v>
      </c>
      <c r="AI389" s="4">
        <v>2.68</v>
      </c>
      <c r="AJ389" s="4">
        <v>10.5</v>
      </c>
      <c r="AK389" s="4">
        <v>-0.2</v>
      </c>
      <c r="AL389" s="4">
        <v>1</v>
      </c>
      <c r="AM389" s="4" t="s">
        <v>3158</v>
      </c>
      <c r="AN389" s="4">
        <v>9.9</v>
      </c>
      <c r="AO389" s="3"/>
    </row>
    <row r="390" spans="2:41" x14ac:dyDescent="0.25">
      <c r="B390" s="106" t="s">
        <v>4829</v>
      </c>
      <c r="C390" s="16">
        <v>466990</v>
      </c>
      <c r="D390" s="16" t="s">
        <v>4631</v>
      </c>
      <c r="E390" s="16">
        <v>2021</v>
      </c>
      <c r="F390" s="12">
        <v>44215</v>
      </c>
      <c r="G390" s="4">
        <v>1020.3</v>
      </c>
      <c r="H390" s="4">
        <v>1022.6</v>
      </c>
      <c r="I390" s="4">
        <v>1022.2</v>
      </c>
      <c r="J390" s="4" t="s">
        <v>3159</v>
      </c>
      <c r="K390" s="4">
        <v>1018.7</v>
      </c>
      <c r="L390" s="4" t="s">
        <v>3160</v>
      </c>
      <c r="M390" s="4">
        <v>16.3</v>
      </c>
      <c r="N390" s="4">
        <v>19.100000000000001</v>
      </c>
      <c r="O390" s="4" t="s">
        <v>3161</v>
      </c>
      <c r="P390" s="4">
        <v>13.7</v>
      </c>
      <c r="Q390" s="4" t="s">
        <v>3162</v>
      </c>
      <c r="R390" s="4">
        <v>12.1</v>
      </c>
      <c r="S390" s="4">
        <v>77</v>
      </c>
      <c r="T390" s="4">
        <v>53</v>
      </c>
      <c r="U390" s="4" t="s">
        <v>3163</v>
      </c>
      <c r="V390" s="4">
        <v>2.1</v>
      </c>
      <c r="W390" s="4">
        <v>330</v>
      </c>
      <c r="X390" s="4">
        <v>6</v>
      </c>
      <c r="Y390" s="4">
        <v>40</v>
      </c>
      <c r="Z390" s="4" t="s">
        <v>3164</v>
      </c>
      <c r="AA390" s="4">
        <v>5</v>
      </c>
      <c r="AB390" s="4">
        <v>1.5</v>
      </c>
      <c r="AC390" s="4">
        <v>2.5</v>
      </c>
      <c r="AD390" s="4" t="s">
        <v>3165</v>
      </c>
      <c r="AE390" s="4">
        <v>5</v>
      </c>
      <c r="AF390" s="4" t="s">
        <v>3166</v>
      </c>
      <c r="AG390" s="4">
        <v>0</v>
      </c>
      <c r="AH390" s="4">
        <v>0</v>
      </c>
      <c r="AI390" s="4">
        <v>6.08</v>
      </c>
      <c r="AJ390" s="4">
        <v>13.3</v>
      </c>
      <c r="AK390" s="4">
        <v>1.1000000000000001</v>
      </c>
      <c r="AL390" s="4">
        <v>4</v>
      </c>
      <c r="AM390" s="4" t="s">
        <v>3167</v>
      </c>
      <c r="AN390" s="4">
        <v>10</v>
      </c>
      <c r="AO390" s="3"/>
    </row>
    <row r="391" spans="2:41" x14ac:dyDescent="0.25">
      <c r="B391" s="106" t="s">
        <v>4829</v>
      </c>
      <c r="C391" s="16">
        <v>466990</v>
      </c>
      <c r="D391" s="16" t="s">
        <v>4631</v>
      </c>
      <c r="E391" s="16">
        <v>2021</v>
      </c>
      <c r="F391" s="12">
        <v>44216</v>
      </c>
      <c r="G391" s="4">
        <v>1018.2</v>
      </c>
      <c r="H391" s="4">
        <v>1020.5</v>
      </c>
      <c r="I391" s="4">
        <v>1019.8</v>
      </c>
      <c r="J391" s="4" t="s">
        <v>3168</v>
      </c>
      <c r="K391" s="4">
        <v>1016.5</v>
      </c>
      <c r="L391" s="4" t="s">
        <v>3169</v>
      </c>
      <c r="M391" s="4">
        <v>17.899999999999999</v>
      </c>
      <c r="N391" s="4">
        <v>21.5</v>
      </c>
      <c r="O391" s="4" t="s">
        <v>3170</v>
      </c>
      <c r="P391" s="4">
        <v>15.5</v>
      </c>
      <c r="Q391" s="4" t="s">
        <v>3171</v>
      </c>
      <c r="R391" s="4">
        <v>16.3</v>
      </c>
      <c r="S391" s="4">
        <v>91</v>
      </c>
      <c r="T391" s="4">
        <v>77</v>
      </c>
      <c r="U391" s="4" t="s">
        <v>3172</v>
      </c>
      <c r="V391" s="4">
        <v>2.5</v>
      </c>
      <c r="W391" s="4">
        <v>250</v>
      </c>
      <c r="X391" s="4">
        <v>7.4</v>
      </c>
      <c r="Y391" s="4">
        <v>300</v>
      </c>
      <c r="Z391" s="4" t="s">
        <v>3173</v>
      </c>
      <c r="AA391" s="4">
        <v>5</v>
      </c>
      <c r="AB391" s="4">
        <v>6.6</v>
      </c>
      <c r="AC391" s="4">
        <v>1</v>
      </c>
      <c r="AD391" s="4" t="s">
        <v>3174</v>
      </c>
      <c r="AE391" s="4">
        <v>2.5</v>
      </c>
      <c r="AF391" s="4" t="s">
        <v>3175</v>
      </c>
      <c r="AG391" s="4">
        <v>0.1</v>
      </c>
      <c r="AH391" s="4">
        <v>0.9</v>
      </c>
      <c r="AI391" s="4">
        <v>7.47</v>
      </c>
      <c r="AJ391" s="4">
        <v>10.5</v>
      </c>
      <c r="AK391" s="4">
        <v>-0.9</v>
      </c>
      <c r="AL391" s="4">
        <v>5</v>
      </c>
      <c r="AM391" s="4" t="s">
        <v>3176</v>
      </c>
      <c r="AN391" s="4">
        <v>10</v>
      </c>
      <c r="AO391" s="3"/>
    </row>
    <row r="392" spans="2:41" x14ac:dyDescent="0.25">
      <c r="B392" s="106" t="s">
        <v>4829</v>
      </c>
      <c r="C392" s="16">
        <v>466990</v>
      </c>
      <c r="D392" s="16" t="s">
        <v>4631</v>
      </c>
      <c r="E392" s="16">
        <v>2021</v>
      </c>
      <c r="F392" s="12">
        <v>44217</v>
      </c>
      <c r="G392" s="4">
        <v>1014.7</v>
      </c>
      <c r="H392" s="4">
        <v>1017</v>
      </c>
      <c r="I392" s="4">
        <v>1017</v>
      </c>
      <c r="J392" s="4" t="s">
        <v>3177</v>
      </c>
      <c r="K392" s="4">
        <v>1012.6</v>
      </c>
      <c r="L392" s="4" t="s">
        <v>3178</v>
      </c>
      <c r="M392" s="4">
        <v>20.100000000000001</v>
      </c>
      <c r="N392" s="4">
        <v>22.9</v>
      </c>
      <c r="O392" s="4" t="s">
        <v>3179</v>
      </c>
      <c r="P392" s="4">
        <v>17.3</v>
      </c>
      <c r="Q392" s="4" t="s">
        <v>3180</v>
      </c>
      <c r="R392" s="4">
        <v>18.600000000000001</v>
      </c>
      <c r="S392" s="4">
        <v>91</v>
      </c>
      <c r="T392" s="4">
        <v>77</v>
      </c>
      <c r="U392" s="4" t="s">
        <v>3181</v>
      </c>
      <c r="V392" s="4">
        <v>2.1</v>
      </c>
      <c r="W392" s="4">
        <v>240</v>
      </c>
      <c r="X392" s="4">
        <v>6.4</v>
      </c>
      <c r="Y392" s="4">
        <v>250</v>
      </c>
      <c r="Z392" s="4" t="s">
        <v>3182</v>
      </c>
      <c r="AA392" s="4" t="s">
        <v>315</v>
      </c>
      <c r="AB392" s="4">
        <v>1</v>
      </c>
      <c r="AC392" s="4" t="s">
        <v>315</v>
      </c>
      <c r="AD392" s="4" t="s">
        <v>3183</v>
      </c>
      <c r="AE392" s="4" t="s">
        <v>315</v>
      </c>
      <c r="AF392" s="4" t="s">
        <v>3184</v>
      </c>
      <c r="AG392" s="4">
        <v>0.9</v>
      </c>
      <c r="AH392" s="4">
        <v>8.3000000000000007</v>
      </c>
      <c r="AI392" s="4">
        <v>9.89</v>
      </c>
      <c r="AJ392" s="4">
        <v>11.8</v>
      </c>
      <c r="AK392" s="4">
        <v>-1.4</v>
      </c>
      <c r="AL392" s="4">
        <v>6</v>
      </c>
      <c r="AM392" s="4" t="s">
        <v>3185</v>
      </c>
      <c r="AN392" s="4">
        <v>9.4</v>
      </c>
      <c r="AO392" s="3"/>
    </row>
    <row r="393" spans="2:41" x14ac:dyDescent="0.25">
      <c r="B393" s="106" t="s">
        <v>4829</v>
      </c>
      <c r="C393" s="16">
        <v>466990</v>
      </c>
      <c r="D393" s="16" t="s">
        <v>4631</v>
      </c>
      <c r="E393" s="16">
        <v>2021</v>
      </c>
      <c r="F393" s="12">
        <v>44218</v>
      </c>
      <c r="G393" s="4">
        <v>1009.2</v>
      </c>
      <c r="H393" s="4">
        <v>1011.5</v>
      </c>
      <c r="I393" s="4">
        <v>1012.7</v>
      </c>
      <c r="J393" s="4" t="s">
        <v>3186</v>
      </c>
      <c r="K393" s="4">
        <v>1006.7</v>
      </c>
      <c r="L393" s="4" t="s">
        <v>3187</v>
      </c>
      <c r="M393" s="4">
        <v>21.1</v>
      </c>
      <c r="N393" s="4">
        <v>23.8</v>
      </c>
      <c r="O393" s="4" t="s">
        <v>3188</v>
      </c>
      <c r="P393" s="4">
        <v>18.899999999999999</v>
      </c>
      <c r="Q393" s="4" t="s">
        <v>3189</v>
      </c>
      <c r="R393" s="4">
        <v>20.3</v>
      </c>
      <c r="S393" s="4">
        <v>95</v>
      </c>
      <c r="T393" s="4">
        <v>84</v>
      </c>
      <c r="U393" s="4" t="s">
        <v>3190</v>
      </c>
      <c r="V393" s="4">
        <v>3.7</v>
      </c>
      <c r="W393" s="4">
        <v>40</v>
      </c>
      <c r="X393" s="4">
        <v>12.8</v>
      </c>
      <c r="Y393" s="4">
        <v>60</v>
      </c>
      <c r="Z393" s="4" t="s">
        <v>3191</v>
      </c>
      <c r="AA393" s="4">
        <v>8</v>
      </c>
      <c r="AB393" s="4">
        <v>8.4</v>
      </c>
      <c r="AC393" s="4">
        <v>1</v>
      </c>
      <c r="AD393" s="4" t="s">
        <v>3192</v>
      </c>
      <c r="AE393" s="4">
        <v>3</v>
      </c>
      <c r="AF393" s="4" t="s">
        <v>3193</v>
      </c>
      <c r="AG393" s="4">
        <v>0.6</v>
      </c>
      <c r="AH393" s="4">
        <v>5.5</v>
      </c>
      <c r="AI393" s="4">
        <v>4.93</v>
      </c>
      <c r="AJ393" s="4">
        <v>10.5</v>
      </c>
      <c r="AK393" s="4">
        <v>-0.6</v>
      </c>
      <c r="AL393" s="4">
        <v>3</v>
      </c>
      <c r="AM393" s="4" t="s">
        <v>3194</v>
      </c>
      <c r="AN393" s="4">
        <v>8.6</v>
      </c>
      <c r="AO393" s="3"/>
    </row>
    <row r="394" spans="2:41" x14ac:dyDescent="0.25">
      <c r="B394" s="106" t="s">
        <v>4829</v>
      </c>
      <c r="C394" s="16">
        <v>466990</v>
      </c>
      <c r="D394" s="16" t="s">
        <v>4631</v>
      </c>
      <c r="E394" s="16">
        <v>2021</v>
      </c>
      <c r="F394" s="12">
        <v>44219</v>
      </c>
      <c r="G394" s="4">
        <v>1010.4</v>
      </c>
      <c r="H394" s="4">
        <v>1012.6</v>
      </c>
      <c r="I394" s="4">
        <v>1014.4</v>
      </c>
      <c r="J394" s="4" t="s">
        <v>3195</v>
      </c>
      <c r="K394" s="4">
        <v>1007.3</v>
      </c>
      <c r="L394" s="4" t="s">
        <v>3196</v>
      </c>
      <c r="M394" s="4">
        <v>21</v>
      </c>
      <c r="N394" s="4">
        <v>22.1</v>
      </c>
      <c r="O394" s="4" t="s">
        <v>3197</v>
      </c>
      <c r="P394" s="4">
        <v>19.899999999999999</v>
      </c>
      <c r="Q394" s="4" t="s">
        <v>3198</v>
      </c>
      <c r="R394" s="4">
        <v>19.5</v>
      </c>
      <c r="S394" s="4">
        <v>91</v>
      </c>
      <c r="T394" s="4">
        <v>82</v>
      </c>
      <c r="U394" s="4" t="s">
        <v>3199</v>
      </c>
      <c r="V394" s="4">
        <v>3.8</v>
      </c>
      <c r="W394" s="4">
        <v>40</v>
      </c>
      <c r="X394" s="4">
        <v>15.7</v>
      </c>
      <c r="Y394" s="4">
        <v>40</v>
      </c>
      <c r="Z394" s="4" t="s">
        <v>3200</v>
      </c>
      <c r="AA394" s="4">
        <v>2.5</v>
      </c>
      <c r="AB394" s="4">
        <v>9.6</v>
      </c>
      <c r="AC394" s="4">
        <v>1</v>
      </c>
      <c r="AD394" s="4" t="s">
        <v>3201</v>
      </c>
      <c r="AE394" s="4">
        <v>2</v>
      </c>
      <c r="AF394" s="4" t="s">
        <v>3202</v>
      </c>
      <c r="AG394" s="4">
        <v>0</v>
      </c>
      <c r="AH394" s="4">
        <v>0</v>
      </c>
      <c r="AI394" s="4">
        <v>4.51</v>
      </c>
      <c r="AJ394" s="4">
        <v>9.5</v>
      </c>
      <c r="AK394" s="4">
        <v>-2.2000000000000002</v>
      </c>
      <c r="AL394" s="4">
        <v>2</v>
      </c>
      <c r="AM394" s="4" t="s">
        <v>3203</v>
      </c>
      <c r="AN394" s="4">
        <v>9.6</v>
      </c>
      <c r="AO394" s="3"/>
    </row>
    <row r="395" spans="2:41" x14ac:dyDescent="0.25">
      <c r="B395" s="106" t="s">
        <v>4829</v>
      </c>
      <c r="C395" s="16">
        <v>466990</v>
      </c>
      <c r="D395" s="16" t="s">
        <v>4631</v>
      </c>
      <c r="E395" s="16">
        <v>2021</v>
      </c>
      <c r="F395" s="12">
        <v>44220</v>
      </c>
      <c r="G395" s="4">
        <v>1016.6</v>
      </c>
      <c r="H395" s="4">
        <v>1018.9</v>
      </c>
      <c r="I395" s="4">
        <v>1018.5</v>
      </c>
      <c r="J395" s="4" t="s">
        <v>3204</v>
      </c>
      <c r="K395" s="4">
        <v>1014.4</v>
      </c>
      <c r="L395" s="4" t="s">
        <v>3205</v>
      </c>
      <c r="M395" s="4">
        <v>18.600000000000001</v>
      </c>
      <c r="N395" s="4">
        <v>20.5</v>
      </c>
      <c r="O395" s="4" t="s">
        <v>3206</v>
      </c>
      <c r="P395" s="4">
        <v>16.7</v>
      </c>
      <c r="Q395" s="4" t="s">
        <v>3207</v>
      </c>
      <c r="R395" s="4">
        <v>15.2</v>
      </c>
      <c r="S395" s="4">
        <v>81</v>
      </c>
      <c r="T395" s="4">
        <v>72</v>
      </c>
      <c r="U395" s="4" t="s">
        <v>3208</v>
      </c>
      <c r="V395" s="4">
        <v>4.5</v>
      </c>
      <c r="W395" s="4">
        <v>50</v>
      </c>
      <c r="X395" s="4">
        <v>17.100000000000001</v>
      </c>
      <c r="Y395" s="4">
        <v>40</v>
      </c>
      <c r="Z395" s="4" t="s">
        <v>3209</v>
      </c>
      <c r="AA395" s="4">
        <v>0.5</v>
      </c>
      <c r="AB395" s="4">
        <v>7.3</v>
      </c>
      <c r="AC395" s="4">
        <v>0.5</v>
      </c>
      <c r="AD395" s="4" t="s">
        <v>3210</v>
      </c>
      <c r="AE395" s="4">
        <v>0.5</v>
      </c>
      <c r="AF395" s="4" t="s">
        <v>3210</v>
      </c>
      <c r="AG395" s="4">
        <v>0</v>
      </c>
      <c r="AH395" s="4">
        <v>0</v>
      </c>
      <c r="AI395" s="4">
        <v>2.16</v>
      </c>
      <c r="AJ395" s="4">
        <v>10.8</v>
      </c>
      <c r="AK395" s="4">
        <v>-0.2</v>
      </c>
      <c r="AL395" s="4">
        <v>2</v>
      </c>
      <c r="AM395" s="4" t="s">
        <v>3211</v>
      </c>
      <c r="AN395" s="4">
        <v>9.9</v>
      </c>
      <c r="AO395" s="3"/>
    </row>
    <row r="396" spans="2:41" x14ac:dyDescent="0.25">
      <c r="B396" s="106" t="s">
        <v>4829</v>
      </c>
      <c r="C396" s="16">
        <v>466990</v>
      </c>
      <c r="D396" s="16" t="s">
        <v>4631</v>
      </c>
      <c r="E396" s="16">
        <v>2021</v>
      </c>
      <c r="F396" s="12">
        <v>44221</v>
      </c>
      <c r="G396" s="4">
        <v>1016.2</v>
      </c>
      <c r="H396" s="4">
        <v>1018.5</v>
      </c>
      <c r="I396" s="4">
        <v>1018.1</v>
      </c>
      <c r="J396" s="4" t="s">
        <v>3212</v>
      </c>
      <c r="K396" s="4">
        <v>1014.2</v>
      </c>
      <c r="L396" s="4" t="s">
        <v>3213</v>
      </c>
      <c r="M396" s="4">
        <v>18.7</v>
      </c>
      <c r="N396" s="4">
        <v>22</v>
      </c>
      <c r="O396" s="4" t="s">
        <v>3214</v>
      </c>
      <c r="P396" s="4">
        <v>16.100000000000001</v>
      </c>
      <c r="Q396" s="4" t="s">
        <v>3215</v>
      </c>
      <c r="R396" s="4">
        <v>14.9</v>
      </c>
      <c r="S396" s="4">
        <v>79</v>
      </c>
      <c r="T396" s="4">
        <v>58</v>
      </c>
      <c r="U396" s="4" t="s">
        <v>3216</v>
      </c>
      <c r="V396" s="4">
        <v>2.5</v>
      </c>
      <c r="W396" s="4">
        <v>260</v>
      </c>
      <c r="X396" s="4">
        <v>7.9</v>
      </c>
      <c r="Y396" s="4">
        <v>200</v>
      </c>
      <c r="Z396" s="4" t="s">
        <v>3217</v>
      </c>
      <c r="AA396" s="4" t="s">
        <v>315</v>
      </c>
      <c r="AB396" s="4">
        <v>2.1</v>
      </c>
      <c r="AC396" s="4" t="s">
        <v>315</v>
      </c>
      <c r="AD396" s="4" t="s">
        <v>3218</v>
      </c>
      <c r="AE396" s="4" t="s">
        <v>315</v>
      </c>
      <c r="AF396" s="4" t="s">
        <v>3218</v>
      </c>
      <c r="AG396" s="4">
        <v>5</v>
      </c>
      <c r="AH396" s="4">
        <v>45.8</v>
      </c>
      <c r="AI396" s="4">
        <v>14.86</v>
      </c>
      <c r="AJ396" s="4">
        <v>14.4</v>
      </c>
      <c r="AK396" s="4">
        <v>3.2</v>
      </c>
      <c r="AL396" s="4">
        <v>7</v>
      </c>
      <c r="AM396" s="4" t="s">
        <v>3219</v>
      </c>
      <c r="AN396" s="4">
        <v>7.9</v>
      </c>
      <c r="AO396" s="3"/>
    </row>
    <row r="397" spans="2:41" x14ac:dyDescent="0.25">
      <c r="B397" s="106" t="s">
        <v>4829</v>
      </c>
      <c r="C397" s="16">
        <v>466990</v>
      </c>
      <c r="D397" s="16" t="s">
        <v>4631</v>
      </c>
      <c r="E397" s="16">
        <v>2021</v>
      </c>
      <c r="F397" s="12">
        <v>44222</v>
      </c>
      <c r="G397" s="4">
        <v>1014.6</v>
      </c>
      <c r="H397" s="4">
        <v>1016.9</v>
      </c>
      <c r="I397" s="4">
        <v>1015.6</v>
      </c>
      <c r="J397" s="4" t="s">
        <v>3220</v>
      </c>
      <c r="K397" s="4">
        <v>1012.7</v>
      </c>
      <c r="L397" s="4" t="s">
        <v>3221</v>
      </c>
      <c r="M397" s="4">
        <v>19.600000000000001</v>
      </c>
      <c r="N397" s="4">
        <v>23.1</v>
      </c>
      <c r="O397" s="4" t="s">
        <v>3222</v>
      </c>
      <c r="P397" s="4">
        <v>15.3</v>
      </c>
      <c r="Q397" s="4" t="s">
        <v>3223</v>
      </c>
      <c r="R397" s="4">
        <v>15.5</v>
      </c>
      <c r="S397" s="4">
        <v>78</v>
      </c>
      <c r="T397" s="4">
        <v>60</v>
      </c>
      <c r="U397" s="4" t="s">
        <v>3224</v>
      </c>
      <c r="V397" s="4">
        <v>3</v>
      </c>
      <c r="W397" s="4">
        <v>260</v>
      </c>
      <c r="X397" s="4">
        <v>7.7</v>
      </c>
      <c r="Y397" s="4">
        <v>230</v>
      </c>
      <c r="Z397" s="4" t="s">
        <v>3225</v>
      </c>
      <c r="AA397" s="4">
        <v>1</v>
      </c>
      <c r="AB397" s="4">
        <v>0.9</v>
      </c>
      <c r="AC397" s="4">
        <v>1</v>
      </c>
      <c r="AD397" s="4" t="s">
        <v>3226</v>
      </c>
      <c r="AE397" s="4">
        <v>1</v>
      </c>
      <c r="AF397" s="4" t="s">
        <v>3226</v>
      </c>
      <c r="AG397" s="4">
        <v>8.5</v>
      </c>
      <c r="AH397" s="4">
        <v>77.8</v>
      </c>
      <c r="AI397" s="4">
        <v>16.8</v>
      </c>
      <c r="AJ397" s="4">
        <v>14.3</v>
      </c>
      <c r="AK397" s="4">
        <v>-1.9</v>
      </c>
      <c r="AL397" s="4">
        <v>7</v>
      </c>
      <c r="AM397" s="4" t="s">
        <v>3227</v>
      </c>
      <c r="AN397" s="4">
        <v>5.4</v>
      </c>
      <c r="AO397" s="3"/>
    </row>
    <row r="398" spans="2:41" x14ac:dyDescent="0.25">
      <c r="B398" s="106" t="s">
        <v>4829</v>
      </c>
      <c r="C398" s="16">
        <v>466990</v>
      </c>
      <c r="D398" s="16" t="s">
        <v>4631</v>
      </c>
      <c r="E398" s="16">
        <v>2021</v>
      </c>
      <c r="F398" s="12">
        <v>44223</v>
      </c>
      <c r="G398" s="4">
        <v>1015.6</v>
      </c>
      <c r="H398" s="4">
        <v>1017.9</v>
      </c>
      <c r="I398" s="4">
        <v>1017.7</v>
      </c>
      <c r="J398" s="4" t="s">
        <v>3228</v>
      </c>
      <c r="K398" s="4">
        <v>1013.7</v>
      </c>
      <c r="L398" s="4" t="s">
        <v>3229</v>
      </c>
      <c r="M398" s="4">
        <v>18.899999999999999</v>
      </c>
      <c r="N398" s="4">
        <v>21.1</v>
      </c>
      <c r="O398" s="4" t="s">
        <v>3230</v>
      </c>
      <c r="P398" s="4">
        <v>17.399999999999999</v>
      </c>
      <c r="Q398" s="4" t="s">
        <v>3231</v>
      </c>
      <c r="R398" s="4">
        <v>17.100000000000001</v>
      </c>
      <c r="S398" s="4">
        <v>90</v>
      </c>
      <c r="T398" s="4">
        <v>74</v>
      </c>
      <c r="U398" s="4" t="s">
        <v>3232</v>
      </c>
      <c r="V398" s="4">
        <v>3.5</v>
      </c>
      <c r="W398" s="4">
        <v>40</v>
      </c>
      <c r="X398" s="4">
        <v>12.8</v>
      </c>
      <c r="Y398" s="4">
        <v>60</v>
      </c>
      <c r="Z398" s="4" t="s">
        <v>3233</v>
      </c>
      <c r="AA398" s="4">
        <v>2</v>
      </c>
      <c r="AB398" s="4">
        <v>9.1999999999999993</v>
      </c>
      <c r="AC398" s="4">
        <v>0.5</v>
      </c>
      <c r="AD398" s="4" t="s">
        <v>3234</v>
      </c>
      <c r="AE398" s="4">
        <v>0.5</v>
      </c>
      <c r="AF398" s="4" t="s">
        <v>3234</v>
      </c>
      <c r="AG398" s="4">
        <v>0.1</v>
      </c>
      <c r="AH398" s="4">
        <v>0.9</v>
      </c>
      <c r="AI398" s="4">
        <v>5.64</v>
      </c>
      <c r="AJ398" s="4">
        <v>9.3000000000000007</v>
      </c>
      <c r="AK398" s="4">
        <v>-0.7</v>
      </c>
      <c r="AL398" s="4">
        <v>4</v>
      </c>
      <c r="AM398" s="4" t="s">
        <v>3235</v>
      </c>
      <c r="AN398" s="4">
        <v>9.5</v>
      </c>
      <c r="AO398" s="3"/>
    </row>
    <row r="399" spans="2:41" x14ac:dyDescent="0.25">
      <c r="B399" s="106" t="s">
        <v>4829</v>
      </c>
      <c r="C399" s="16">
        <v>466990</v>
      </c>
      <c r="D399" s="16" t="s">
        <v>4631</v>
      </c>
      <c r="E399" s="16">
        <v>2021</v>
      </c>
      <c r="F399" s="12">
        <v>44224</v>
      </c>
      <c r="G399" s="4">
        <v>1017.5</v>
      </c>
      <c r="H399" s="4">
        <v>1019.8</v>
      </c>
      <c r="I399" s="4">
        <v>1021.1</v>
      </c>
      <c r="J399" s="4" t="s">
        <v>3236</v>
      </c>
      <c r="K399" s="4">
        <v>1015.4</v>
      </c>
      <c r="L399" s="4" t="s">
        <v>3237</v>
      </c>
      <c r="M399" s="4">
        <v>18</v>
      </c>
      <c r="N399" s="4">
        <v>21.3</v>
      </c>
      <c r="O399" s="4" t="s">
        <v>3238</v>
      </c>
      <c r="P399" s="4">
        <v>16.399999999999999</v>
      </c>
      <c r="Q399" s="4" t="s">
        <v>3239</v>
      </c>
      <c r="R399" s="4">
        <v>14.8</v>
      </c>
      <c r="S399" s="4">
        <v>82</v>
      </c>
      <c r="T399" s="4">
        <v>63</v>
      </c>
      <c r="U399" s="4" t="s">
        <v>3240</v>
      </c>
      <c r="V399" s="4">
        <v>5.0999999999999996</v>
      </c>
      <c r="W399" s="4">
        <v>50</v>
      </c>
      <c r="X399" s="4">
        <v>19.100000000000001</v>
      </c>
      <c r="Y399" s="4">
        <v>80</v>
      </c>
      <c r="Z399" s="4" t="s">
        <v>3241</v>
      </c>
      <c r="AA399" s="4">
        <v>2.5</v>
      </c>
      <c r="AB399" s="4">
        <v>5.2</v>
      </c>
      <c r="AC399" s="4">
        <v>1</v>
      </c>
      <c r="AD399" s="4" t="s">
        <v>3242</v>
      </c>
      <c r="AE399" s="4">
        <v>1.5</v>
      </c>
      <c r="AF399" s="4" t="s">
        <v>3242</v>
      </c>
      <c r="AG399" s="4">
        <v>1</v>
      </c>
      <c r="AH399" s="4">
        <v>9.1</v>
      </c>
      <c r="AI399" s="4">
        <v>5.58</v>
      </c>
      <c r="AJ399" s="4">
        <v>11.4</v>
      </c>
      <c r="AK399" s="4">
        <v>-4.5</v>
      </c>
      <c r="AL399" s="4">
        <v>4</v>
      </c>
      <c r="AM399" s="4" t="s">
        <v>3243</v>
      </c>
      <c r="AN399" s="4">
        <v>9.8000000000000007</v>
      </c>
      <c r="AO399" s="3"/>
    </row>
    <row r="400" spans="2:41" x14ac:dyDescent="0.25">
      <c r="B400" s="106" t="s">
        <v>4829</v>
      </c>
      <c r="C400" s="16">
        <v>466990</v>
      </c>
      <c r="D400" s="16" t="s">
        <v>4631</v>
      </c>
      <c r="E400" s="16">
        <v>2021</v>
      </c>
      <c r="F400" s="12">
        <v>44225</v>
      </c>
      <c r="G400" s="4">
        <v>1022.6</v>
      </c>
      <c r="H400" s="4">
        <v>1024.9000000000001</v>
      </c>
      <c r="I400" s="4">
        <v>1024.4000000000001</v>
      </c>
      <c r="J400" s="4" t="s">
        <v>3244</v>
      </c>
      <c r="K400" s="4">
        <v>1021</v>
      </c>
      <c r="L400" s="4" t="s">
        <v>3245</v>
      </c>
      <c r="M400" s="4">
        <v>16</v>
      </c>
      <c r="N400" s="4">
        <v>16.8</v>
      </c>
      <c r="O400" s="4" t="s">
        <v>3246</v>
      </c>
      <c r="P400" s="4">
        <v>14.3</v>
      </c>
      <c r="Q400" s="4" t="s">
        <v>3247</v>
      </c>
      <c r="R400" s="4">
        <v>8.1999999999999993</v>
      </c>
      <c r="S400" s="4">
        <v>60</v>
      </c>
      <c r="T400" s="4">
        <v>47</v>
      </c>
      <c r="U400" s="4" t="s">
        <v>3248</v>
      </c>
      <c r="V400" s="4">
        <v>4.9000000000000004</v>
      </c>
      <c r="W400" s="4">
        <v>40</v>
      </c>
      <c r="X400" s="4">
        <v>19.8</v>
      </c>
      <c r="Y400" s="4">
        <v>160</v>
      </c>
      <c r="Z400" s="4" t="s">
        <v>3249</v>
      </c>
      <c r="AA400" s="4">
        <v>0</v>
      </c>
      <c r="AB400" s="4">
        <v>0</v>
      </c>
      <c r="AC400" s="4">
        <v>0</v>
      </c>
      <c r="AD400" s="4" t="s">
        <v>181</v>
      </c>
      <c r="AE400" s="4">
        <v>0</v>
      </c>
      <c r="AF400" s="4" t="s">
        <v>181</v>
      </c>
      <c r="AG400" s="4">
        <v>0</v>
      </c>
      <c r="AH400" s="4">
        <v>0</v>
      </c>
      <c r="AI400" s="4">
        <v>2.1</v>
      </c>
      <c r="AJ400" s="4">
        <v>11</v>
      </c>
      <c r="AK400" s="4">
        <v>-0.6</v>
      </c>
      <c r="AL400" s="4">
        <v>2</v>
      </c>
      <c r="AM400" s="4" t="s">
        <v>3250</v>
      </c>
      <c r="AN400" s="4">
        <v>10</v>
      </c>
      <c r="AO400" s="3"/>
    </row>
    <row r="401" spans="2:41" x14ac:dyDescent="0.25">
      <c r="B401" s="106" t="s">
        <v>4829</v>
      </c>
      <c r="C401" s="16">
        <v>466990</v>
      </c>
      <c r="D401" s="16" t="s">
        <v>4631</v>
      </c>
      <c r="E401" s="16">
        <v>2021</v>
      </c>
      <c r="F401" s="12">
        <v>44226</v>
      </c>
      <c r="G401" s="4">
        <v>1022.4</v>
      </c>
      <c r="H401" s="4">
        <v>1024.7</v>
      </c>
      <c r="I401" s="4">
        <v>1023.9</v>
      </c>
      <c r="J401" s="4" t="s">
        <v>3251</v>
      </c>
      <c r="K401" s="4">
        <v>1020.6</v>
      </c>
      <c r="L401" s="4" t="s">
        <v>3252</v>
      </c>
      <c r="M401" s="4">
        <v>16.8</v>
      </c>
      <c r="N401" s="4">
        <v>20.2</v>
      </c>
      <c r="O401" s="4" t="s">
        <v>3253</v>
      </c>
      <c r="P401" s="4">
        <v>13.3</v>
      </c>
      <c r="Q401" s="4" t="s">
        <v>3254</v>
      </c>
      <c r="R401" s="4">
        <v>11.8</v>
      </c>
      <c r="S401" s="4">
        <v>73</v>
      </c>
      <c r="T401" s="4">
        <v>54</v>
      </c>
      <c r="U401" s="4" t="s">
        <v>3255</v>
      </c>
      <c r="V401" s="4">
        <v>2</v>
      </c>
      <c r="W401" s="4">
        <v>260</v>
      </c>
      <c r="X401" s="4">
        <v>5.5</v>
      </c>
      <c r="Y401" s="4">
        <v>240</v>
      </c>
      <c r="Z401" s="4" t="s">
        <v>3256</v>
      </c>
      <c r="AA401" s="4" t="s">
        <v>315</v>
      </c>
      <c r="AB401" s="4">
        <v>0.4</v>
      </c>
      <c r="AC401" s="4" t="s">
        <v>315</v>
      </c>
      <c r="AD401" s="4" t="s">
        <v>3257</v>
      </c>
      <c r="AE401" s="4" t="s">
        <v>315</v>
      </c>
      <c r="AF401" s="4" t="s">
        <v>3257</v>
      </c>
      <c r="AG401" s="4">
        <v>5</v>
      </c>
      <c r="AH401" s="4">
        <v>45.5</v>
      </c>
      <c r="AI401" s="4">
        <v>13.44</v>
      </c>
      <c r="AJ401" s="4">
        <v>15</v>
      </c>
      <c r="AK401" s="4">
        <v>2.9</v>
      </c>
      <c r="AL401" s="4">
        <v>8</v>
      </c>
      <c r="AM401" s="4" t="s">
        <v>3258</v>
      </c>
      <c r="AN401" s="4">
        <v>8.4</v>
      </c>
      <c r="AO401" s="3"/>
    </row>
    <row r="402" spans="2:41" x14ac:dyDescent="0.25">
      <c r="B402" s="106" t="s">
        <v>4829</v>
      </c>
      <c r="C402" s="16">
        <v>466990</v>
      </c>
      <c r="D402" s="16" t="s">
        <v>4631</v>
      </c>
      <c r="E402" s="16">
        <v>2021</v>
      </c>
      <c r="F402" s="12">
        <v>44227</v>
      </c>
      <c r="G402" s="4">
        <v>1021.1</v>
      </c>
      <c r="H402" s="4">
        <v>1023.4</v>
      </c>
      <c r="I402" s="4">
        <v>1023.1</v>
      </c>
      <c r="J402" s="4" t="s">
        <v>3259</v>
      </c>
      <c r="K402" s="4">
        <v>1019</v>
      </c>
      <c r="L402" s="4" t="s">
        <v>3260</v>
      </c>
      <c r="M402" s="4">
        <v>18.5</v>
      </c>
      <c r="N402" s="4">
        <v>23.1</v>
      </c>
      <c r="O402" s="4" t="s">
        <v>3261</v>
      </c>
      <c r="P402" s="4">
        <v>14.5</v>
      </c>
      <c r="Q402" s="4" t="s">
        <v>3262</v>
      </c>
      <c r="R402" s="4">
        <v>12.9</v>
      </c>
      <c r="S402" s="4">
        <v>71</v>
      </c>
      <c r="T402" s="4">
        <v>54</v>
      </c>
      <c r="U402" s="4" t="s">
        <v>3263</v>
      </c>
      <c r="V402" s="4">
        <v>3.6</v>
      </c>
      <c r="W402" s="4">
        <v>240</v>
      </c>
      <c r="X402" s="4">
        <v>7.6</v>
      </c>
      <c r="Y402" s="4">
        <v>230</v>
      </c>
      <c r="Z402" s="4" t="s">
        <v>3264</v>
      </c>
      <c r="AA402" s="4">
        <v>0</v>
      </c>
      <c r="AB402" s="4">
        <v>0</v>
      </c>
      <c r="AC402" s="4">
        <v>0</v>
      </c>
      <c r="AD402" s="4" t="s">
        <v>181</v>
      </c>
      <c r="AE402" s="4">
        <v>0</v>
      </c>
      <c r="AF402" s="4" t="s">
        <v>181</v>
      </c>
      <c r="AG402" s="4">
        <v>8</v>
      </c>
      <c r="AH402" s="4">
        <v>72.7</v>
      </c>
      <c r="AI402" s="4">
        <v>16.84</v>
      </c>
      <c r="AJ402" s="4">
        <v>16.399999999999999</v>
      </c>
      <c r="AK402" s="4">
        <v>3.1</v>
      </c>
      <c r="AL402" s="4">
        <v>8</v>
      </c>
      <c r="AM402" s="4" t="s">
        <v>3265</v>
      </c>
      <c r="AN402" s="4">
        <v>3.5</v>
      </c>
      <c r="AO402" s="3"/>
    </row>
    <row r="403" spans="2:41" x14ac:dyDescent="0.25">
      <c r="B403" s="106" t="s">
        <v>4829</v>
      </c>
      <c r="C403" s="16">
        <v>466990</v>
      </c>
      <c r="D403" s="16" t="s">
        <v>4631</v>
      </c>
      <c r="E403" s="16">
        <v>2021</v>
      </c>
      <c r="F403" s="12">
        <v>44228</v>
      </c>
      <c r="G403" s="4">
        <v>1017.6</v>
      </c>
      <c r="H403" s="4">
        <v>1019.9</v>
      </c>
      <c r="I403" s="4">
        <v>1020.3</v>
      </c>
      <c r="J403" s="4" t="s">
        <v>3266</v>
      </c>
      <c r="K403" s="4">
        <v>1014.8</v>
      </c>
      <c r="L403" s="4" t="s">
        <v>3267</v>
      </c>
      <c r="M403" s="4">
        <v>19.399999999999999</v>
      </c>
      <c r="N403" s="4">
        <v>24.2</v>
      </c>
      <c r="O403" s="4" t="s">
        <v>3268</v>
      </c>
      <c r="P403" s="4">
        <v>15</v>
      </c>
      <c r="Q403" s="4" t="s">
        <v>3269</v>
      </c>
      <c r="R403" s="4">
        <v>13.9</v>
      </c>
      <c r="S403" s="4">
        <v>71</v>
      </c>
      <c r="T403" s="4">
        <v>52</v>
      </c>
      <c r="U403" s="4" t="s">
        <v>3270</v>
      </c>
      <c r="V403" s="4">
        <v>4.2</v>
      </c>
      <c r="W403" s="4">
        <v>240</v>
      </c>
      <c r="X403" s="4">
        <v>8.9</v>
      </c>
      <c r="Y403" s="4">
        <v>240</v>
      </c>
      <c r="Z403" s="4" t="s">
        <v>3271</v>
      </c>
      <c r="AA403" s="4">
        <v>0</v>
      </c>
      <c r="AB403" s="4">
        <v>0</v>
      </c>
      <c r="AC403" s="4">
        <v>0</v>
      </c>
      <c r="AD403" s="4" t="s">
        <v>181</v>
      </c>
      <c r="AE403" s="4">
        <v>0</v>
      </c>
      <c r="AF403" s="4" t="s">
        <v>181</v>
      </c>
      <c r="AG403" s="4">
        <v>10.199999999999999</v>
      </c>
      <c r="AH403" s="4">
        <v>92.5</v>
      </c>
      <c r="AI403" s="4">
        <v>18.36</v>
      </c>
      <c r="AJ403" s="4">
        <v>18.8</v>
      </c>
      <c r="AK403" s="4">
        <v>3.4</v>
      </c>
      <c r="AL403" s="4">
        <v>8</v>
      </c>
      <c r="AM403" s="4" t="s">
        <v>3272</v>
      </c>
      <c r="AN403" s="4">
        <v>2.5</v>
      </c>
      <c r="AO403" s="3"/>
    </row>
    <row r="404" spans="2:41" x14ac:dyDescent="0.25">
      <c r="B404" s="106" t="s">
        <v>4829</v>
      </c>
      <c r="C404" s="16">
        <v>466990</v>
      </c>
      <c r="D404" s="16" t="s">
        <v>4631</v>
      </c>
      <c r="E404" s="16">
        <v>2021</v>
      </c>
      <c r="F404" s="12">
        <v>44229</v>
      </c>
      <c r="G404" s="4">
        <v>1019</v>
      </c>
      <c r="H404" s="4">
        <v>1021.3</v>
      </c>
      <c r="I404" s="4">
        <v>1022.1</v>
      </c>
      <c r="J404" s="4" t="s">
        <v>3273</v>
      </c>
      <c r="K404" s="4">
        <v>1015.9</v>
      </c>
      <c r="L404" s="4" t="s">
        <v>3274</v>
      </c>
      <c r="M404" s="4">
        <v>19.2</v>
      </c>
      <c r="N404" s="4">
        <v>23.6</v>
      </c>
      <c r="O404" s="4" t="s">
        <v>3275</v>
      </c>
      <c r="P404" s="4">
        <v>15.6</v>
      </c>
      <c r="Q404" s="4" t="s">
        <v>3276</v>
      </c>
      <c r="R404" s="4">
        <v>14.6</v>
      </c>
      <c r="S404" s="4">
        <v>76</v>
      </c>
      <c r="T404" s="4">
        <v>50</v>
      </c>
      <c r="U404" s="4" t="s">
        <v>3277</v>
      </c>
      <c r="V404" s="4">
        <v>5.5</v>
      </c>
      <c r="W404" s="4">
        <v>40</v>
      </c>
      <c r="X404" s="4">
        <v>17.399999999999999</v>
      </c>
      <c r="Y404" s="4">
        <v>40</v>
      </c>
      <c r="Z404" s="4" t="s">
        <v>3278</v>
      </c>
      <c r="AA404" s="4" t="s">
        <v>315</v>
      </c>
      <c r="AB404" s="4">
        <v>0.8</v>
      </c>
      <c r="AC404" s="4" t="s">
        <v>315</v>
      </c>
      <c r="AD404" s="4" t="s">
        <v>3279</v>
      </c>
      <c r="AE404" s="4" t="s">
        <v>315</v>
      </c>
      <c r="AF404" s="4" t="s">
        <v>3279</v>
      </c>
      <c r="AG404" s="4">
        <v>6.1</v>
      </c>
      <c r="AH404" s="4">
        <v>55.2</v>
      </c>
      <c r="AI404" s="4">
        <v>13.96</v>
      </c>
      <c r="AJ404" s="4">
        <v>12.4</v>
      </c>
      <c r="AK404" s="4">
        <v>-4.5999999999999996</v>
      </c>
      <c r="AL404" s="4">
        <v>6</v>
      </c>
      <c r="AM404" s="4" t="s">
        <v>3280</v>
      </c>
      <c r="AN404" s="4">
        <v>6</v>
      </c>
      <c r="AO404" s="3"/>
    </row>
    <row r="405" spans="2:41" x14ac:dyDescent="0.25">
      <c r="B405" s="106" t="s">
        <v>4829</v>
      </c>
      <c r="C405" s="16">
        <v>466990</v>
      </c>
      <c r="D405" s="16" t="s">
        <v>4631</v>
      </c>
      <c r="E405" s="16">
        <v>2021</v>
      </c>
      <c r="F405" s="12">
        <v>44230</v>
      </c>
      <c r="G405" s="4">
        <v>1021.4</v>
      </c>
      <c r="H405" s="4">
        <v>1023.7</v>
      </c>
      <c r="I405" s="4">
        <v>1023.7</v>
      </c>
      <c r="J405" s="4" t="s">
        <v>3281</v>
      </c>
      <c r="K405" s="4">
        <v>1019.1</v>
      </c>
      <c r="L405" s="4" t="s">
        <v>3282</v>
      </c>
      <c r="M405" s="4">
        <v>19.100000000000001</v>
      </c>
      <c r="N405" s="4">
        <v>21</v>
      </c>
      <c r="O405" s="4" t="s">
        <v>3283</v>
      </c>
      <c r="P405" s="4">
        <v>17.3</v>
      </c>
      <c r="Q405" s="4" t="s">
        <v>3284</v>
      </c>
      <c r="R405" s="4">
        <v>12.8</v>
      </c>
      <c r="S405" s="4">
        <v>67</v>
      </c>
      <c r="T405" s="4">
        <v>59</v>
      </c>
      <c r="U405" s="4" t="s">
        <v>3283</v>
      </c>
      <c r="V405" s="4">
        <v>3.2</v>
      </c>
      <c r="W405" s="4">
        <v>30</v>
      </c>
      <c r="X405" s="4">
        <v>12.3</v>
      </c>
      <c r="Y405" s="4">
        <v>60</v>
      </c>
      <c r="Z405" s="4" t="s">
        <v>3285</v>
      </c>
      <c r="AA405" s="4">
        <v>0</v>
      </c>
      <c r="AB405" s="4">
        <v>0</v>
      </c>
      <c r="AC405" s="4">
        <v>0</v>
      </c>
      <c r="AD405" s="4" t="s">
        <v>181</v>
      </c>
      <c r="AE405" s="4">
        <v>0</v>
      </c>
      <c r="AF405" s="4" t="s">
        <v>181</v>
      </c>
      <c r="AG405" s="4">
        <v>0.9</v>
      </c>
      <c r="AH405" s="4">
        <v>8.1</v>
      </c>
      <c r="AI405" s="4">
        <v>9.51</v>
      </c>
      <c r="AJ405" s="4">
        <v>12.5</v>
      </c>
      <c r="AK405" s="4">
        <v>1.9</v>
      </c>
      <c r="AL405" s="4">
        <v>5</v>
      </c>
      <c r="AM405" s="4" t="s">
        <v>3286</v>
      </c>
      <c r="AN405" s="4">
        <v>9.3000000000000007</v>
      </c>
      <c r="AO405" s="3"/>
    </row>
    <row r="406" spans="2:41" x14ac:dyDescent="0.25">
      <c r="B406" s="106" t="s">
        <v>4829</v>
      </c>
      <c r="C406" s="16">
        <v>466990</v>
      </c>
      <c r="D406" s="16" t="s">
        <v>4631</v>
      </c>
      <c r="E406" s="16">
        <v>2021</v>
      </c>
      <c r="F406" s="12">
        <v>44231</v>
      </c>
      <c r="G406" s="4">
        <v>1020.7</v>
      </c>
      <c r="H406" s="4">
        <v>1023</v>
      </c>
      <c r="I406" s="4">
        <v>1023</v>
      </c>
      <c r="J406" s="4" t="s">
        <v>3287</v>
      </c>
      <c r="K406" s="4">
        <v>1018.9</v>
      </c>
      <c r="L406" s="4" t="s">
        <v>3288</v>
      </c>
      <c r="M406" s="4">
        <v>19</v>
      </c>
      <c r="N406" s="4">
        <v>23.1</v>
      </c>
      <c r="O406" s="4" t="s">
        <v>3289</v>
      </c>
      <c r="P406" s="4">
        <v>15</v>
      </c>
      <c r="Q406" s="4" t="s">
        <v>3290</v>
      </c>
      <c r="R406" s="4">
        <v>14.1</v>
      </c>
      <c r="S406" s="4">
        <v>74</v>
      </c>
      <c r="T406" s="4">
        <v>59</v>
      </c>
      <c r="U406" s="4" t="s">
        <v>3291</v>
      </c>
      <c r="V406" s="4">
        <v>2.8</v>
      </c>
      <c r="W406" s="4">
        <v>250</v>
      </c>
      <c r="X406" s="4">
        <v>8</v>
      </c>
      <c r="Y406" s="4">
        <v>80</v>
      </c>
      <c r="Z406" s="4" t="s">
        <v>3292</v>
      </c>
      <c r="AA406" s="4">
        <v>0</v>
      </c>
      <c r="AB406" s="4">
        <v>0</v>
      </c>
      <c r="AC406" s="4">
        <v>0</v>
      </c>
      <c r="AD406" s="4" t="s">
        <v>181</v>
      </c>
      <c r="AE406" s="4">
        <v>0</v>
      </c>
      <c r="AF406" s="4" t="s">
        <v>181</v>
      </c>
      <c r="AG406" s="4">
        <v>5.4</v>
      </c>
      <c r="AH406" s="4">
        <v>48.7</v>
      </c>
      <c r="AI406" s="4">
        <v>13.35</v>
      </c>
      <c r="AJ406" s="4">
        <v>14.6</v>
      </c>
      <c r="AK406" s="4">
        <v>3.2</v>
      </c>
      <c r="AL406" s="4">
        <v>6</v>
      </c>
      <c r="AM406" s="4" t="s">
        <v>3293</v>
      </c>
      <c r="AN406" s="4">
        <v>5.3</v>
      </c>
      <c r="AO406" s="3"/>
    </row>
    <row r="407" spans="2:41" x14ac:dyDescent="0.25">
      <c r="B407" s="106" t="s">
        <v>4829</v>
      </c>
      <c r="C407" s="16">
        <v>466990</v>
      </c>
      <c r="D407" s="16" t="s">
        <v>4631</v>
      </c>
      <c r="E407" s="16">
        <v>2021</v>
      </c>
      <c r="F407" s="12">
        <v>44232</v>
      </c>
      <c r="G407" s="4">
        <v>1018</v>
      </c>
      <c r="H407" s="4">
        <v>1020.3</v>
      </c>
      <c r="I407" s="4">
        <v>1020.5</v>
      </c>
      <c r="J407" s="4" t="s">
        <v>3294</v>
      </c>
      <c r="K407" s="4">
        <v>1016</v>
      </c>
      <c r="L407" s="4" t="s">
        <v>3295</v>
      </c>
      <c r="M407" s="4">
        <v>18.7</v>
      </c>
      <c r="N407" s="4">
        <v>21.9</v>
      </c>
      <c r="O407" s="4" t="s">
        <v>3296</v>
      </c>
      <c r="P407" s="4">
        <v>16.5</v>
      </c>
      <c r="Q407" s="4" t="s">
        <v>3297</v>
      </c>
      <c r="R407" s="4">
        <v>15.8</v>
      </c>
      <c r="S407" s="4">
        <v>84</v>
      </c>
      <c r="T407" s="4">
        <v>70</v>
      </c>
      <c r="U407" s="4" t="s">
        <v>3298</v>
      </c>
      <c r="V407" s="4">
        <v>2.4</v>
      </c>
      <c r="W407" s="4">
        <v>240</v>
      </c>
      <c r="X407" s="4">
        <v>6.5</v>
      </c>
      <c r="Y407" s="4">
        <v>160</v>
      </c>
      <c r="Z407" s="4" t="s">
        <v>3299</v>
      </c>
      <c r="AA407" s="4">
        <v>1</v>
      </c>
      <c r="AB407" s="4">
        <v>1.3</v>
      </c>
      <c r="AC407" s="4">
        <v>1</v>
      </c>
      <c r="AD407" s="4" t="s">
        <v>3300</v>
      </c>
      <c r="AE407" s="4">
        <v>1</v>
      </c>
      <c r="AF407" s="4" t="s">
        <v>3300</v>
      </c>
      <c r="AG407" s="4">
        <v>2.7</v>
      </c>
      <c r="AH407" s="4">
        <v>24.3</v>
      </c>
      <c r="AI407" s="4">
        <v>8.7799999999999994</v>
      </c>
      <c r="AJ407" s="4">
        <v>12.3</v>
      </c>
      <c r="AK407" s="4">
        <v>-1</v>
      </c>
      <c r="AL407" s="4">
        <v>4</v>
      </c>
      <c r="AM407" s="4" t="s">
        <v>3301</v>
      </c>
      <c r="AN407" s="4">
        <v>6.1</v>
      </c>
      <c r="AO407" s="3"/>
    </row>
    <row r="408" spans="2:41" x14ac:dyDescent="0.25">
      <c r="B408" s="106" t="s">
        <v>4829</v>
      </c>
      <c r="C408" s="16">
        <v>466990</v>
      </c>
      <c r="D408" s="16" t="s">
        <v>4631</v>
      </c>
      <c r="E408" s="16">
        <v>2021</v>
      </c>
      <c r="F408" s="12">
        <v>44233</v>
      </c>
      <c r="G408" s="4">
        <v>1015.9</v>
      </c>
      <c r="H408" s="4">
        <v>1018.1</v>
      </c>
      <c r="I408" s="4">
        <v>1017.8</v>
      </c>
      <c r="J408" s="4" t="s">
        <v>3302</v>
      </c>
      <c r="K408" s="4">
        <v>1013.7</v>
      </c>
      <c r="L408" s="4" t="s">
        <v>3303</v>
      </c>
      <c r="M408" s="4">
        <v>19.8</v>
      </c>
      <c r="N408" s="4">
        <v>24.5</v>
      </c>
      <c r="O408" s="4" t="s">
        <v>3304</v>
      </c>
      <c r="P408" s="4">
        <v>15.4</v>
      </c>
      <c r="Q408" s="4" t="s">
        <v>3305</v>
      </c>
      <c r="R408" s="4">
        <v>16.100000000000001</v>
      </c>
      <c r="S408" s="4">
        <v>80</v>
      </c>
      <c r="T408" s="4">
        <v>61</v>
      </c>
      <c r="U408" s="4" t="s">
        <v>3306</v>
      </c>
      <c r="V408" s="4">
        <v>3.1</v>
      </c>
      <c r="W408" s="4">
        <v>250</v>
      </c>
      <c r="X408" s="4">
        <v>7.7</v>
      </c>
      <c r="Y408" s="4">
        <v>170</v>
      </c>
      <c r="Z408" s="4" t="s">
        <v>3307</v>
      </c>
      <c r="AA408" s="4">
        <v>0</v>
      </c>
      <c r="AB408" s="4">
        <v>0</v>
      </c>
      <c r="AC408" s="4">
        <v>0</v>
      </c>
      <c r="AD408" s="4" t="s">
        <v>181</v>
      </c>
      <c r="AE408" s="4">
        <v>0</v>
      </c>
      <c r="AF408" s="4" t="s">
        <v>181</v>
      </c>
      <c r="AG408" s="4">
        <v>8.6999999999999993</v>
      </c>
      <c r="AH408" s="4">
        <v>78.2</v>
      </c>
      <c r="AI408" s="4">
        <v>18.8</v>
      </c>
      <c r="AJ408" s="4">
        <v>18.399999999999999</v>
      </c>
      <c r="AK408" s="4">
        <v>3</v>
      </c>
      <c r="AL408" s="4">
        <v>7</v>
      </c>
      <c r="AM408" s="4" t="s">
        <v>3308</v>
      </c>
      <c r="AN408" s="4">
        <v>2.6</v>
      </c>
      <c r="AO408" s="3"/>
    </row>
    <row r="409" spans="2:41" x14ac:dyDescent="0.25">
      <c r="B409" s="106" t="s">
        <v>4829</v>
      </c>
      <c r="C409" s="16">
        <v>466990</v>
      </c>
      <c r="D409" s="16" t="s">
        <v>4631</v>
      </c>
      <c r="E409" s="16">
        <v>2021</v>
      </c>
      <c r="F409" s="12">
        <v>44234</v>
      </c>
      <c r="G409" s="4">
        <v>1016.4</v>
      </c>
      <c r="H409" s="4">
        <v>1018.7</v>
      </c>
      <c r="I409" s="4">
        <v>1017.9</v>
      </c>
      <c r="J409" s="4" t="s">
        <v>3309</v>
      </c>
      <c r="K409" s="4">
        <v>1014.3</v>
      </c>
      <c r="L409" s="4" t="s">
        <v>3310</v>
      </c>
      <c r="M409" s="4">
        <v>20.9</v>
      </c>
      <c r="N409" s="4">
        <v>24.8</v>
      </c>
      <c r="O409" s="4" t="s">
        <v>3311</v>
      </c>
      <c r="P409" s="4">
        <v>16.8</v>
      </c>
      <c r="Q409" s="4" t="s">
        <v>3312</v>
      </c>
      <c r="R409" s="4">
        <v>15.3</v>
      </c>
      <c r="S409" s="4">
        <v>71</v>
      </c>
      <c r="T409" s="4">
        <v>60</v>
      </c>
      <c r="U409" s="4" t="s">
        <v>3313</v>
      </c>
      <c r="V409" s="4">
        <v>2.8</v>
      </c>
      <c r="W409" s="4">
        <v>240</v>
      </c>
      <c r="X409" s="4">
        <v>6.9</v>
      </c>
      <c r="Y409" s="4">
        <v>250</v>
      </c>
      <c r="Z409" s="4" t="s">
        <v>3314</v>
      </c>
      <c r="AA409" s="4">
        <v>0</v>
      </c>
      <c r="AB409" s="4">
        <v>0</v>
      </c>
      <c r="AC409" s="4">
        <v>0</v>
      </c>
      <c r="AD409" s="4" t="s">
        <v>181</v>
      </c>
      <c r="AE409" s="4">
        <v>0</v>
      </c>
      <c r="AF409" s="4" t="s">
        <v>181</v>
      </c>
      <c r="AG409" s="4">
        <v>7.8</v>
      </c>
      <c r="AH409" s="4">
        <v>70</v>
      </c>
      <c r="AI409" s="4">
        <v>18.239999999999998</v>
      </c>
      <c r="AJ409" s="4">
        <v>15</v>
      </c>
      <c r="AK409" s="4">
        <v>4.8</v>
      </c>
      <c r="AL409" s="4">
        <v>7</v>
      </c>
      <c r="AM409" s="4" t="s">
        <v>3315</v>
      </c>
      <c r="AN409" s="4">
        <v>4.8</v>
      </c>
      <c r="AO409" s="3"/>
    </row>
    <row r="410" spans="2:41" x14ac:dyDescent="0.25">
      <c r="B410" s="106" t="s">
        <v>4829</v>
      </c>
      <c r="C410" s="16">
        <v>466990</v>
      </c>
      <c r="D410" s="16" t="s">
        <v>4631</v>
      </c>
      <c r="E410" s="16">
        <v>2021</v>
      </c>
      <c r="F410" s="12">
        <v>44235</v>
      </c>
      <c r="G410" s="4">
        <v>1018.8</v>
      </c>
      <c r="H410" s="4">
        <v>1021.1</v>
      </c>
      <c r="I410" s="4">
        <v>1022.2</v>
      </c>
      <c r="J410" s="4" t="s">
        <v>3316</v>
      </c>
      <c r="K410" s="4">
        <v>1016.4</v>
      </c>
      <c r="L410" s="4" t="s">
        <v>3317</v>
      </c>
      <c r="M410" s="4">
        <v>19.899999999999999</v>
      </c>
      <c r="N410" s="4">
        <v>24.3</v>
      </c>
      <c r="O410" s="4" t="s">
        <v>3318</v>
      </c>
      <c r="P410" s="4">
        <v>18</v>
      </c>
      <c r="Q410" s="4" t="s">
        <v>3319</v>
      </c>
      <c r="R410" s="4">
        <v>17.2</v>
      </c>
      <c r="S410" s="4">
        <v>85</v>
      </c>
      <c r="T410" s="4">
        <v>68</v>
      </c>
      <c r="U410" s="4" t="s">
        <v>3320</v>
      </c>
      <c r="V410" s="4">
        <v>4.4000000000000004</v>
      </c>
      <c r="W410" s="4">
        <v>30</v>
      </c>
      <c r="X410" s="4">
        <v>17.2</v>
      </c>
      <c r="Y410" s="4">
        <v>30</v>
      </c>
      <c r="Z410" s="4" t="s">
        <v>3321</v>
      </c>
      <c r="AA410" s="4">
        <v>5</v>
      </c>
      <c r="AB410" s="4">
        <v>7</v>
      </c>
      <c r="AC410" s="4">
        <v>1.5</v>
      </c>
      <c r="AD410" s="4" t="s">
        <v>3322</v>
      </c>
      <c r="AE410" s="4">
        <v>3</v>
      </c>
      <c r="AF410" s="4" t="s">
        <v>3323</v>
      </c>
      <c r="AG410" s="4">
        <v>3.5</v>
      </c>
      <c r="AH410" s="4">
        <v>31.4</v>
      </c>
      <c r="AI410" s="4">
        <v>13.48</v>
      </c>
      <c r="AJ410" s="4">
        <v>11.8</v>
      </c>
      <c r="AK410" s="4">
        <v>-1.9</v>
      </c>
      <c r="AL410" s="4">
        <v>7</v>
      </c>
      <c r="AM410" s="4" t="s">
        <v>3324</v>
      </c>
      <c r="AN410" s="4">
        <v>8.3000000000000007</v>
      </c>
      <c r="AO410" s="3"/>
    </row>
    <row r="411" spans="2:41" x14ac:dyDescent="0.25">
      <c r="B411" s="106" t="s">
        <v>4829</v>
      </c>
      <c r="C411" s="16">
        <v>466990</v>
      </c>
      <c r="D411" s="16" t="s">
        <v>4631</v>
      </c>
      <c r="E411" s="16">
        <v>2021</v>
      </c>
      <c r="F411" s="12">
        <v>44236</v>
      </c>
      <c r="G411" s="4">
        <v>1019.7</v>
      </c>
      <c r="H411" s="4">
        <v>1022</v>
      </c>
      <c r="I411" s="4">
        <v>1021.7</v>
      </c>
      <c r="J411" s="4" t="s">
        <v>3325</v>
      </c>
      <c r="K411" s="4">
        <v>1017.5</v>
      </c>
      <c r="L411" s="4" t="s">
        <v>3326</v>
      </c>
      <c r="M411" s="4">
        <v>18.899999999999999</v>
      </c>
      <c r="N411" s="4">
        <v>21.8</v>
      </c>
      <c r="O411" s="4" t="s">
        <v>3327</v>
      </c>
      <c r="P411" s="4">
        <v>16.899999999999999</v>
      </c>
      <c r="Q411" s="4" t="s">
        <v>3328</v>
      </c>
      <c r="R411" s="4">
        <v>15.9</v>
      </c>
      <c r="S411" s="4">
        <v>83</v>
      </c>
      <c r="T411" s="4">
        <v>66</v>
      </c>
      <c r="U411" s="4" t="s">
        <v>3329</v>
      </c>
      <c r="V411" s="4">
        <v>4.0999999999999996</v>
      </c>
      <c r="W411" s="4">
        <v>30</v>
      </c>
      <c r="X411" s="4">
        <v>11.1</v>
      </c>
      <c r="Y411" s="4">
        <v>40</v>
      </c>
      <c r="Z411" s="4" t="s">
        <v>3330</v>
      </c>
      <c r="AA411" s="4">
        <v>0.5</v>
      </c>
      <c r="AB411" s="4">
        <v>5.9</v>
      </c>
      <c r="AC411" s="4">
        <v>0.5</v>
      </c>
      <c r="AD411" s="4" t="s">
        <v>3331</v>
      </c>
      <c r="AE411" s="4">
        <v>0.5</v>
      </c>
      <c r="AF411" s="4" t="s">
        <v>3331</v>
      </c>
      <c r="AG411" s="4">
        <v>1.2</v>
      </c>
      <c r="AH411" s="4">
        <v>10.7</v>
      </c>
      <c r="AI411" s="4">
        <v>10.84</v>
      </c>
      <c r="AJ411" s="4">
        <v>12.3</v>
      </c>
      <c r="AK411" s="4">
        <v>-2.1</v>
      </c>
      <c r="AL411" s="4">
        <v>7</v>
      </c>
      <c r="AM411" s="4" t="s">
        <v>3332</v>
      </c>
      <c r="AN411" s="4">
        <v>9.5</v>
      </c>
      <c r="AO411" s="3"/>
    </row>
    <row r="412" spans="2:41" x14ac:dyDescent="0.25">
      <c r="B412" s="106" t="s">
        <v>4829</v>
      </c>
      <c r="C412" s="16">
        <v>466990</v>
      </c>
      <c r="D412" s="16" t="s">
        <v>4631</v>
      </c>
      <c r="E412" s="16">
        <v>2021</v>
      </c>
      <c r="F412" s="12">
        <v>44237</v>
      </c>
      <c r="G412" s="4">
        <v>1014.4</v>
      </c>
      <c r="H412" s="4">
        <v>1016.7</v>
      </c>
      <c r="I412" s="4">
        <v>1018.5</v>
      </c>
      <c r="J412" s="4" t="s">
        <v>3333</v>
      </c>
      <c r="K412" s="4">
        <v>1010.9</v>
      </c>
      <c r="L412" s="4" t="s">
        <v>3334</v>
      </c>
      <c r="M412" s="4">
        <v>18.899999999999999</v>
      </c>
      <c r="N412" s="4">
        <v>22.4</v>
      </c>
      <c r="O412" s="4" t="s">
        <v>3335</v>
      </c>
      <c r="P412" s="4">
        <v>16.8</v>
      </c>
      <c r="Q412" s="4" t="s">
        <v>3336</v>
      </c>
      <c r="R412" s="4">
        <v>17.7</v>
      </c>
      <c r="S412" s="4">
        <v>93</v>
      </c>
      <c r="T412" s="4">
        <v>73</v>
      </c>
      <c r="U412" s="4" t="s">
        <v>3337</v>
      </c>
      <c r="V412" s="4">
        <v>3</v>
      </c>
      <c r="W412" s="4">
        <v>240</v>
      </c>
      <c r="X412" s="4">
        <v>9.4</v>
      </c>
      <c r="Y412" s="4">
        <v>160</v>
      </c>
      <c r="Z412" s="4" t="s">
        <v>3338</v>
      </c>
      <c r="AA412" s="4">
        <v>7.5</v>
      </c>
      <c r="AB412" s="4">
        <v>6.5</v>
      </c>
      <c r="AC412" s="4">
        <v>2</v>
      </c>
      <c r="AD412" s="4" t="s">
        <v>3339</v>
      </c>
      <c r="AE412" s="4">
        <v>3</v>
      </c>
      <c r="AF412" s="4" t="s">
        <v>3339</v>
      </c>
      <c r="AG412" s="4">
        <v>0.2</v>
      </c>
      <c r="AH412" s="4">
        <v>1.8</v>
      </c>
      <c r="AI412" s="4">
        <v>7.97</v>
      </c>
      <c r="AJ412" s="4">
        <v>11.3</v>
      </c>
      <c r="AK412" s="4">
        <v>-2.7</v>
      </c>
      <c r="AL412" s="4">
        <v>4</v>
      </c>
      <c r="AM412" s="4" t="s">
        <v>3340</v>
      </c>
      <c r="AN412" s="4">
        <v>9.6</v>
      </c>
      <c r="AO412" s="3"/>
    </row>
    <row r="413" spans="2:41" x14ac:dyDescent="0.25">
      <c r="B413" s="106" t="s">
        <v>4829</v>
      </c>
      <c r="C413" s="16">
        <v>466990</v>
      </c>
      <c r="D413" s="16" t="s">
        <v>4631</v>
      </c>
      <c r="E413" s="16">
        <v>2021</v>
      </c>
      <c r="F413" s="12">
        <v>44238</v>
      </c>
      <c r="G413" s="4">
        <v>1007</v>
      </c>
      <c r="H413" s="4">
        <v>1009.2</v>
      </c>
      <c r="I413" s="4">
        <v>1010.9</v>
      </c>
      <c r="J413" s="4" t="s">
        <v>3341</v>
      </c>
      <c r="K413" s="4">
        <v>1004.9</v>
      </c>
      <c r="L413" s="4" t="s">
        <v>3342</v>
      </c>
      <c r="M413" s="4">
        <v>20.2</v>
      </c>
      <c r="N413" s="4">
        <v>23.2</v>
      </c>
      <c r="O413" s="4" t="s">
        <v>3343</v>
      </c>
      <c r="P413" s="4">
        <v>17.899999999999999</v>
      </c>
      <c r="Q413" s="4" t="s">
        <v>3344</v>
      </c>
      <c r="R413" s="4">
        <v>18.8</v>
      </c>
      <c r="S413" s="4">
        <v>92</v>
      </c>
      <c r="T413" s="4">
        <v>82</v>
      </c>
      <c r="U413" s="4" t="s">
        <v>3345</v>
      </c>
      <c r="V413" s="4">
        <v>3.7</v>
      </c>
      <c r="W413" s="4">
        <v>40</v>
      </c>
      <c r="X413" s="4">
        <v>14</v>
      </c>
      <c r="Y413" s="4">
        <v>60</v>
      </c>
      <c r="Z413" s="4" t="s">
        <v>3346</v>
      </c>
      <c r="AA413" s="4">
        <v>13</v>
      </c>
      <c r="AB413" s="4">
        <v>7.8</v>
      </c>
      <c r="AC413" s="4">
        <v>1.5</v>
      </c>
      <c r="AD413" s="4" t="s">
        <v>3347</v>
      </c>
      <c r="AE413" s="4">
        <v>5</v>
      </c>
      <c r="AF413" s="4" t="s">
        <v>3348</v>
      </c>
      <c r="AG413" s="4">
        <v>0.7</v>
      </c>
      <c r="AH413" s="4">
        <v>6.2</v>
      </c>
      <c r="AI413" s="4">
        <v>8.4700000000000006</v>
      </c>
      <c r="AJ413" s="4">
        <v>9.3000000000000007</v>
      </c>
      <c r="AK413" s="4">
        <v>-2.9</v>
      </c>
      <c r="AL413" s="4">
        <v>6</v>
      </c>
      <c r="AM413" s="4" t="s">
        <v>3349</v>
      </c>
      <c r="AN413" s="4">
        <v>9.4</v>
      </c>
      <c r="AO413" s="3"/>
    </row>
    <row r="414" spans="2:41" x14ac:dyDescent="0.25">
      <c r="B414" s="106" t="s">
        <v>4829</v>
      </c>
      <c r="C414" s="16">
        <v>466990</v>
      </c>
      <c r="D414" s="16" t="s">
        <v>4631</v>
      </c>
      <c r="E414" s="16">
        <v>2021</v>
      </c>
      <c r="F414" s="12">
        <v>44239</v>
      </c>
      <c r="G414" s="4">
        <v>1011.1</v>
      </c>
      <c r="H414" s="4">
        <v>1013.4</v>
      </c>
      <c r="I414" s="4">
        <v>1013.8</v>
      </c>
      <c r="J414" s="4" t="s">
        <v>3350</v>
      </c>
      <c r="K414" s="4">
        <v>1008.2</v>
      </c>
      <c r="L414" s="4" t="s">
        <v>3351</v>
      </c>
      <c r="M414" s="4">
        <v>20.6</v>
      </c>
      <c r="N414" s="4">
        <v>25.1</v>
      </c>
      <c r="O414" s="4" t="s">
        <v>3352</v>
      </c>
      <c r="P414" s="4">
        <v>16.399999999999999</v>
      </c>
      <c r="Q414" s="4" t="s">
        <v>3353</v>
      </c>
      <c r="R414" s="4">
        <v>17.2</v>
      </c>
      <c r="S414" s="4">
        <v>81</v>
      </c>
      <c r="T414" s="4">
        <v>62</v>
      </c>
      <c r="U414" s="4" t="s">
        <v>3354</v>
      </c>
      <c r="V414" s="4">
        <v>3.8</v>
      </c>
      <c r="W414" s="4">
        <v>50</v>
      </c>
      <c r="X414" s="4">
        <v>13.6</v>
      </c>
      <c r="Y414" s="4">
        <v>100</v>
      </c>
      <c r="Z414" s="4" t="s">
        <v>3355</v>
      </c>
      <c r="AA414" s="4" t="s">
        <v>315</v>
      </c>
      <c r="AB414" s="4">
        <v>1.5</v>
      </c>
      <c r="AC414" s="4" t="s">
        <v>315</v>
      </c>
      <c r="AD414" s="4" t="s">
        <v>3356</v>
      </c>
      <c r="AE414" s="4" t="s">
        <v>315</v>
      </c>
      <c r="AF414" s="4" t="s">
        <v>3356</v>
      </c>
      <c r="AG414" s="4">
        <v>5.7</v>
      </c>
      <c r="AH414" s="4">
        <v>50.7</v>
      </c>
      <c r="AI414" s="4">
        <v>15.02</v>
      </c>
      <c r="AJ414" s="4">
        <v>15.4</v>
      </c>
      <c r="AK414" s="4">
        <v>-2.4</v>
      </c>
      <c r="AL414" s="4">
        <v>8</v>
      </c>
      <c r="AM414" s="4" t="s">
        <v>3357</v>
      </c>
      <c r="AN414" s="4">
        <v>5.5</v>
      </c>
      <c r="AO414" s="3"/>
    </row>
    <row r="415" spans="2:41" x14ac:dyDescent="0.25">
      <c r="B415" s="106" t="s">
        <v>4829</v>
      </c>
      <c r="C415" s="16">
        <v>466990</v>
      </c>
      <c r="D415" s="16" t="s">
        <v>4631</v>
      </c>
      <c r="E415" s="16">
        <v>2021</v>
      </c>
      <c r="F415" s="12">
        <v>44240</v>
      </c>
      <c r="G415" s="4">
        <v>1013.4</v>
      </c>
      <c r="H415" s="4">
        <v>1015.7</v>
      </c>
      <c r="I415" s="4">
        <v>1015.2</v>
      </c>
      <c r="J415" s="4" t="s">
        <v>3358</v>
      </c>
      <c r="K415" s="4">
        <v>1012.3</v>
      </c>
      <c r="L415" s="4" t="s">
        <v>3359</v>
      </c>
      <c r="M415" s="4">
        <v>20.5</v>
      </c>
      <c r="N415" s="4">
        <v>23.6</v>
      </c>
      <c r="O415" s="4" t="s">
        <v>3360</v>
      </c>
      <c r="P415" s="4">
        <v>18.5</v>
      </c>
      <c r="Q415" s="4" t="s">
        <v>3361</v>
      </c>
      <c r="R415" s="4">
        <v>17.3</v>
      </c>
      <c r="S415" s="4">
        <v>82</v>
      </c>
      <c r="T415" s="4">
        <v>65</v>
      </c>
      <c r="U415" s="4" t="s">
        <v>3362</v>
      </c>
      <c r="V415" s="4">
        <v>3.2</v>
      </c>
      <c r="W415" s="4">
        <v>30</v>
      </c>
      <c r="X415" s="4">
        <v>11</v>
      </c>
      <c r="Y415" s="4">
        <v>350</v>
      </c>
      <c r="Z415" s="4" t="s">
        <v>3363</v>
      </c>
      <c r="AA415" s="4">
        <v>0.5</v>
      </c>
      <c r="AB415" s="4">
        <v>2.2999999999999998</v>
      </c>
      <c r="AC415" s="4">
        <v>0.5</v>
      </c>
      <c r="AD415" s="4" t="s">
        <v>3364</v>
      </c>
      <c r="AE415" s="4">
        <v>0.5</v>
      </c>
      <c r="AF415" s="4" t="s">
        <v>3365</v>
      </c>
      <c r="AG415" s="4">
        <v>1.5</v>
      </c>
      <c r="AH415" s="4">
        <v>13.3</v>
      </c>
      <c r="AI415" s="4">
        <v>11.68</v>
      </c>
      <c r="AJ415" s="4">
        <v>13.8</v>
      </c>
      <c r="AK415" s="4">
        <v>-1.5</v>
      </c>
      <c r="AL415" s="4">
        <v>7</v>
      </c>
      <c r="AM415" s="4" t="s">
        <v>3366</v>
      </c>
      <c r="AN415" s="4">
        <v>9.4</v>
      </c>
      <c r="AO415" s="3"/>
    </row>
    <row r="416" spans="2:41" x14ac:dyDescent="0.25">
      <c r="B416" s="106" t="s">
        <v>4829</v>
      </c>
      <c r="C416" s="16">
        <v>466990</v>
      </c>
      <c r="D416" s="16" t="s">
        <v>4631</v>
      </c>
      <c r="E416" s="16">
        <v>2021</v>
      </c>
      <c r="F416" s="12">
        <v>44241</v>
      </c>
      <c r="G416" s="4">
        <v>1011.3</v>
      </c>
      <c r="H416" s="4">
        <v>1013.5</v>
      </c>
      <c r="I416" s="4">
        <v>1013.4</v>
      </c>
      <c r="J416" s="4" t="s">
        <v>3367</v>
      </c>
      <c r="K416" s="4">
        <v>1009.1</v>
      </c>
      <c r="L416" s="4" t="s">
        <v>3368</v>
      </c>
      <c r="M416" s="4">
        <v>20.9</v>
      </c>
      <c r="N416" s="4">
        <v>24.4</v>
      </c>
      <c r="O416" s="4" t="s">
        <v>3369</v>
      </c>
      <c r="P416" s="4">
        <v>17.600000000000001</v>
      </c>
      <c r="Q416" s="4" t="s">
        <v>3370</v>
      </c>
      <c r="R416" s="4">
        <v>16.8</v>
      </c>
      <c r="S416" s="4">
        <v>78</v>
      </c>
      <c r="T416" s="4">
        <v>61</v>
      </c>
      <c r="U416" s="4" t="s">
        <v>3371</v>
      </c>
      <c r="V416" s="4">
        <v>2.6</v>
      </c>
      <c r="W416" s="4">
        <v>240</v>
      </c>
      <c r="X416" s="4">
        <v>7.8</v>
      </c>
      <c r="Y416" s="4">
        <v>240</v>
      </c>
      <c r="Z416" s="4" t="s">
        <v>3372</v>
      </c>
      <c r="AA416" s="4" t="s">
        <v>315</v>
      </c>
      <c r="AB416" s="4">
        <v>1</v>
      </c>
      <c r="AC416" s="4" t="s">
        <v>315</v>
      </c>
      <c r="AD416" s="4" t="s">
        <v>3373</v>
      </c>
      <c r="AE416" s="4" t="s">
        <v>315</v>
      </c>
      <c r="AF416" s="4" t="s">
        <v>3373</v>
      </c>
      <c r="AG416" s="4">
        <v>7.4</v>
      </c>
      <c r="AH416" s="4">
        <v>65.599999999999994</v>
      </c>
      <c r="AI416" s="4">
        <v>18</v>
      </c>
      <c r="AJ416" s="4">
        <v>15</v>
      </c>
      <c r="AK416" s="4">
        <v>-2.8</v>
      </c>
      <c r="AL416" s="4">
        <v>8</v>
      </c>
      <c r="AM416" s="4" t="s">
        <v>3374</v>
      </c>
      <c r="AN416" s="4">
        <v>5.0999999999999996</v>
      </c>
      <c r="AO416" s="3"/>
    </row>
    <row r="417" spans="2:41" x14ac:dyDescent="0.25">
      <c r="B417" s="106" t="s">
        <v>4829</v>
      </c>
      <c r="C417" s="16">
        <v>466990</v>
      </c>
      <c r="D417" s="16" t="s">
        <v>4631</v>
      </c>
      <c r="E417" s="16">
        <v>2021</v>
      </c>
      <c r="F417" s="12">
        <v>44242</v>
      </c>
      <c r="G417" s="4">
        <v>1013.8</v>
      </c>
      <c r="H417" s="4">
        <v>1016</v>
      </c>
      <c r="I417" s="4">
        <v>1016.2</v>
      </c>
      <c r="J417" s="4" t="s">
        <v>3375</v>
      </c>
      <c r="K417" s="4">
        <v>1011.1</v>
      </c>
      <c r="L417" s="4" t="s">
        <v>3376</v>
      </c>
      <c r="M417" s="4">
        <v>19.600000000000001</v>
      </c>
      <c r="N417" s="4">
        <v>21.6</v>
      </c>
      <c r="O417" s="4" t="s">
        <v>3377</v>
      </c>
      <c r="P417" s="4">
        <v>17.3</v>
      </c>
      <c r="Q417" s="4" t="s">
        <v>3378</v>
      </c>
      <c r="R417" s="4">
        <v>15.2</v>
      </c>
      <c r="S417" s="4">
        <v>76</v>
      </c>
      <c r="T417" s="4">
        <v>62</v>
      </c>
      <c r="U417" s="4" t="s">
        <v>3379</v>
      </c>
      <c r="V417" s="4">
        <v>2.7</v>
      </c>
      <c r="W417" s="4">
        <v>240</v>
      </c>
      <c r="X417" s="4">
        <v>9.4</v>
      </c>
      <c r="Y417" s="4">
        <v>30</v>
      </c>
      <c r="Z417" s="4" t="s">
        <v>3380</v>
      </c>
      <c r="AA417" s="4">
        <v>0.5</v>
      </c>
      <c r="AB417" s="4">
        <v>1.6</v>
      </c>
      <c r="AC417" s="4">
        <v>0.5</v>
      </c>
      <c r="AD417" s="4" t="s">
        <v>3381</v>
      </c>
      <c r="AE417" s="4">
        <v>0.5</v>
      </c>
      <c r="AF417" s="4" t="s">
        <v>3381</v>
      </c>
      <c r="AG417" s="4">
        <v>0</v>
      </c>
      <c r="AH417" s="4">
        <v>0</v>
      </c>
      <c r="AI417" s="4">
        <v>4.1399999999999997</v>
      </c>
      <c r="AJ417" s="4">
        <v>11.6</v>
      </c>
      <c r="AK417" s="4">
        <v>-1.6</v>
      </c>
      <c r="AL417" s="4">
        <v>2</v>
      </c>
      <c r="AM417" s="4" t="s">
        <v>3382</v>
      </c>
      <c r="AN417" s="4">
        <v>9.5</v>
      </c>
      <c r="AO417" s="3"/>
    </row>
    <row r="418" spans="2:41" x14ac:dyDescent="0.25">
      <c r="B418" s="106" t="s">
        <v>4829</v>
      </c>
      <c r="C418" s="16">
        <v>466990</v>
      </c>
      <c r="D418" s="16" t="s">
        <v>4631</v>
      </c>
      <c r="E418" s="16">
        <v>2021</v>
      </c>
      <c r="F418" s="12">
        <v>44243</v>
      </c>
      <c r="G418" s="4">
        <v>1014.7</v>
      </c>
      <c r="H418" s="4">
        <v>1017</v>
      </c>
      <c r="I418" s="4">
        <v>1016.8</v>
      </c>
      <c r="J418" s="4" t="s">
        <v>3383</v>
      </c>
      <c r="K418" s="4">
        <v>1012.7</v>
      </c>
      <c r="L418" s="4" t="s">
        <v>3384</v>
      </c>
      <c r="M418" s="4">
        <v>18.600000000000001</v>
      </c>
      <c r="N418" s="4">
        <v>21.2</v>
      </c>
      <c r="O418" s="4" t="s">
        <v>3385</v>
      </c>
      <c r="P418" s="4">
        <v>16.5</v>
      </c>
      <c r="Q418" s="4" t="s">
        <v>3386</v>
      </c>
      <c r="R418" s="4">
        <v>16.3</v>
      </c>
      <c r="S418" s="4">
        <v>87</v>
      </c>
      <c r="T418" s="4">
        <v>72</v>
      </c>
      <c r="U418" s="4" t="s">
        <v>3387</v>
      </c>
      <c r="V418" s="4">
        <v>2.2000000000000002</v>
      </c>
      <c r="W418" s="4">
        <v>250</v>
      </c>
      <c r="X418" s="4">
        <v>6.9</v>
      </c>
      <c r="Y418" s="4">
        <v>240</v>
      </c>
      <c r="Z418" s="4" t="s">
        <v>3388</v>
      </c>
      <c r="AA418" s="4">
        <v>1</v>
      </c>
      <c r="AB418" s="4">
        <v>4</v>
      </c>
      <c r="AC418" s="4">
        <v>0.5</v>
      </c>
      <c r="AD418" s="4" t="s">
        <v>3389</v>
      </c>
      <c r="AE418" s="4">
        <v>0.5</v>
      </c>
      <c r="AF418" s="4" t="s">
        <v>3389</v>
      </c>
      <c r="AG418" s="4">
        <v>0.1</v>
      </c>
      <c r="AH418" s="4">
        <v>0.9</v>
      </c>
      <c r="AI418" s="4">
        <v>6.2</v>
      </c>
      <c r="AJ418" s="4">
        <v>11.5</v>
      </c>
      <c r="AK418" s="4">
        <v>0.7</v>
      </c>
      <c r="AL418" s="4">
        <v>4</v>
      </c>
      <c r="AM418" s="4" t="s">
        <v>3390</v>
      </c>
      <c r="AN418" s="4">
        <v>9.6</v>
      </c>
      <c r="AO418" s="3"/>
    </row>
    <row r="419" spans="2:41" x14ac:dyDescent="0.25">
      <c r="B419" s="106" t="s">
        <v>4829</v>
      </c>
      <c r="C419" s="16">
        <v>466990</v>
      </c>
      <c r="D419" s="16" t="s">
        <v>4631</v>
      </c>
      <c r="E419" s="16">
        <v>2021</v>
      </c>
      <c r="F419" s="12">
        <v>44244</v>
      </c>
      <c r="G419" s="4">
        <v>1018</v>
      </c>
      <c r="H419" s="4">
        <v>1020.3</v>
      </c>
      <c r="I419" s="4">
        <v>1022.6</v>
      </c>
      <c r="J419" s="4" t="s">
        <v>3391</v>
      </c>
      <c r="K419" s="4">
        <v>1014.3</v>
      </c>
      <c r="L419" s="4" t="s">
        <v>3392</v>
      </c>
      <c r="M419" s="4">
        <v>17.899999999999999</v>
      </c>
      <c r="N419" s="4">
        <v>19.600000000000001</v>
      </c>
      <c r="O419" s="4" t="s">
        <v>3393</v>
      </c>
      <c r="P419" s="4">
        <v>16.600000000000001</v>
      </c>
      <c r="Q419" s="4" t="s">
        <v>3394</v>
      </c>
      <c r="R419" s="4">
        <v>12.7</v>
      </c>
      <c r="S419" s="4">
        <v>72</v>
      </c>
      <c r="T419" s="4">
        <v>55</v>
      </c>
      <c r="U419" s="4" t="s">
        <v>3395</v>
      </c>
      <c r="V419" s="4">
        <v>6.3</v>
      </c>
      <c r="W419" s="4">
        <v>40</v>
      </c>
      <c r="X419" s="4">
        <v>19.2</v>
      </c>
      <c r="Y419" s="4">
        <v>40</v>
      </c>
      <c r="Z419" s="4" t="s">
        <v>3396</v>
      </c>
      <c r="AA419" s="4">
        <v>0</v>
      </c>
      <c r="AB419" s="4">
        <v>0</v>
      </c>
      <c r="AC419" s="4">
        <v>0</v>
      </c>
      <c r="AD419" s="4" t="s">
        <v>181</v>
      </c>
      <c r="AE419" s="4">
        <v>0</v>
      </c>
      <c r="AF419" s="4" t="s">
        <v>181</v>
      </c>
      <c r="AG419" s="4">
        <v>0.1</v>
      </c>
      <c r="AH419" s="4">
        <v>0.9</v>
      </c>
      <c r="AI419" s="4">
        <v>4.24</v>
      </c>
      <c r="AJ419" s="4">
        <v>10</v>
      </c>
      <c r="AK419" s="4">
        <v>-3.4</v>
      </c>
      <c r="AL419" s="4">
        <v>2</v>
      </c>
      <c r="AM419" s="4" t="s">
        <v>3397</v>
      </c>
      <c r="AN419" s="4">
        <v>9.4</v>
      </c>
      <c r="AO419" s="3"/>
    </row>
    <row r="420" spans="2:41" x14ac:dyDescent="0.25">
      <c r="B420" s="106" t="s">
        <v>4829</v>
      </c>
      <c r="C420" s="16">
        <v>466990</v>
      </c>
      <c r="D420" s="16" t="s">
        <v>4631</v>
      </c>
      <c r="E420" s="16">
        <v>2021</v>
      </c>
      <c r="F420" s="12">
        <v>44245</v>
      </c>
      <c r="G420" s="4">
        <v>1024</v>
      </c>
      <c r="H420" s="4">
        <v>1026.3</v>
      </c>
      <c r="I420" s="4">
        <v>1025.8</v>
      </c>
      <c r="J420" s="4" t="s">
        <v>3398</v>
      </c>
      <c r="K420" s="4">
        <v>1022.3</v>
      </c>
      <c r="L420" s="4" t="s">
        <v>3399</v>
      </c>
      <c r="M420" s="4">
        <v>15.5</v>
      </c>
      <c r="N420" s="4">
        <v>16.7</v>
      </c>
      <c r="O420" s="4" t="s">
        <v>3400</v>
      </c>
      <c r="P420" s="4">
        <v>13.5</v>
      </c>
      <c r="Q420" s="4" t="s">
        <v>3401</v>
      </c>
      <c r="R420" s="4">
        <v>8.4</v>
      </c>
      <c r="S420" s="4">
        <v>63</v>
      </c>
      <c r="T420" s="4">
        <v>53</v>
      </c>
      <c r="U420" s="4" t="s">
        <v>3402</v>
      </c>
      <c r="V420" s="4">
        <v>4.8</v>
      </c>
      <c r="W420" s="4">
        <v>40</v>
      </c>
      <c r="X420" s="4">
        <v>15.4</v>
      </c>
      <c r="Y420" s="4">
        <v>30</v>
      </c>
      <c r="Z420" s="4" t="s">
        <v>3403</v>
      </c>
      <c r="AA420" s="4" t="s">
        <v>315</v>
      </c>
      <c r="AB420" s="4">
        <v>1.4</v>
      </c>
      <c r="AC420" s="4" t="s">
        <v>315</v>
      </c>
      <c r="AD420" s="4" t="s">
        <v>3404</v>
      </c>
      <c r="AE420" s="4" t="s">
        <v>315</v>
      </c>
      <c r="AF420" s="4" t="s">
        <v>3404</v>
      </c>
      <c r="AG420" s="4">
        <v>0</v>
      </c>
      <c r="AH420" s="4">
        <v>0</v>
      </c>
      <c r="AI420" s="4">
        <v>2.65</v>
      </c>
      <c r="AJ420" s="4">
        <v>12.1</v>
      </c>
      <c r="AK420" s="4">
        <v>2.1</v>
      </c>
      <c r="AL420" s="4">
        <v>2</v>
      </c>
      <c r="AM420" s="4" t="s">
        <v>3405</v>
      </c>
      <c r="AN420" s="4">
        <v>9.8000000000000007</v>
      </c>
      <c r="AO420" s="3"/>
    </row>
    <row r="421" spans="2:41" x14ac:dyDescent="0.25">
      <c r="B421" s="106" t="s">
        <v>4829</v>
      </c>
      <c r="C421" s="16">
        <v>466990</v>
      </c>
      <c r="D421" s="16" t="s">
        <v>4631</v>
      </c>
      <c r="E421" s="16">
        <v>2021</v>
      </c>
      <c r="F421" s="12">
        <v>44246</v>
      </c>
      <c r="G421" s="4">
        <v>1021.9</v>
      </c>
      <c r="H421" s="4">
        <v>1024.2</v>
      </c>
      <c r="I421" s="4">
        <v>1024.9000000000001</v>
      </c>
      <c r="J421" s="4" t="s">
        <v>3406</v>
      </c>
      <c r="K421" s="4">
        <v>1019.7</v>
      </c>
      <c r="L421" s="4" t="s">
        <v>3407</v>
      </c>
      <c r="M421" s="4">
        <v>16.2</v>
      </c>
      <c r="N421" s="4">
        <v>19.5</v>
      </c>
      <c r="O421" s="4" t="s">
        <v>3408</v>
      </c>
      <c r="P421" s="4">
        <v>13</v>
      </c>
      <c r="Q421" s="4" t="s">
        <v>3409</v>
      </c>
      <c r="R421" s="4">
        <v>7.6</v>
      </c>
      <c r="S421" s="4">
        <v>58</v>
      </c>
      <c r="T421" s="4">
        <v>42</v>
      </c>
      <c r="U421" s="4" t="s">
        <v>3410</v>
      </c>
      <c r="V421" s="4">
        <v>2.2999999999999998</v>
      </c>
      <c r="W421" s="4">
        <v>260</v>
      </c>
      <c r="X421" s="4">
        <v>7.7</v>
      </c>
      <c r="Y421" s="4">
        <v>40</v>
      </c>
      <c r="Z421" s="4" t="s">
        <v>3411</v>
      </c>
      <c r="AA421" s="4">
        <v>0</v>
      </c>
      <c r="AB421" s="4">
        <v>0</v>
      </c>
      <c r="AC421" s="4">
        <v>0</v>
      </c>
      <c r="AD421" s="4" t="s">
        <v>181</v>
      </c>
      <c r="AE421" s="4">
        <v>0</v>
      </c>
      <c r="AF421" s="4" t="s">
        <v>181</v>
      </c>
      <c r="AG421" s="4">
        <v>5.5</v>
      </c>
      <c r="AH421" s="4">
        <v>48.3</v>
      </c>
      <c r="AI421" s="4">
        <v>17.07</v>
      </c>
      <c r="AJ421" s="4">
        <v>15.6</v>
      </c>
      <c r="AK421" s="4">
        <v>3.6</v>
      </c>
      <c r="AL421" s="4">
        <v>7</v>
      </c>
      <c r="AM421" s="4" t="s">
        <v>3412</v>
      </c>
      <c r="AN421" s="4">
        <v>5.4</v>
      </c>
      <c r="AO421" s="3"/>
    </row>
    <row r="422" spans="2:41" x14ac:dyDescent="0.25">
      <c r="B422" s="106" t="s">
        <v>4829</v>
      </c>
      <c r="C422" s="16">
        <v>466990</v>
      </c>
      <c r="D422" s="16" t="s">
        <v>4631</v>
      </c>
      <c r="E422" s="16">
        <v>2021</v>
      </c>
      <c r="F422" s="12">
        <v>44247</v>
      </c>
      <c r="G422" s="4">
        <v>1018.2</v>
      </c>
      <c r="H422" s="4">
        <v>1020.5</v>
      </c>
      <c r="I422" s="4">
        <v>1020.4</v>
      </c>
      <c r="J422" s="4" t="s">
        <v>3413</v>
      </c>
      <c r="K422" s="4">
        <v>1016.5</v>
      </c>
      <c r="L422" s="4" t="s">
        <v>3414</v>
      </c>
      <c r="M422" s="4">
        <v>17.100000000000001</v>
      </c>
      <c r="N422" s="4">
        <v>22</v>
      </c>
      <c r="O422" s="4" t="s">
        <v>3415</v>
      </c>
      <c r="P422" s="4">
        <v>12.1</v>
      </c>
      <c r="Q422" s="4" t="s">
        <v>3416</v>
      </c>
      <c r="R422" s="4">
        <v>10.3</v>
      </c>
      <c r="S422" s="4">
        <v>65</v>
      </c>
      <c r="T422" s="4">
        <v>46</v>
      </c>
      <c r="U422" s="4" t="s">
        <v>3417</v>
      </c>
      <c r="V422" s="4">
        <v>3.3</v>
      </c>
      <c r="W422" s="4">
        <v>240</v>
      </c>
      <c r="X422" s="4">
        <v>7.8</v>
      </c>
      <c r="Y422" s="4">
        <v>230</v>
      </c>
      <c r="Z422" s="4" t="s">
        <v>3418</v>
      </c>
      <c r="AA422" s="4">
        <v>0</v>
      </c>
      <c r="AB422" s="4">
        <v>0</v>
      </c>
      <c r="AC422" s="4">
        <v>0</v>
      </c>
      <c r="AD422" s="4" t="s">
        <v>181</v>
      </c>
      <c r="AE422" s="4">
        <v>0</v>
      </c>
      <c r="AF422" s="4" t="s">
        <v>181</v>
      </c>
      <c r="AG422" s="4">
        <v>7</v>
      </c>
      <c r="AH422" s="4">
        <v>61.4</v>
      </c>
      <c r="AI422" s="4">
        <v>17.04</v>
      </c>
      <c r="AJ422" s="4">
        <v>16.399999999999999</v>
      </c>
      <c r="AK422" s="4">
        <v>2.9</v>
      </c>
      <c r="AL422" s="4">
        <v>8</v>
      </c>
      <c r="AM422" s="4" t="s">
        <v>3419</v>
      </c>
      <c r="AN422" s="4">
        <v>3.6</v>
      </c>
      <c r="AO422" s="3"/>
    </row>
    <row r="423" spans="2:41" x14ac:dyDescent="0.25">
      <c r="B423" s="106" t="s">
        <v>4829</v>
      </c>
      <c r="C423" s="16">
        <v>466990</v>
      </c>
      <c r="D423" s="16" t="s">
        <v>4631</v>
      </c>
      <c r="E423" s="16">
        <v>2021</v>
      </c>
      <c r="F423" s="12">
        <v>44248</v>
      </c>
      <c r="G423" s="4">
        <v>1016.2</v>
      </c>
      <c r="H423" s="4">
        <v>1018.5</v>
      </c>
      <c r="I423" s="4">
        <v>1019</v>
      </c>
      <c r="J423" s="4" t="s">
        <v>3420</v>
      </c>
      <c r="K423" s="4">
        <v>1014.3</v>
      </c>
      <c r="L423" s="4" t="s">
        <v>3421</v>
      </c>
      <c r="M423" s="4">
        <v>18.5</v>
      </c>
      <c r="N423" s="4">
        <v>23</v>
      </c>
      <c r="O423" s="4" t="s">
        <v>3422</v>
      </c>
      <c r="P423" s="4">
        <v>13.9</v>
      </c>
      <c r="Q423" s="4" t="s">
        <v>3423</v>
      </c>
      <c r="R423" s="4">
        <v>12.6</v>
      </c>
      <c r="S423" s="4">
        <v>69</v>
      </c>
      <c r="T423" s="4">
        <v>50</v>
      </c>
      <c r="U423" s="4" t="s">
        <v>3424</v>
      </c>
      <c r="V423" s="4">
        <v>4.4000000000000004</v>
      </c>
      <c r="W423" s="4">
        <v>240</v>
      </c>
      <c r="X423" s="4">
        <v>11</v>
      </c>
      <c r="Y423" s="4">
        <v>180</v>
      </c>
      <c r="Z423" s="4" t="s">
        <v>3425</v>
      </c>
      <c r="AA423" s="4">
        <v>0</v>
      </c>
      <c r="AB423" s="4">
        <v>0</v>
      </c>
      <c r="AC423" s="4">
        <v>0</v>
      </c>
      <c r="AD423" s="4" t="s">
        <v>181</v>
      </c>
      <c r="AE423" s="4">
        <v>0</v>
      </c>
      <c r="AF423" s="4" t="s">
        <v>181</v>
      </c>
      <c r="AG423" s="4">
        <v>7.8</v>
      </c>
      <c r="AH423" s="4">
        <v>68.2</v>
      </c>
      <c r="AI423" s="4">
        <v>19.36</v>
      </c>
      <c r="AJ423" s="4">
        <v>18.600000000000001</v>
      </c>
      <c r="AK423" s="4">
        <v>3.5</v>
      </c>
      <c r="AL423" s="4">
        <v>8</v>
      </c>
      <c r="AM423" s="4" t="s">
        <v>3426</v>
      </c>
      <c r="AN423" s="4">
        <v>2.9</v>
      </c>
      <c r="AO423" s="3"/>
    </row>
    <row r="424" spans="2:41" x14ac:dyDescent="0.25">
      <c r="B424" s="106" t="s">
        <v>4829</v>
      </c>
      <c r="C424" s="16">
        <v>466990</v>
      </c>
      <c r="D424" s="16" t="s">
        <v>4631</v>
      </c>
      <c r="E424" s="16">
        <v>2021</v>
      </c>
      <c r="F424" s="12">
        <v>44249</v>
      </c>
      <c r="G424" s="4">
        <v>1014.5</v>
      </c>
      <c r="H424" s="4">
        <v>1016.8</v>
      </c>
      <c r="I424" s="4">
        <v>1016.6</v>
      </c>
      <c r="J424" s="4" t="s">
        <v>3427</v>
      </c>
      <c r="K424" s="4">
        <v>1012.6</v>
      </c>
      <c r="L424" s="4" t="s">
        <v>3428</v>
      </c>
      <c r="M424" s="4">
        <v>20</v>
      </c>
      <c r="N424" s="4">
        <v>24.9</v>
      </c>
      <c r="O424" s="4" t="s">
        <v>3429</v>
      </c>
      <c r="P424" s="4">
        <v>15.3</v>
      </c>
      <c r="Q424" s="4" t="s">
        <v>3430</v>
      </c>
      <c r="R424" s="4">
        <v>15.4</v>
      </c>
      <c r="S424" s="4">
        <v>75</v>
      </c>
      <c r="T424" s="4">
        <v>58</v>
      </c>
      <c r="U424" s="4" t="s">
        <v>3431</v>
      </c>
      <c r="V424" s="4">
        <v>3.1</v>
      </c>
      <c r="W424" s="4">
        <v>240</v>
      </c>
      <c r="X424" s="4">
        <v>7.8</v>
      </c>
      <c r="Y424" s="4">
        <v>240</v>
      </c>
      <c r="Z424" s="4" t="s">
        <v>3432</v>
      </c>
      <c r="AA424" s="4">
        <v>0</v>
      </c>
      <c r="AB424" s="4">
        <v>0</v>
      </c>
      <c r="AC424" s="4">
        <v>0</v>
      </c>
      <c r="AD424" s="4" t="s">
        <v>181</v>
      </c>
      <c r="AE424" s="4">
        <v>0</v>
      </c>
      <c r="AF424" s="4" t="s">
        <v>181</v>
      </c>
      <c r="AG424" s="4">
        <v>10.3</v>
      </c>
      <c r="AH424" s="4">
        <v>89.9</v>
      </c>
      <c r="AI424" s="4">
        <v>21.28</v>
      </c>
      <c r="AJ424" s="4">
        <v>20</v>
      </c>
      <c r="AK424" s="4">
        <v>4.9000000000000004</v>
      </c>
      <c r="AL424" s="4">
        <v>8</v>
      </c>
      <c r="AM424" s="4" t="s">
        <v>3433</v>
      </c>
      <c r="AN424" s="4">
        <v>1.8</v>
      </c>
      <c r="AO424" s="3"/>
    </row>
    <row r="425" spans="2:41" x14ac:dyDescent="0.25">
      <c r="B425" s="106" t="s">
        <v>4829</v>
      </c>
      <c r="C425" s="16">
        <v>466990</v>
      </c>
      <c r="D425" s="16" t="s">
        <v>4631</v>
      </c>
      <c r="E425" s="16">
        <v>2021</v>
      </c>
      <c r="F425" s="12">
        <v>44250</v>
      </c>
      <c r="G425" s="4">
        <v>1014.4</v>
      </c>
      <c r="H425" s="4">
        <v>1016.7</v>
      </c>
      <c r="I425" s="4">
        <v>1015.7</v>
      </c>
      <c r="J425" s="4" t="s">
        <v>3434</v>
      </c>
      <c r="K425" s="4">
        <v>1012.8</v>
      </c>
      <c r="L425" s="4" t="s">
        <v>3435</v>
      </c>
      <c r="M425" s="4">
        <v>20.6</v>
      </c>
      <c r="N425" s="4">
        <v>25.1</v>
      </c>
      <c r="O425" s="4" t="s">
        <v>3436</v>
      </c>
      <c r="P425" s="4">
        <v>16.8</v>
      </c>
      <c r="Q425" s="4" t="s">
        <v>3437</v>
      </c>
      <c r="R425" s="4">
        <v>15.9</v>
      </c>
      <c r="S425" s="4">
        <v>75</v>
      </c>
      <c r="T425" s="4">
        <v>63</v>
      </c>
      <c r="U425" s="4" t="s">
        <v>3436</v>
      </c>
      <c r="V425" s="4">
        <v>3.3</v>
      </c>
      <c r="W425" s="4">
        <v>250</v>
      </c>
      <c r="X425" s="4">
        <v>10.8</v>
      </c>
      <c r="Y425" s="4">
        <v>130</v>
      </c>
      <c r="Z425" s="4" t="s">
        <v>3438</v>
      </c>
      <c r="AA425" s="4" t="s">
        <v>315</v>
      </c>
      <c r="AB425" s="4">
        <v>1.7</v>
      </c>
      <c r="AC425" s="4" t="s">
        <v>315</v>
      </c>
      <c r="AD425" s="4" t="s">
        <v>3439</v>
      </c>
      <c r="AE425" s="4" t="s">
        <v>315</v>
      </c>
      <c r="AF425" s="4" t="s">
        <v>3439</v>
      </c>
      <c r="AG425" s="4">
        <v>5.0999999999999996</v>
      </c>
      <c r="AH425" s="4">
        <v>44.4</v>
      </c>
      <c r="AI425" s="4">
        <v>13.86</v>
      </c>
      <c r="AJ425" s="4">
        <v>16.3</v>
      </c>
      <c r="AK425" s="4">
        <v>-2.9</v>
      </c>
      <c r="AL425" s="4">
        <v>8</v>
      </c>
      <c r="AM425" s="4" t="s">
        <v>3440</v>
      </c>
      <c r="AN425" s="4">
        <v>5.5</v>
      </c>
      <c r="AO425" s="3"/>
    </row>
    <row r="426" spans="2:41" x14ac:dyDescent="0.25">
      <c r="B426" s="106" t="s">
        <v>4829</v>
      </c>
      <c r="C426" s="16">
        <v>466990</v>
      </c>
      <c r="D426" s="16" t="s">
        <v>4631</v>
      </c>
      <c r="E426" s="16">
        <v>2021</v>
      </c>
      <c r="F426" s="12">
        <v>44251</v>
      </c>
      <c r="G426" s="4">
        <v>1012.8</v>
      </c>
      <c r="H426" s="4">
        <v>1015.1</v>
      </c>
      <c r="I426" s="4">
        <v>1014.8</v>
      </c>
      <c r="J426" s="4" t="s">
        <v>3441</v>
      </c>
      <c r="K426" s="4">
        <v>1011</v>
      </c>
      <c r="L426" s="4" t="s">
        <v>3442</v>
      </c>
      <c r="M426" s="4">
        <v>21.7</v>
      </c>
      <c r="N426" s="4">
        <v>24.9</v>
      </c>
      <c r="O426" s="4" t="s">
        <v>3443</v>
      </c>
      <c r="P426" s="4">
        <v>19.2</v>
      </c>
      <c r="Q426" s="4" t="s">
        <v>3444</v>
      </c>
      <c r="R426" s="4">
        <v>17.100000000000001</v>
      </c>
      <c r="S426" s="4">
        <v>76</v>
      </c>
      <c r="T426" s="4">
        <v>56</v>
      </c>
      <c r="U426" s="4" t="s">
        <v>3445</v>
      </c>
      <c r="V426" s="4">
        <v>2</v>
      </c>
      <c r="W426" s="4">
        <v>260</v>
      </c>
      <c r="X426" s="4">
        <v>5.9</v>
      </c>
      <c r="Y426" s="4">
        <v>90</v>
      </c>
      <c r="Z426" s="4" t="s">
        <v>3446</v>
      </c>
      <c r="AA426" s="4">
        <v>0</v>
      </c>
      <c r="AB426" s="4">
        <v>0</v>
      </c>
      <c r="AC426" s="4">
        <v>0</v>
      </c>
      <c r="AD426" s="4" t="s">
        <v>181</v>
      </c>
      <c r="AE426" s="4">
        <v>0</v>
      </c>
      <c r="AF426" s="4" t="s">
        <v>181</v>
      </c>
      <c r="AG426" s="4">
        <v>2</v>
      </c>
      <c r="AH426" s="4">
        <v>17.399999999999999</v>
      </c>
      <c r="AI426" s="4">
        <v>13.2</v>
      </c>
      <c r="AJ426" s="4">
        <v>13.4</v>
      </c>
      <c r="AK426" s="4">
        <v>2.7</v>
      </c>
      <c r="AL426" s="4">
        <v>7</v>
      </c>
      <c r="AM426" s="4" t="s">
        <v>3447</v>
      </c>
      <c r="AN426" s="4">
        <v>9.4</v>
      </c>
      <c r="AO426" s="3"/>
    </row>
    <row r="427" spans="2:41" x14ac:dyDescent="0.25">
      <c r="B427" s="106" t="s">
        <v>4829</v>
      </c>
      <c r="C427" s="16">
        <v>466990</v>
      </c>
      <c r="D427" s="16" t="s">
        <v>4631</v>
      </c>
      <c r="E427" s="16">
        <v>2021</v>
      </c>
      <c r="F427" s="12">
        <v>44252</v>
      </c>
      <c r="G427" s="4">
        <v>1008.6</v>
      </c>
      <c r="H427" s="4">
        <v>1010.8</v>
      </c>
      <c r="I427" s="4">
        <v>1011.8</v>
      </c>
      <c r="J427" s="4" t="s">
        <v>3448</v>
      </c>
      <c r="K427" s="4">
        <v>1005.9</v>
      </c>
      <c r="L427" s="4" t="s">
        <v>3449</v>
      </c>
      <c r="M427" s="4">
        <v>22.3</v>
      </c>
      <c r="N427" s="4">
        <v>26.2</v>
      </c>
      <c r="O427" s="4" t="s">
        <v>3450</v>
      </c>
      <c r="P427" s="4">
        <v>18.3</v>
      </c>
      <c r="Q427" s="4" t="s">
        <v>3451</v>
      </c>
      <c r="R427" s="4">
        <v>18.5</v>
      </c>
      <c r="S427" s="4">
        <v>79</v>
      </c>
      <c r="T427" s="4">
        <v>62</v>
      </c>
      <c r="U427" s="4" t="s">
        <v>3452</v>
      </c>
      <c r="V427" s="4">
        <v>2.5</v>
      </c>
      <c r="W427" s="4">
        <v>240</v>
      </c>
      <c r="X427" s="4">
        <v>7</v>
      </c>
      <c r="Y427" s="4">
        <v>230</v>
      </c>
      <c r="Z427" s="4" t="s">
        <v>3453</v>
      </c>
      <c r="AA427" s="4">
        <v>0</v>
      </c>
      <c r="AB427" s="4">
        <v>0</v>
      </c>
      <c r="AC427" s="4">
        <v>0</v>
      </c>
      <c r="AD427" s="4" t="s">
        <v>181</v>
      </c>
      <c r="AE427" s="4">
        <v>0</v>
      </c>
      <c r="AF427" s="4" t="s">
        <v>181</v>
      </c>
      <c r="AG427" s="4">
        <v>8.6999999999999993</v>
      </c>
      <c r="AH427" s="4">
        <v>75.5</v>
      </c>
      <c r="AI427" s="4">
        <v>20.63</v>
      </c>
      <c r="AJ427" s="4">
        <v>15.1</v>
      </c>
      <c r="AK427" s="4">
        <v>4.0999999999999996</v>
      </c>
      <c r="AL427" s="4">
        <v>8</v>
      </c>
      <c r="AM427" s="4" t="s">
        <v>3454</v>
      </c>
      <c r="AN427" s="4">
        <v>5.4</v>
      </c>
      <c r="AO427" s="3"/>
    </row>
    <row r="428" spans="2:41" x14ac:dyDescent="0.25">
      <c r="B428" s="106" t="s">
        <v>4829</v>
      </c>
      <c r="C428" s="16">
        <v>466990</v>
      </c>
      <c r="D428" s="16" t="s">
        <v>4631</v>
      </c>
      <c r="E428" s="16">
        <v>2021</v>
      </c>
      <c r="F428" s="12">
        <v>44253</v>
      </c>
      <c r="G428" s="4">
        <v>1007.7</v>
      </c>
      <c r="H428" s="4">
        <v>1009.9</v>
      </c>
      <c r="I428" s="4">
        <v>1010.6</v>
      </c>
      <c r="J428" s="4" t="s">
        <v>3455</v>
      </c>
      <c r="K428" s="4">
        <v>1005.8</v>
      </c>
      <c r="L428" s="4" t="s">
        <v>3456</v>
      </c>
      <c r="M428" s="4">
        <v>21.6</v>
      </c>
      <c r="N428" s="4">
        <v>25.9</v>
      </c>
      <c r="O428" s="4" t="s">
        <v>3457</v>
      </c>
      <c r="P428" s="4">
        <v>19.2</v>
      </c>
      <c r="Q428" s="4" t="s">
        <v>3458</v>
      </c>
      <c r="R428" s="4">
        <v>19.600000000000001</v>
      </c>
      <c r="S428" s="4">
        <v>89</v>
      </c>
      <c r="T428" s="4">
        <v>71</v>
      </c>
      <c r="U428" s="4" t="s">
        <v>3459</v>
      </c>
      <c r="V428" s="4">
        <v>2.9</v>
      </c>
      <c r="W428" s="4">
        <v>10</v>
      </c>
      <c r="X428" s="4">
        <v>8.6</v>
      </c>
      <c r="Y428" s="4">
        <v>10</v>
      </c>
      <c r="Z428" s="4" t="s">
        <v>3460</v>
      </c>
      <c r="AA428" s="4">
        <v>4</v>
      </c>
      <c r="AB428" s="4">
        <v>8.8000000000000007</v>
      </c>
      <c r="AC428" s="4">
        <v>1</v>
      </c>
      <c r="AD428" s="4" t="s">
        <v>3461</v>
      </c>
      <c r="AE428" s="4">
        <v>1.5</v>
      </c>
      <c r="AF428" s="4" t="s">
        <v>3462</v>
      </c>
      <c r="AG428" s="4">
        <v>4.9000000000000004</v>
      </c>
      <c r="AH428" s="4">
        <v>42.5</v>
      </c>
      <c r="AI428" s="4">
        <v>14.4</v>
      </c>
      <c r="AJ428" s="4">
        <v>11.8</v>
      </c>
      <c r="AK428" s="4">
        <v>-2.5</v>
      </c>
      <c r="AL428" s="4">
        <v>7</v>
      </c>
      <c r="AM428" s="4" t="s">
        <v>3463</v>
      </c>
      <c r="AN428" s="4">
        <v>7</v>
      </c>
      <c r="AO428" s="3"/>
    </row>
    <row r="429" spans="2:41" x14ac:dyDescent="0.25">
      <c r="B429" s="106" t="s">
        <v>4829</v>
      </c>
      <c r="C429" s="16">
        <v>466990</v>
      </c>
      <c r="D429" s="16" t="s">
        <v>4631</v>
      </c>
      <c r="E429" s="16">
        <v>2021</v>
      </c>
      <c r="F429" s="12">
        <v>44254</v>
      </c>
      <c r="G429" s="4">
        <v>1011.9</v>
      </c>
      <c r="H429" s="4">
        <v>1014.2</v>
      </c>
      <c r="I429" s="4">
        <v>1014.7</v>
      </c>
      <c r="J429" s="4" t="s">
        <v>3464</v>
      </c>
      <c r="K429" s="4">
        <v>1009.8</v>
      </c>
      <c r="L429" s="4" t="s">
        <v>3465</v>
      </c>
      <c r="M429" s="4">
        <v>19.7</v>
      </c>
      <c r="N429" s="4">
        <v>21</v>
      </c>
      <c r="O429" s="4" t="s">
        <v>3466</v>
      </c>
      <c r="P429" s="4">
        <v>18.7</v>
      </c>
      <c r="Q429" s="4" t="s">
        <v>3467</v>
      </c>
      <c r="R429" s="4">
        <v>18.8</v>
      </c>
      <c r="S429" s="4">
        <v>95</v>
      </c>
      <c r="T429" s="4">
        <v>86</v>
      </c>
      <c r="U429" s="4" t="s">
        <v>3468</v>
      </c>
      <c r="V429" s="4">
        <v>1.3</v>
      </c>
      <c r="W429" s="4">
        <v>350</v>
      </c>
      <c r="X429" s="4">
        <v>5.9</v>
      </c>
      <c r="Y429" s="4">
        <v>10</v>
      </c>
      <c r="Z429" s="4" t="s">
        <v>3469</v>
      </c>
      <c r="AA429" s="4">
        <v>2</v>
      </c>
      <c r="AB429" s="4">
        <v>14.3</v>
      </c>
      <c r="AC429" s="4">
        <v>0.5</v>
      </c>
      <c r="AD429" s="4" t="s">
        <v>3470</v>
      </c>
      <c r="AE429" s="4">
        <v>0.5</v>
      </c>
      <c r="AF429" s="4" t="s">
        <v>3470</v>
      </c>
      <c r="AG429" s="4">
        <v>0</v>
      </c>
      <c r="AH429" s="4">
        <v>0</v>
      </c>
      <c r="AI429" s="4">
        <v>3.82</v>
      </c>
      <c r="AJ429" s="4">
        <v>8.5</v>
      </c>
      <c r="AK429" s="4">
        <v>-0.2</v>
      </c>
      <c r="AL429" s="4">
        <v>2</v>
      </c>
      <c r="AM429" s="4" t="s">
        <v>3471</v>
      </c>
      <c r="AN429" s="4">
        <v>10</v>
      </c>
      <c r="AO429" s="3"/>
    </row>
    <row r="430" spans="2:41" x14ac:dyDescent="0.25">
      <c r="B430" s="106" t="s">
        <v>4829</v>
      </c>
      <c r="C430" s="16">
        <v>466990</v>
      </c>
      <c r="D430" s="16" t="s">
        <v>4631</v>
      </c>
      <c r="E430" s="16">
        <v>2021</v>
      </c>
      <c r="F430" s="12">
        <v>44255</v>
      </c>
      <c r="G430" s="4">
        <v>1014.4</v>
      </c>
      <c r="H430" s="4">
        <v>1016.7</v>
      </c>
      <c r="I430" s="4">
        <v>1015.8</v>
      </c>
      <c r="J430" s="4" t="s">
        <v>3472</v>
      </c>
      <c r="K430" s="4">
        <v>1012.9</v>
      </c>
      <c r="L430" s="4" t="s">
        <v>3473</v>
      </c>
      <c r="M430" s="4">
        <v>19.8</v>
      </c>
      <c r="N430" s="4">
        <v>22.6</v>
      </c>
      <c r="O430" s="4" t="s">
        <v>3474</v>
      </c>
      <c r="P430" s="4">
        <v>18.8</v>
      </c>
      <c r="Q430" s="4" t="s">
        <v>3475</v>
      </c>
      <c r="R430" s="4">
        <v>18.399999999999999</v>
      </c>
      <c r="S430" s="4">
        <v>92</v>
      </c>
      <c r="T430" s="4">
        <v>78</v>
      </c>
      <c r="U430" s="4" t="s">
        <v>3476</v>
      </c>
      <c r="V430" s="4">
        <v>2</v>
      </c>
      <c r="W430" s="4">
        <v>340</v>
      </c>
      <c r="X430" s="4">
        <v>5.6</v>
      </c>
      <c r="Y430" s="4">
        <v>70</v>
      </c>
      <c r="Z430" s="4" t="s">
        <v>3477</v>
      </c>
      <c r="AA430" s="4" t="s">
        <v>315</v>
      </c>
      <c r="AB430" s="4">
        <v>3.5</v>
      </c>
      <c r="AC430" s="4" t="s">
        <v>315</v>
      </c>
      <c r="AD430" s="4" t="s">
        <v>3478</v>
      </c>
      <c r="AE430" s="4" t="s">
        <v>315</v>
      </c>
      <c r="AF430" s="4" t="s">
        <v>3478</v>
      </c>
      <c r="AG430" s="4">
        <v>1</v>
      </c>
      <c r="AH430" s="4">
        <v>8.6</v>
      </c>
      <c r="AI430" s="4">
        <v>7.68</v>
      </c>
      <c r="AJ430" s="4">
        <v>10.8</v>
      </c>
      <c r="AK430" s="4">
        <v>-1.5</v>
      </c>
      <c r="AL430" s="4">
        <v>4</v>
      </c>
      <c r="AM430" s="4" t="s">
        <v>3479</v>
      </c>
      <c r="AN430" s="4">
        <v>9.5</v>
      </c>
      <c r="AO430" s="3"/>
    </row>
    <row r="431" spans="2:41" x14ac:dyDescent="0.25">
      <c r="B431" s="106" t="s">
        <v>4829</v>
      </c>
      <c r="C431" s="16">
        <v>466990</v>
      </c>
      <c r="D431" s="16" t="s">
        <v>4631</v>
      </c>
      <c r="E431" s="16">
        <v>2021</v>
      </c>
      <c r="F431" s="12">
        <v>44256</v>
      </c>
      <c r="G431" s="4">
        <v>1013.8</v>
      </c>
      <c r="H431" s="4">
        <v>1016</v>
      </c>
      <c r="I431" s="4">
        <v>1015.8</v>
      </c>
      <c r="J431" s="4" t="s">
        <v>3480</v>
      </c>
      <c r="K431" s="4">
        <v>1011.9</v>
      </c>
      <c r="L431" s="4" t="s">
        <v>3481</v>
      </c>
      <c r="M431" s="4">
        <v>21.6</v>
      </c>
      <c r="N431" s="4">
        <v>25.3</v>
      </c>
      <c r="O431" s="4" t="s">
        <v>3482</v>
      </c>
      <c r="P431" s="4">
        <v>17.5</v>
      </c>
      <c r="Q431" s="4" t="s">
        <v>3483</v>
      </c>
      <c r="R431" s="4">
        <v>19.899999999999999</v>
      </c>
      <c r="S431" s="4">
        <v>90</v>
      </c>
      <c r="T431" s="4">
        <v>77</v>
      </c>
      <c r="U431" s="4" t="s">
        <v>3484</v>
      </c>
      <c r="V431" s="4">
        <v>2.4</v>
      </c>
      <c r="W431" s="4">
        <v>240</v>
      </c>
      <c r="X431" s="4">
        <v>6.9</v>
      </c>
      <c r="Y431" s="4">
        <v>140</v>
      </c>
      <c r="Z431" s="4" t="s">
        <v>3485</v>
      </c>
      <c r="AA431" s="4">
        <v>0</v>
      </c>
      <c r="AB431" s="4">
        <v>0</v>
      </c>
      <c r="AC431" s="4">
        <v>0</v>
      </c>
      <c r="AD431" s="4" t="s">
        <v>181</v>
      </c>
      <c r="AE431" s="4">
        <v>0</v>
      </c>
      <c r="AF431" s="4" t="s">
        <v>181</v>
      </c>
      <c r="AG431" s="4">
        <v>6.7</v>
      </c>
      <c r="AH431" s="4">
        <v>57.7</v>
      </c>
      <c r="AI431" s="4">
        <v>17.75</v>
      </c>
      <c r="AJ431" s="4">
        <v>14.9</v>
      </c>
      <c r="AK431" s="4">
        <v>3</v>
      </c>
      <c r="AL431" s="4">
        <v>7</v>
      </c>
      <c r="AM431" s="4" t="s">
        <v>3486</v>
      </c>
      <c r="AN431" s="4">
        <v>5.5</v>
      </c>
      <c r="AO431" s="3"/>
    </row>
    <row r="432" spans="2:41" x14ac:dyDescent="0.25">
      <c r="B432" s="106" t="s">
        <v>4829</v>
      </c>
      <c r="C432" s="16">
        <v>466990</v>
      </c>
      <c r="D432" s="16" t="s">
        <v>4631</v>
      </c>
      <c r="E432" s="16">
        <v>2021</v>
      </c>
      <c r="F432" s="12">
        <v>44257</v>
      </c>
      <c r="G432" s="4">
        <v>1017.6</v>
      </c>
      <c r="H432" s="4">
        <v>1019.9</v>
      </c>
      <c r="I432" s="4">
        <v>1021.8</v>
      </c>
      <c r="J432" s="4" t="s">
        <v>3487</v>
      </c>
      <c r="K432" s="4">
        <v>1012.9</v>
      </c>
      <c r="L432" s="4" t="s">
        <v>3488</v>
      </c>
      <c r="M432" s="4">
        <v>19.2</v>
      </c>
      <c r="N432" s="4">
        <v>22</v>
      </c>
      <c r="O432" s="4" t="s">
        <v>3489</v>
      </c>
      <c r="P432" s="4">
        <v>16.399999999999999</v>
      </c>
      <c r="Q432" s="4" t="s">
        <v>3490</v>
      </c>
      <c r="R432" s="4">
        <v>15.7</v>
      </c>
      <c r="S432" s="4">
        <v>80</v>
      </c>
      <c r="T432" s="4">
        <v>70</v>
      </c>
      <c r="U432" s="4" t="s">
        <v>3491</v>
      </c>
      <c r="V432" s="4">
        <v>5.9</v>
      </c>
      <c r="W432" s="4">
        <v>40</v>
      </c>
      <c r="X432" s="4">
        <v>19.5</v>
      </c>
      <c r="Y432" s="4">
        <v>50</v>
      </c>
      <c r="Z432" s="4" t="s">
        <v>3492</v>
      </c>
      <c r="AA432" s="4">
        <v>0</v>
      </c>
      <c r="AB432" s="4">
        <v>0</v>
      </c>
      <c r="AC432" s="4">
        <v>0</v>
      </c>
      <c r="AD432" s="4" t="s">
        <v>181</v>
      </c>
      <c r="AE432" s="4">
        <v>0</v>
      </c>
      <c r="AF432" s="4" t="s">
        <v>181</v>
      </c>
      <c r="AG432" s="4">
        <v>0</v>
      </c>
      <c r="AH432" s="4">
        <v>0</v>
      </c>
      <c r="AI432" s="4">
        <v>4.32</v>
      </c>
      <c r="AJ432" s="4">
        <v>10.8</v>
      </c>
      <c r="AK432" s="4">
        <v>-2.1</v>
      </c>
      <c r="AL432" s="4">
        <v>2</v>
      </c>
      <c r="AM432" s="4" t="s">
        <v>3493</v>
      </c>
      <c r="AN432" s="4">
        <v>9.5</v>
      </c>
      <c r="AO432" s="3"/>
    </row>
    <row r="433" spans="2:41" x14ac:dyDescent="0.25">
      <c r="B433" s="106" t="s">
        <v>4829</v>
      </c>
      <c r="C433" s="16">
        <v>466990</v>
      </c>
      <c r="D433" s="16" t="s">
        <v>4631</v>
      </c>
      <c r="E433" s="16">
        <v>2021</v>
      </c>
      <c r="F433" s="12">
        <v>44258</v>
      </c>
      <c r="G433" s="4">
        <v>1019.2</v>
      </c>
      <c r="H433" s="4">
        <v>1021.5</v>
      </c>
      <c r="I433" s="4">
        <v>1021.5</v>
      </c>
      <c r="J433" s="4" t="s">
        <v>3494</v>
      </c>
      <c r="K433" s="4">
        <v>1016.9</v>
      </c>
      <c r="L433" s="4" t="s">
        <v>3495</v>
      </c>
      <c r="M433" s="4">
        <v>18.5</v>
      </c>
      <c r="N433" s="4">
        <v>21.2</v>
      </c>
      <c r="O433" s="4" t="s">
        <v>3496</v>
      </c>
      <c r="P433" s="4">
        <v>15.9</v>
      </c>
      <c r="Q433" s="4" t="s">
        <v>3497</v>
      </c>
      <c r="R433" s="4">
        <v>15.2</v>
      </c>
      <c r="S433" s="4">
        <v>81</v>
      </c>
      <c r="T433" s="4">
        <v>65</v>
      </c>
      <c r="U433" s="4" t="s">
        <v>3498</v>
      </c>
      <c r="V433" s="4">
        <v>2.1</v>
      </c>
      <c r="W433" s="4">
        <v>300</v>
      </c>
      <c r="X433" s="4">
        <v>6.4</v>
      </c>
      <c r="Y433" s="4">
        <v>80</v>
      </c>
      <c r="Z433" s="4" t="s">
        <v>3499</v>
      </c>
      <c r="AA433" s="4">
        <v>0.5</v>
      </c>
      <c r="AB433" s="4">
        <v>3.2</v>
      </c>
      <c r="AC433" s="4">
        <v>0.5</v>
      </c>
      <c r="AD433" s="4" t="s">
        <v>3500</v>
      </c>
      <c r="AE433" s="4">
        <v>0.5</v>
      </c>
      <c r="AF433" s="4" t="s">
        <v>3500</v>
      </c>
      <c r="AG433" s="4">
        <v>1.1000000000000001</v>
      </c>
      <c r="AH433" s="4">
        <v>9.4</v>
      </c>
      <c r="AI433" s="4">
        <v>10.93</v>
      </c>
      <c r="AJ433" s="4">
        <v>9.8000000000000007</v>
      </c>
      <c r="AK433" s="4">
        <v>-3.6</v>
      </c>
      <c r="AL433" s="4">
        <v>7</v>
      </c>
      <c r="AM433" s="4" t="s">
        <v>3501</v>
      </c>
      <c r="AN433" s="4">
        <v>9.4</v>
      </c>
      <c r="AO433" s="3"/>
    </row>
    <row r="434" spans="2:41" x14ac:dyDescent="0.25">
      <c r="B434" s="106" t="s">
        <v>4829</v>
      </c>
      <c r="C434" s="16">
        <v>466990</v>
      </c>
      <c r="D434" s="16" t="s">
        <v>4631</v>
      </c>
      <c r="E434" s="16">
        <v>2021</v>
      </c>
      <c r="F434" s="12">
        <v>44259</v>
      </c>
      <c r="G434" s="4">
        <v>1016.3</v>
      </c>
      <c r="H434" s="4">
        <v>1018.5</v>
      </c>
      <c r="I434" s="4">
        <v>1018.2</v>
      </c>
      <c r="J434" s="4" t="s">
        <v>3502</v>
      </c>
      <c r="K434" s="4">
        <v>1013.9</v>
      </c>
      <c r="L434" s="4" t="s">
        <v>3503</v>
      </c>
      <c r="M434" s="4">
        <v>20.7</v>
      </c>
      <c r="N434" s="4">
        <v>24.9</v>
      </c>
      <c r="O434" s="4" t="s">
        <v>3504</v>
      </c>
      <c r="P434" s="4">
        <v>16.600000000000001</v>
      </c>
      <c r="Q434" s="4" t="s">
        <v>3505</v>
      </c>
      <c r="R434" s="4">
        <v>18</v>
      </c>
      <c r="S434" s="4">
        <v>85</v>
      </c>
      <c r="T434" s="4">
        <v>69</v>
      </c>
      <c r="U434" s="4" t="s">
        <v>3506</v>
      </c>
      <c r="V434" s="4">
        <v>2.7</v>
      </c>
      <c r="W434" s="4">
        <v>240</v>
      </c>
      <c r="X434" s="4">
        <v>7.4</v>
      </c>
      <c r="Y434" s="4">
        <v>240</v>
      </c>
      <c r="Z434" s="4" t="s">
        <v>3507</v>
      </c>
      <c r="AA434" s="4" t="s">
        <v>315</v>
      </c>
      <c r="AB434" s="4">
        <v>1.1000000000000001</v>
      </c>
      <c r="AC434" s="4" t="s">
        <v>315</v>
      </c>
      <c r="AD434" s="4" t="s">
        <v>3508</v>
      </c>
      <c r="AE434" s="4" t="s">
        <v>315</v>
      </c>
      <c r="AF434" s="4" t="s">
        <v>3509</v>
      </c>
      <c r="AG434" s="4">
        <v>4.7</v>
      </c>
      <c r="AH434" s="4">
        <v>40.200000000000003</v>
      </c>
      <c r="AI434" s="4">
        <v>15.27</v>
      </c>
      <c r="AJ434" s="4">
        <v>12.9</v>
      </c>
      <c r="AK434" s="4">
        <v>-1.3</v>
      </c>
      <c r="AL434" s="4">
        <v>7</v>
      </c>
      <c r="AM434" s="4" t="s">
        <v>3510</v>
      </c>
      <c r="AN434" s="4">
        <v>7.9</v>
      </c>
      <c r="AO434" s="3"/>
    </row>
    <row r="435" spans="2:41" x14ac:dyDescent="0.25">
      <c r="B435" s="106" t="s">
        <v>4829</v>
      </c>
      <c r="C435" s="16">
        <v>466990</v>
      </c>
      <c r="D435" s="16" t="s">
        <v>4631</v>
      </c>
      <c r="E435" s="16">
        <v>2021</v>
      </c>
      <c r="F435" s="12">
        <v>44260</v>
      </c>
      <c r="G435" s="4">
        <v>1015.7</v>
      </c>
      <c r="H435" s="4">
        <v>1018</v>
      </c>
      <c r="I435" s="4">
        <v>1017.7</v>
      </c>
      <c r="J435" s="4" t="s">
        <v>3511</v>
      </c>
      <c r="K435" s="4">
        <v>1013.9</v>
      </c>
      <c r="L435" s="4" t="s">
        <v>3512</v>
      </c>
      <c r="M435" s="4">
        <v>20.9</v>
      </c>
      <c r="N435" s="4">
        <v>22.5</v>
      </c>
      <c r="O435" s="4" t="s">
        <v>3513</v>
      </c>
      <c r="P435" s="4">
        <v>19.3</v>
      </c>
      <c r="Q435" s="4" t="s">
        <v>3514</v>
      </c>
      <c r="R435" s="4">
        <v>19.399999999999999</v>
      </c>
      <c r="S435" s="4">
        <v>91</v>
      </c>
      <c r="T435" s="4">
        <v>80</v>
      </c>
      <c r="U435" s="4" t="s">
        <v>3515</v>
      </c>
      <c r="V435" s="4">
        <v>2.2000000000000002</v>
      </c>
      <c r="W435" s="4">
        <v>20</v>
      </c>
      <c r="X435" s="4">
        <v>6.4</v>
      </c>
      <c r="Y435" s="4">
        <v>60</v>
      </c>
      <c r="Z435" s="4" t="s">
        <v>3516</v>
      </c>
      <c r="AA435" s="4">
        <v>1</v>
      </c>
      <c r="AB435" s="4">
        <v>3.5</v>
      </c>
      <c r="AC435" s="4">
        <v>0.5</v>
      </c>
      <c r="AD435" s="4" t="s">
        <v>3517</v>
      </c>
      <c r="AE435" s="4">
        <v>0.5</v>
      </c>
      <c r="AF435" s="4" t="s">
        <v>3517</v>
      </c>
      <c r="AG435" s="4">
        <v>0</v>
      </c>
      <c r="AH435" s="4">
        <v>0</v>
      </c>
      <c r="AI435" s="4">
        <v>5.71</v>
      </c>
      <c r="AJ435" s="4">
        <v>10.5</v>
      </c>
      <c r="AK435" s="4">
        <v>-1.7</v>
      </c>
      <c r="AL435" s="4">
        <v>3</v>
      </c>
      <c r="AM435" s="4" t="s">
        <v>3518</v>
      </c>
      <c r="AN435" s="4">
        <v>9.9</v>
      </c>
      <c r="AO435" s="3"/>
    </row>
    <row r="436" spans="2:41" x14ac:dyDescent="0.25">
      <c r="B436" s="106" t="s">
        <v>4829</v>
      </c>
      <c r="C436" s="16">
        <v>466990</v>
      </c>
      <c r="D436" s="16" t="s">
        <v>4631</v>
      </c>
      <c r="E436" s="16">
        <v>2021</v>
      </c>
      <c r="F436" s="12">
        <v>44261</v>
      </c>
      <c r="G436" s="4">
        <v>1014.2</v>
      </c>
      <c r="H436" s="4">
        <v>1016.5</v>
      </c>
      <c r="I436" s="4">
        <v>1016.7</v>
      </c>
      <c r="J436" s="4" t="s">
        <v>3519</v>
      </c>
      <c r="K436" s="4">
        <v>1012.3</v>
      </c>
      <c r="L436" s="4" t="s">
        <v>3520</v>
      </c>
      <c r="M436" s="4">
        <v>22.2</v>
      </c>
      <c r="N436" s="4">
        <v>26.5</v>
      </c>
      <c r="O436" s="4" t="s">
        <v>3521</v>
      </c>
      <c r="P436" s="4">
        <v>19.600000000000001</v>
      </c>
      <c r="Q436" s="4" t="s">
        <v>3522</v>
      </c>
      <c r="R436" s="4">
        <v>20</v>
      </c>
      <c r="S436" s="4">
        <v>88</v>
      </c>
      <c r="T436" s="4">
        <v>74</v>
      </c>
      <c r="U436" s="4" t="s">
        <v>3523</v>
      </c>
      <c r="V436" s="4">
        <v>3.4</v>
      </c>
      <c r="W436" s="4">
        <v>40</v>
      </c>
      <c r="X436" s="4">
        <v>11.2</v>
      </c>
      <c r="Y436" s="4">
        <v>240</v>
      </c>
      <c r="Z436" s="4" t="s">
        <v>3524</v>
      </c>
      <c r="AA436" s="4" t="s">
        <v>315</v>
      </c>
      <c r="AB436" s="4">
        <v>1.3</v>
      </c>
      <c r="AC436" s="4" t="s">
        <v>315</v>
      </c>
      <c r="AD436" s="4" t="s">
        <v>3525</v>
      </c>
      <c r="AE436" s="4" t="s">
        <v>315</v>
      </c>
      <c r="AF436" s="4" t="s">
        <v>3525</v>
      </c>
      <c r="AG436" s="4">
        <v>4</v>
      </c>
      <c r="AH436" s="4">
        <v>34.1</v>
      </c>
      <c r="AI436" s="4">
        <v>15.03</v>
      </c>
      <c r="AJ436" s="4">
        <v>13.1</v>
      </c>
      <c r="AK436" s="4">
        <v>-3.2</v>
      </c>
      <c r="AL436" s="4">
        <v>9</v>
      </c>
      <c r="AM436" s="4" t="s">
        <v>3526</v>
      </c>
      <c r="AN436" s="4">
        <v>7.8</v>
      </c>
      <c r="AO436" s="3"/>
    </row>
    <row r="437" spans="2:41" x14ac:dyDescent="0.25">
      <c r="B437" s="106" t="s">
        <v>4829</v>
      </c>
      <c r="C437" s="16">
        <v>466990</v>
      </c>
      <c r="D437" s="16" t="s">
        <v>4631</v>
      </c>
      <c r="E437" s="16">
        <v>2021</v>
      </c>
      <c r="F437" s="12">
        <v>44262</v>
      </c>
      <c r="G437" s="4">
        <v>1016.5</v>
      </c>
      <c r="H437" s="4">
        <v>1018.7</v>
      </c>
      <c r="I437" s="4">
        <v>1018.4</v>
      </c>
      <c r="J437" s="4" t="s">
        <v>3527</v>
      </c>
      <c r="K437" s="4">
        <v>1014.8</v>
      </c>
      <c r="L437" s="4" t="s">
        <v>3528</v>
      </c>
      <c r="M437" s="4">
        <v>21.5</v>
      </c>
      <c r="N437" s="4">
        <v>23.2</v>
      </c>
      <c r="O437" s="4" t="s">
        <v>3529</v>
      </c>
      <c r="P437" s="4">
        <v>20.3</v>
      </c>
      <c r="Q437" s="4" t="s">
        <v>3530</v>
      </c>
      <c r="R437" s="4">
        <v>18.899999999999999</v>
      </c>
      <c r="S437" s="4">
        <v>85</v>
      </c>
      <c r="T437" s="4">
        <v>76</v>
      </c>
      <c r="U437" s="4" t="s">
        <v>3531</v>
      </c>
      <c r="V437" s="4">
        <v>2.8</v>
      </c>
      <c r="W437" s="4">
        <v>40</v>
      </c>
      <c r="X437" s="4">
        <v>10.5</v>
      </c>
      <c r="Y437" s="4">
        <v>40</v>
      </c>
      <c r="Z437" s="4" t="s">
        <v>3532</v>
      </c>
      <c r="AA437" s="4">
        <v>0</v>
      </c>
      <c r="AB437" s="4">
        <v>0</v>
      </c>
      <c r="AC437" s="4">
        <v>0</v>
      </c>
      <c r="AD437" s="4" t="s">
        <v>181</v>
      </c>
      <c r="AE437" s="4">
        <v>0</v>
      </c>
      <c r="AF437" s="4" t="s">
        <v>181</v>
      </c>
      <c r="AG437" s="4">
        <v>0</v>
      </c>
      <c r="AH437" s="4">
        <v>0</v>
      </c>
      <c r="AI437" s="4">
        <v>7.59</v>
      </c>
      <c r="AJ437" s="4">
        <v>10.3</v>
      </c>
      <c r="AK437" s="4">
        <v>2.9</v>
      </c>
      <c r="AL437" s="4">
        <v>4</v>
      </c>
      <c r="AM437" s="4" t="s">
        <v>3533</v>
      </c>
      <c r="AN437" s="4">
        <v>10</v>
      </c>
      <c r="AO437" s="3"/>
    </row>
    <row r="438" spans="2:41" x14ac:dyDescent="0.25">
      <c r="B438" s="106" t="s">
        <v>4829</v>
      </c>
      <c r="C438" s="16">
        <v>466990</v>
      </c>
      <c r="D438" s="16" t="s">
        <v>4631</v>
      </c>
      <c r="E438" s="16">
        <v>2021</v>
      </c>
      <c r="F438" s="12">
        <v>44263</v>
      </c>
      <c r="G438" s="4">
        <v>1018.1</v>
      </c>
      <c r="H438" s="4">
        <v>1020.4</v>
      </c>
      <c r="I438" s="4">
        <v>1019.9</v>
      </c>
      <c r="J438" s="4" t="s">
        <v>3534</v>
      </c>
      <c r="K438" s="4">
        <v>1016.1</v>
      </c>
      <c r="L438" s="4" t="s">
        <v>3535</v>
      </c>
      <c r="M438" s="4">
        <v>20.9</v>
      </c>
      <c r="N438" s="4">
        <v>23.5</v>
      </c>
      <c r="O438" s="4" t="s">
        <v>3536</v>
      </c>
      <c r="P438" s="4">
        <v>19</v>
      </c>
      <c r="Q438" s="4" t="s">
        <v>3537</v>
      </c>
      <c r="R438" s="4">
        <v>18</v>
      </c>
      <c r="S438" s="4">
        <v>84</v>
      </c>
      <c r="T438" s="4">
        <v>71</v>
      </c>
      <c r="U438" s="4" t="s">
        <v>3538</v>
      </c>
      <c r="V438" s="4">
        <v>3</v>
      </c>
      <c r="W438" s="4">
        <v>40</v>
      </c>
      <c r="X438" s="4">
        <v>10.5</v>
      </c>
      <c r="Y438" s="4">
        <v>50</v>
      </c>
      <c r="Z438" s="4" t="s">
        <v>3539</v>
      </c>
      <c r="AA438" s="4">
        <v>0.5</v>
      </c>
      <c r="AB438" s="4">
        <v>3.2</v>
      </c>
      <c r="AC438" s="4">
        <v>0.5</v>
      </c>
      <c r="AD438" s="4" t="s">
        <v>3540</v>
      </c>
      <c r="AE438" s="4">
        <v>0.5</v>
      </c>
      <c r="AF438" s="4" t="s">
        <v>3540</v>
      </c>
      <c r="AG438" s="4">
        <v>0.1</v>
      </c>
      <c r="AH438" s="4">
        <v>0.8</v>
      </c>
      <c r="AI438" s="4">
        <v>8.2100000000000009</v>
      </c>
      <c r="AJ438" s="4">
        <v>9.8000000000000007</v>
      </c>
      <c r="AK438" s="4">
        <v>-1</v>
      </c>
      <c r="AL438" s="4">
        <v>6</v>
      </c>
      <c r="AM438" s="4" t="s">
        <v>3541</v>
      </c>
      <c r="AN438" s="4">
        <v>9.6</v>
      </c>
      <c r="AO438" s="3"/>
    </row>
    <row r="439" spans="2:41" x14ac:dyDescent="0.25">
      <c r="B439" s="106" t="s">
        <v>4829</v>
      </c>
      <c r="C439" s="16">
        <v>466990</v>
      </c>
      <c r="D439" s="16" t="s">
        <v>4631</v>
      </c>
      <c r="E439" s="16">
        <v>2021</v>
      </c>
      <c r="F439" s="12">
        <v>44264</v>
      </c>
      <c r="G439" s="4">
        <v>1018.2</v>
      </c>
      <c r="H439" s="4">
        <v>1020.4</v>
      </c>
      <c r="I439" s="4">
        <v>1019.8</v>
      </c>
      <c r="J439" s="4" t="s">
        <v>3542</v>
      </c>
      <c r="K439" s="4">
        <v>1016.5</v>
      </c>
      <c r="L439" s="4" t="s">
        <v>3543</v>
      </c>
      <c r="M439" s="4">
        <v>20.8</v>
      </c>
      <c r="N439" s="4">
        <v>23.4</v>
      </c>
      <c r="O439" s="4" t="s">
        <v>3544</v>
      </c>
      <c r="P439" s="4">
        <v>18.899999999999999</v>
      </c>
      <c r="Q439" s="4" t="s">
        <v>3545</v>
      </c>
      <c r="R439" s="4">
        <v>18.899999999999999</v>
      </c>
      <c r="S439" s="4">
        <v>89</v>
      </c>
      <c r="T439" s="4">
        <v>75</v>
      </c>
      <c r="U439" s="4" t="s">
        <v>3546</v>
      </c>
      <c r="V439" s="4">
        <v>2.4</v>
      </c>
      <c r="W439" s="4">
        <v>40</v>
      </c>
      <c r="X439" s="4">
        <v>9.3000000000000007</v>
      </c>
      <c r="Y439" s="4">
        <v>30</v>
      </c>
      <c r="Z439" s="4" t="s">
        <v>3547</v>
      </c>
      <c r="AA439" s="4">
        <v>4</v>
      </c>
      <c r="AB439" s="4">
        <v>7.8</v>
      </c>
      <c r="AC439" s="4">
        <v>1</v>
      </c>
      <c r="AD439" s="4" t="s">
        <v>3548</v>
      </c>
      <c r="AE439" s="4">
        <v>2</v>
      </c>
      <c r="AF439" s="4" t="s">
        <v>3549</v>
      </c>
      <c r="AG439" s="4">
        <v>0.1</v>
      </c>
      <c r="AH439" s="4">
        <v>0.8</v>
      </c>
      <c r="AI439" s="4">
        <v>6.99</v>
      </c>
      <c r="AJ439" s="4">
        <v>11.1</v>
      </c>
      <c r="AK439" s="4">
        <v>-0.6</v>
      </c>
      <c r="AL439" s="4">
        <v>6</v>
      </c>
      <c r="AM439" s="4" t="s">
        <v>3550</v>
      </c>
      <c r="AN439" s="4">
        <v>9.8000000000000007</v>
      </c>
      <c r="AO439" s="3"/>
    </row>
    <row r="440" spans="2:41" x14ac:dyDescent="0.25">
      <c r="B440" s="106" t="s">
        <v>4829</v>
      </c>
      <c r="C440" s="16">
        <v>466990</v>
      </c>
      <c r="D440" s="16" t="s">
        <v>4631</v>
      </c>
      <c r="E440" s="16">
        <v>2021</v>
      </c>
      <c r="F440" s="12">
        <v>44265</v>
      </c>
      <c r="G440" s="4">
        <v>1020.1</v>
      </c>
      <c r="H440" s="4">
        <v>1022.4</v>
      </c>
      <c r="I440" s="4">
        <v>1022</v>
      </c>
      <c r="J440" s="4" t="s">
        <v>3551</v>
      </c>
      <c r="K440" s="4">
        <v>1018.6</v>
      </c>
      <c r="L440" s="4" t="s">
        <v>3552</v>
      </c>
      <c r="M440" s="4">
        <v>19.8</v>
      </c>
      <c r="N440" s="4">
        <v>21.7</v>
      </c>
      <c r="O440" s="4" t="s">
        <v>3553</v>
      </c>
      <c r="P440" s="4">
        <v>18.7</v>
      </c>
      <c r="Q440" s="4" t="s">
        <v>3554</v>
      </c>
      <c r="R440" s="4">
        <v>18.100000000000001</v>
      </c>
      <c r="S440" s="4">
        <v>90</v>
      </c>
      <c r="T440" s="4">
        <v>78</v>
      </c>
      <c r="U440" s="4" t="s">
        <v>3553</v>
      </c>
      <c r="V440" s="4">
        <v>3.3</v>
      </c>
      <c r="W440" s="4">
        <v>40</v>
      </c>
      <c r="X440" s="4">
        <v>10.8</v>
      </c>
      <c r="Y440" s="4">
        <v>40</v>
      </c>
      <c r="Z440" s="4" t="s">
        <v>3555</v>
      </c>
      <c r="AA440" s="4">
        <v>2</v>
      </c>
      <c r="AB440" s="4">
        <v>6.5</v>
      </c>
      <c r="AC440" s="4">
        <v>0.5</v>
      </c>
      <c r="AD440" s="4" t="s">
        <v>3556</v>
      </c>
      <c r="AE440" s="4">
        <v>1</v>
      </c>
      <c r="AF440" s="4" t="s">
        <v>3557</v>
      </c>
      <c r="AG440" s="4">
        <v>0</v>
      </c>
      <c r="AH440" s="4">
        <v>0</v>
      </c>
      <c r="AI440" s="4">
        <v>6.51</v>
      </c>
      <c r="AJ440" s="4">
        <v>11.9</v>
      </c>
      <c r="AK440" s="4">
        <v>-0.2</v>
      </c>
      <c r="AL440" s="4">
        <v>5</v>
      </c>
      <c r="AM440" s="4" t="s">
        <v>3558</v>
      </c>
      <c r="AN440" s="4">
        <v>10</v>
      </c>
      <c r="AO440" s="3"/>
    </row>
    <row r="441" spans="2:41" x14ac:dyDescent="0.25">
      <c r="B441" s="106" t="s">
        <v>4829</v>
      </c>
      <c r="C441" s="16">
        <v>466990</v>
      </c>
      <c r="D441" s="16" t="s">
        <v>4631</v>
      </c>
      <c r="E441" s="16">
        <v>2021</v>
      </c>
      <c r="F441" s="12">
        <v>44266</v>
      </c>
      <c r="G441" s="4">
        <v>1018.3</v>
      </c>
      <c r="H441" s="4">
        <v>1020.5</v>
      </c>
      <c r="I441" s="4">
        <v>1020.9</v>
      </c>
      <c r="J441" s="4" t="s">
        <v>3559</v>
      </c>
      <c r="K441" s="4">
        <v>1016</v>
      </c>
      <c r="L441" s="4" t="s">
        <v>3560</v>
      </c>
      <c r="M441" s="4">
        <v>21</v>
      </c>
      <c r="N441" s="4">
        <v>24.8</v>
      </c>
      <c r="O441" s="4" t="s">
        <v>3561</v>
      </c>
      <c r="P441" s="4">
        <v>18</v>
      </c>
      <c r="Q441" s="4" t="s">
        <v>3562</v>
      </c>
      <c r="R441" s="4">
        <v>18.600000000000001</v>
      </c>
      <c r="S441" s="4">
        <v>87</v>
      </c>
      <c r="T441" s="4">
        <v>72</v>
      </c>
      <c r="U441" s="4" t="s">
        <v>3563</v>
      </c>
      <c r="V441" s="4">
        <v>3</v>
      </c>
      <c r="W441" s="4">
        <v>240</v>
      </c>
      <c r="X441" s="4">
        <v>10.4</v>
      </c>
      <c r="Y441" s="4">
        <v>180</v>
      </c>
      <c r="Z441" s="4" t="s">
        <v>3564</v>
      </c>
      <c r="AA441" s="4">
        <v>0</v>
      </c>
      <c r="AB441" s="4">
        <v>0</v>
      </c>
      <c r="AC441" s="4">
        <v>0</v>
      </c>
      <c r="AD441" s="4" t="s">
        <v>181</v>
      </c>
      <c r="AE441" s="4">
        <v>0</v>
      </c>
      <c r="AF441" s="4" t="s">
        <v>181</v>
      </c>
      <c r="AG441" s="4">
        <v>3</v>
      </c>
      <c r="AH441" s="4">
        <v>25.3</v>
      </c>
      <c r="AI441" s="4">
        <v>12.38</v>
      </c>
      <c r="AJ441" s="4">
        <v>13</v>
      </c>
      <c r="AK441" s="4">
        <v>2.5</v>
      </c>
      <c r="AL441" s="4">
        <v>8</v>
      </c>
      <c r="AM441" s="4" t="s">
        <v>3565</v>
      </c>
      <c r="AN441" s="4">
        <v>7.5</v>
      </c>
      <c r="AO441" s="3"/>
    </row>
    <row r="442" spans="2:41" x14ac:dyDescent="0.25">
      <c r="B442" s="106" t="s">
        <v>4829</v>
      </c>
      <c r="C442" s="16">
        <v>466990</v>
      </c>
      <c r="D442" s="16" t="s">
        <v>4631</v>
      </c>
      <c r="E442" s="16">
        <v>2021</v>
      </c>
      <c r="F442" s="12">
        <v>44267</v>
      </c>
      <c r="G442" s="4">
        <v>1017.3</v>
      </c>
      <c r="H442" s="4">
        <v>1019.5</v>
      </c>
      <c r="I442" s="4">
        <v>1019.1</v>
      </c>
      <c r="J442" s="4" t="s">
        <v>3566</v>
      </c>
      <c r="K442" s="4">
        <v>1015.7</v>
      </c>
      <c r="L442" s="4" t="s">
        <v>3567</v>
      </c>
      <c r="M442" s="4">
        <v>21.8</v>
      </c>
      <c r="N442" s="4">
        <v>26.4</v>
      </c>
      <c r="O442" s="4" t="s">
        <v>3568</v>
      </c>
      <c r="P442" s="4">
        <v>18.7</v>
      </c>
      <c r="Q442" s="4" t="s">
        <v>3569</v>
      </c>
      <c r="R442" s="4">
        <v>18.8</v>
      </c>
      <c r="S442" s="4">
        <v>83</v>
      </c>
      <c r="T442" s="4">
        <v>69</v>
      </c>
      <c r="U442" s="4" t="s">
        <v>3570</v>
      </c>
      <c r="V442" s="4">
        <v>4.8</v>
      </c>
      <c r="W442" s="4">
        <v>40</v>
      </c>
      <c r="X442" s="4">
        <v>13.9</v>
      </c>
      <c r="Y442" s="4">
        <v>40</v>
      </c>
      <c r="Z442" s="4" t="s">
        <v>3571</v>
      </c>
      <c r="AA442" s="4">
        <v>0</v>
      </c>
      <c r="AB442" s="4">
        <v>0</v>
      </c>
      <c r="AC442" s="4">
        <v>0</v>
      </c>
      <c r="AD442" s="4" t="s">
        <v>181</v>
      </c>
      <c r="AE442" s="4">
        <v>0</v>
      </c>
      <c r="AF442" s="4" t="s">
        <v>181</v>
      </c>
      <c r="AG442" s="4">
        <v>6.7</v>
      </c>
      <c r="AH442" s="4">
        <v>56.5</v>
      </c>
      <c r="AI442" s="4">
        <v>18.14</v>
      </c>
      <c r="AJ442" s="4">
        <v>13.4</v>
      </c>
      <c r="AK442" s="4">
        <v>3.9</v>
      </c>
      <c r="AL442" s="4">
        <v>9</v>
      </c>
      <c r="AM442" s="4" t="s">
        <v>3572</v>
      </c>
      <c r="AN442" s="4">
        <v>7.9</v>
      </c>
      <c r="AO442" s="3"/>
    </row>
    <row r="443" spans="2:41" x14ac:dyDescent="0.25">
      <c r="B443" s="106" t="s">
        <v>4829</v>
      </c>
      <c r="C443" s="16">
        <v>466990</v>
      </c>
      <c r="D443" s="16" t="s">
        <v>4631</v>
      </c>
      <c r="E443" s="16">
        <v>2021</v>
      </c>
      <c r="F443" s="12">
        <v>44268</v>
      </c>
      <c r="G443" s="4">
        <v>1017.7</v>
      </c>
      <c r="H443" s="4">
        <v>1020</v>
      </c>
      <c r="I443" s="4">
        <v>1019.5</v>
      </c>
      <c r="J443" s="4" t="s">
        <v>3573</v>
      </c>
      <c r="K443" s="4">
        <v>1015.8</v>
      </c>
      <c r="L443" s="4" t="s">
        <v>3574</v>
      </c>
      <c r="M443" s="4">
        <v>19.7</v>
      </c>
      <c r="N443" s="4">
        <v>20.8</v>
      </c>
      <c r="O443" s="4" t="s">
        <v>3575</v>
      </c>
      <c r="P443" s="4">
        <v>18.2</v>
      </c>
      <c r="Q443" s="4" t="s">
        <v>3576</v>
      </c>
      <c r="R443" s="4">
        <v>15.9</v>
      </c>
      <c r="S443" s="4">
        <v>79</v>
      </c>
      <c r="T443" s="4">
        <v>71</v>
      </c>
      <c r="U443" s="4" t="s">
        <v>3577</v>
      </c>
      <c r="V443" s="4">
        <v>3.5</v>
      </c>
      <c r="W443" s="4">
        <v>40</v>
      </c>
      <c r="X443" s="4">
        <v>11.3</v>
      </c>
      <c r="Y443" s="4">
        <v>50</v>
      </c>
      <c r="Z443" s="4" t="s">
        <v>3578</v>
      </c>
      <c r="AA443" s="4">
        <v>0</v>
      </c>
      <c r="AB443" s="4">
        <v>0</v>
      </c>
      <c r="AC443" s="4">
        <v>0</v>
      </c>
      <c r="AD443" s="4" t="s">
        <v>181</v>
      </c>
      <c r="AE443" s="4">
        <v>0</v>
      </c>
      <c r="AF443" s="4" t="s">
        <v>181</v>
      </c>
      <c r="AG443" s="4">
        <v>0</v>
      </c>
      <c r="AH443" s="4">
        <v>0</v>
      </c>
      <c r="AI443" s="4">
        <v>3.53</v>
      </c>
      <c r="AJ443" s="4">
        <v>10</v>
      </c>
      <c r="AK443" s="4">
        <v>-0.4</v>
      </c>
      <c r="AL443" s="4">
        <v>3</v>
      </c>
      <c r="AM443" s="4" t="s">
        <v>3579</v>
      </c>
      <c r="AN443" s="4">
        <v>10</v>
      </c>
      <c r="AO443" s="3"/>
    </row>
    <row r="444" spans="2:41" x14ac:dyDescent="0.25">
      <c r="B444" s="106" t="s">
        <v>4829</v>
      </c>
      <c r="C444" s="16">
        <v>466990</v>
      </c>
      <c r="D444" s="16" t="s">
        <v>4631</v>
      </c>
      <c r="E444" s="16">
        <v>2021</v>
      </c>
      <c r="F444" s="12">
        <v>44269</v>
      </c>
      <c r="G444" s="4">
        <v>1015.8</v>
      </c>
      <c r="H444" s="4">
        <v>1018.1</v>
      </c>
      <c r="I444" s="4">
        <v>1017.3</v>
      </c>
      <c r="J444" s="4" t="s">
        <v>3580</v>
      </c>
      <c r="K444" s="4">
        <v>1014.5</v>
      </c>
      <c r="L444" s="4" t="s">
        <v>3581</v>
      </c>
      <c r="M444" s="4">
        <v>19.7</v>
      </c>
      <c r="N444" s="4">
        <v>22</v>
      </c>
      <c r="O444" s="4" t="s">
        <v>3582</v>
      </c>
      <c r="P444" s="4">
        <v>17.7</v>
      </c>
      <c r="Q444" s="4" t="s">
        <v>3583</v>
      </c>
      <c r="R444" s="4">
        <v>17</v>
      </c>
      <c r="S444" s="4">
        <v>85</v>
      </c>
      <c r="T444" s="4">
        <v>74</v>
      </c>
      <c r="U444" s="4" t="s">
        <v>3584</v>
      </c>
      <c r="V444" s="4">
        <v>1.9</v>
      </c>
      <c r="W444" s="4">
        <v>250</v>
      </c>
      <c r="X444" s="4">
        <v>6.9</v>
      </c>
      <c r="Y444" s="4">
        <v>30</v>
      </c>
      <c r="Z444" s="4" t="s">
        <v>3585</v>
      </c>
      <c r="AA444" s="4">
        <v>0.5</v>
      </c>
      <c r="AB444" s="4">
        <v>5.4</v>
      </c>
      <c r="AC444" s="4">
        <v>0.5</v>
      </c>
      <c r="AD444" s="4" t="s">
        <v>3586</v>
      </c>
      <c r="AE444" s="4">
        <v>0.5</v>
      </c>
      <c r="AF444" s="4" t="s">
        <v>3586</v>
      </c>
      <c r="AG444" s="4">
        <v>0.1</v>
      </c>
      <c r="AH444" s="4">
        <v>0.8</v>
      </c>
      <c r="AI444" s="4">
        <v>6.47</v>
      </c>
      <c r="AJ444" s="4">
        <v>10.3</v>
      </c>
      <c r="AK444" s="4">
        <v>-2.6</v>
      </c>
      <c r="AL444" s="4">
        <v>4</v>
      </c>
      <c r="AM444" s="4" t="s">
        <v>3587</v>
      </c>
      <c r="AN444" s="4">
        <v>10</v>
      </c>
      <c r="AO444" s="3"/>
    </row>
    <row r="445" spans="2:41" x14ac:dyDescent="0.25">
      <c r="B445" s="106" t="s">
        <v>4829</v>
      </c>
      <c r="C445" s="16">
        <v>466990</v>
      </c>
      <c r="D445" s="16" t="s">
        <v>4631</v>
      </c>
      <c r="E445" s="16">
        <v>2021</v>
      </c>
      <c r="F445" s="12">
        <v>44270</v>
      </c>
      <c r="G445" s="4">
        <v>1013.8</v>
      </c>
      <c r="H445" s="4">
        <v>1016</v>
      </c>
      <c r="I445" s="4">
        <v>1015.7</v>
      </c>
      <c r="J445" s="4" t="s">
        <v>3588</v>
      </c>
      <c r="K445" s="4">
        <v>1011.8</v>
      </c>
      <c r="L445" s="4" t="s">
        <v>3589</v>
      </c>
      <c r="M445" s="4">
        <v>21.3</v>
      </c>
      <c r="N445" s="4">
        <v>25</v>
      </c>
      <c r="O445" s="4" t="s">
        <v>3590</v>
      </c>
      <c r="P445" s="4">
        <v>17.7</v>
      </c>
      <c r="Q445" s="4" t="s">
        <v>3591</v>
      </c>
      <c r="R445" s="4">
        <v>17.3</v>
      </c>
      <c r="S445" s="4">
        <v>78</v>
      </c>
      <c r="T445" s="4">
        <v>64</v>
      </c>
      <c r="U445" s="4" t="s">
        <v>3592</v>
      </c>
      <c r="V445" s="4">
        <v>2.8</v>
      </c>
      <c r="W445" s="4">
        <v>160</v>
      </c>
      <c r="X445" s="4">
        <v>6</v>
      </c>
      <c r="Y445" s="4">
        <v>260</v>
      </c>
      <c r="Z445" s="4" t="s">
        <v>3593</v>
      </c>
      <c r="AA445" s="4">
        <v>0</v>
      </c>
      <c r="AB445" s="4">
        <v>0</v>
      </c>
      <c r="AC445" s="4">
        <v>0</v>
      </c>
      <c r="AD445" s="4" t="s">
        <v>181</v>
      </c>
      <c r="AE445" s="4">
        <v>0</v>
      </c>
      <c r="AF445" s="4" t="s">
        <v>181</v>
      </c>
      <c r="AG445" s="4">
        <v>2.5</v>
      </c>
      <c r="AH445" s="4">
        <v>20.9</v>
      </c>
      <c r="AI445" s="4">
        <v>13.55</v>
      </c>
      <c r="AJ445" s="4">
        <v>13.1</v>
      </c>
      <c r="AK445" s="4">
        <v>2.2000000000000002</v>
      </c>
      <c r="AL445" s="4">
        <v>9</v>
      </c>
      <c r="AM445" s="4" t="s">
        <v>3594</v>
      </c>
      <c r="AN445" s="4">
        <v>7.9</v>
      </c>
      <c r="AO445" s="3"/>
    </row>
    <row r="446" spans="2:41" x14ac:dyDescent="0.25">
      <c r="B446" s="106" t="s">
        <v>4829</v>
      </c>
      <c r="C446" s="16">
        <v>466990</v>
      </c>
      <c r="D446" s="16" t="s">
        <v>4631</v>
      </c>
      <c r="E446" s="16">
        <v>2021</v>
      </c>
      <c r="F446" s="12">
        <v>44271</v>
      </c>
      <c r="G446" s="4">
        <v>1012.2</v>
      </c>
      <c r="H446" s="4">
        <v>1014.4</v>
      </c>
      <c r="I446" s="4">
        <v>1013.4</v>
      </c>
      <c r="J446" s="4" t="s">
        <v>3595</v>
      </c>
      <c r="K446" s="4">
        <v>1010.6</v>
      </c>
      <c r="L446" s="4" t="s">
        <v>3596</v>
      </c>
      <c r="M446" s="4">
        <v>22.8</v>
      </c>
      <c r="N446" s="4">
        <v>27.2</v>
      </c>
      <c r="O446" s="4" t="s">
        <v>3597</v>
      </c>
      <c r="P446" s="4">
        <v>18.3</v>
      </c>
      <c r="Q446" s="4" t="s">
        <v>3598</v>
      </c>
      <c r="R446" s="4">
        <v>19.600000000000001</v>
      </c>
      <c r="S446" s="4">
        <v>83</v>
      </c>
      <c r="T446" s="4">
        <v>62</v>
      </c>
      <c r="U446" s="4" t="s">
        <v>3599</v>
      </c>
      <c r="V446" s="4">
        <v>2.7</v>
      </c>
      <c r="W446" s="4">
        <v>250</v>
      </c>
      <c r="X446" s="4">
        <v>6.4</v>
      </c>
      <c r="Y446" s="4">
        <v>230</v>
      </c>
      <c r="Z446" s="4" t="s">
        <v>3600</v>
      </c>
      <c r="AA446" s="4">
        <v>0</v>
      </c>
      <c r="AB446" s="4">
        <v>0</v>
      </c>
      <c r="AC446" s="4">
        <v>0</v>
      </c>
      <c r="AD446" s="4" t="s">
        <v>181</v>
      </c>
      <c r="AE446" s="4">
        <v>0</v>
      </c>
      <c r="AF446" s="4" t="s">
        <v>181</v>
      </c>
      <c r="AG446" s="4">
        <v>5.4</v>
      </c>
      <c r="AH446" s="4">
        <v>45.1</v>
      </c>
      <c r="AI446" s="4">
        <v>18.440000000000001</v>
      </c>
      <c r="AJ446" s="4">
        <v>12.6</v>
      </c>
      <c r="AK446" s="4">
        <v>3.9</v>
      </c>
      <c r="AL446" s="4">
        <v>11</v>
      </c>
      <c r="AM446" s="4" t="s">
        <v>3601</v>
      </c>
      <c r="AN446" s="4">
        <v>5.8</v>
      </c>
      <c r="AO446" s="3"/>
    </row>
    <row r="447" spans="2:41" x14ac:dyDescent="0.25">
      <c r="B447" s="106" t="s">
        <v>4829</v>
      </c>
      <c r="C447" s="16">
        <v>466990</v>
      </c>
      <c r="D447" s="16" t="s">
        <v>4631</v>
      </c>
      <c r="E447" s="16">
        <v>2021</v>
      </c>
      <c r="F447" s="12">
        <v>44272</v>
      </c>
      <c r="G447" s="4">
        <v>1011.7</v>
      </c>
      <c r="H447" s="4">
        <v>1013.9</v>
      </c>
      <c r="I447" s="4">
        <v>1012.9</v>
      </c>
      <c r="J447" s="4" t="s">
        <v>3602</v>
      </c>
      <c r="K447" s="4">
        <v>1010.3</v>
      </c>
      <c r="L447" s="4" t="s">
        <v>3603</v>
      </c>
      <c r="M447" s="4">
        <v>23.9</v>
      </c>
      <c r="N447" s="4">
        <v>27.5</v>
      </c>
      <c r="O447" s="4" t="s">
        <v>3604</v>
      </c>
      <c r="P447" s="4">
        <v>20.399999999999999</v>
      </c>
      <c r="Q447" s="4" t="s">
        <v>3605</v>
      </c>
      <c r="R447" s="4">
        <v>20.6</v>
      </c>
      <c r="S447" s="4">
        <v>82</v>
      </c>
      <c r="T447" s="4">
        <v>67</v>
      </c>
      <c r="U447" s="4" t="s">
        <v>3606</v>
      </c>
      <c r="V447" s="4">
        <v>2.4</v>
      </c>
      <c r="W447" s="4">
        <v>240</v>
      </c>
      <c r="X447" s="4">
        <v>7</v>
      </c>
      <c r="Y447" s="4">
        <v>240</v>
      </c>
      <c r="Z447" s="4" t="s">
        <v>3607</v>
      </c>
      <c r="AA447" s="4">
        <v>0</v>
      </c>
      <c r="AB447" s="4">
        <v>0</v>
      </c>
      <c r="AC447" s="4">
        <v>0</v>
      </c>
      <c r="AD447" s="4" t="s">
        <v>181</v>
      </c>
      <c r="AE447" s="4">
        <v>0</v>
      </c>
      <c r="AF447" s="4" t="s">
        <v>181</v>
      </c>
      <c r="AG447" s="4">
        <v>7</v>
      </c>
      <c r="AH447" s="4">
        <v>58.4</v>
      </c>
      <c r="AI447" s="4">
        <v>18.3</v>
      </c>
      <c r="AJ447" s="4">
        <v>12.5</v>
      </c>
      <c r="AK447" s="4">
        <v>3.8</v>
      </c>
      <c r="AL447" s="4">
        <v>10</v>
      </c>
      <c r="AM447" s="4" t="s">
        <v>3608</v>
      </c>
      <c r="AN447" s="4">
        <v>5</v>
      </c>
      <c r="AO447" s="3"/>
    </row>
    <row r="448" spans="2:41" x14ac:dyDescent="0.25">
      <c r="B448" s="106" t="s">
        <v>4829</v>
      </c>
      <c r="C448" s="16">
        <v>466990</v>
      </c>
      <c r="D448" s="16" t="s">
        <v>4631</v>
      </c>
      <c r="E448" s="16">
        <v>2021</v>
      </c>
      <c r="F448" s="12">
        <v>44273</v>
      </c>
      <c r="G448" s="4">
        <v>1011.3</v>
      </c>
      <c r="H448" s="4">
        <v>1013.5</v>
      </c>
      <c r="I448" s="4">
        <v>1013</v>
      </c>
      <c r="J448" s="4" t="s">
        <v>3609</v>
      </c>
      <c r="K448" s="4">
        <v>1009.7</v>
      </c>
      <c r="L448" s="4" t="s">
        <v>3610</v>
      </c>
      <c r="M448" s="4">
        <v>24.1</v>
      </c>
      <c r="N448" s="4">
        <v>28.2</v>
      </c>
      <c r="O448" s="4" t="s">
        <v>3611</v>
      </c>
      <c r="P448" s="4">
        <v>20.8</v>
      </c>
      <c r="Q448" s="4" t="s">
        <v>3612</v>
      </c>
      <c r="R448" s="4">
        <v>21.5</v>
      </c>
      <c r="S448" s="4">
        <v>86</v>
      </c>
      <c r="T448" s="4">
        <v>70</v>
      </c>
      <c r="U448" s="4" t="s">
        <v>3613</v>
      </c>
      <c r="V448" s="4">
        <v>3.1</v>
      </c>
      <c r="W448" s="4">
        <v>170</v>
      </c>
      <c r="X448" s="4">
        <v>8.3000000000000007</v>
      </c>
      <c r="Y448" s="4">
        <v>200</v>
      </c>
      <c r="Z448" s="4" t="s">
        <v>3614</v>
      </c>
      <c r="AA448" s="4">
        <v>1.5</v>
      </c>
      <c r="AB448" s="4">
        <v>2.6</v>
      </c>
      <c r="AC448" s="4">
        <v>1</v>
      </c>
      <c r="AD448" s="4" t="s">
        <v>3615</v>
      </c>
      <c r="AE448" s="4">
        <v>1.5</v>
      </c>
      <c r="AF448" s="4" t="s">
        <v>3615</v>
      </c>
      <c r="AG448" s="4">
        <v>7.4</v>
      </c>
      <c r="AH448" s="4">
        <v>61.6</v>
      </c>
      <c r="AI448" s="4">
        <v>2.5099999999999998</v>
      </c>
      <c r="AJ448" s="4">
        <v>13.8</v>
      </c>
      <c r="AK448" s="4">
        <v>-3.5</v>
      </c>
      <c r="AL448" s="4">
        <v>14</v>
      </c>
      <c r="AM448" s="4" t="s">
        <v>3616</v>
      </c>
      <c r="AN448" s="4">
        <v>4.4000000000000004</v>
      </c>
      <c r="AO448" s="3"/>
    </row>
    <row r="449" spans="2:41" x14ac:dyDescent="0.25">
      <c r="B449" s="106" t="s">
        <v>4829</v>
      </c>
      <c r="C449" s="16">
        <v>466990</v>
      </c>
      <c r="D449" s="16" t="s">
        <v>4631</v>
      </c>
      <c r="E449" s="16">
        <v>2021</v>
      </c>
      <c r="F449" s="12">
        <v>44274</v>
      </c>
      <c r="G449" s="4">
        <v>1010.2</v>
      </c>
      <c r="H449" s="4">
        <v>1012.4</v>
      </c>
      <c r="I449" s="4">
        <v>1012.4</v>
      </c>
      <c r="J449" s="4" t="s">
        <v>3617</v>
      </c>
      <c r="K449" s="4">
        <v>1007.9</v>
      </c>
      <c r="L449" s="4" t="s">
        <v>3618</v>
      </c>
      <c r="M449" s="4">
        <v>24.5</v>
      </c>
      <c r="N449" s="4">
        <v>26.9</v>
      </c>
      <c r="O449" s="4" t="s">
        <v>3619</v>
      </c>
      <c r="P449" s="4">
        <v>21</v>
      </c>
      <c r="Q449" s="4" t="s">
        <v>3620</v>
      </c>
      <c r="R449" s="4">
        <v>21.5</v>
      </c>
      <c r="S449" s="4">
        <v>83</v>
      </c>
      <c r="T449" s="4">
        <v>74</v>
      </c>
      <c r="U449" s="4" t="s">
        <v>3621</v>
      </c>
      <c r="V449" s="4">
        <v>3</v>
      </c>
      <c r="W449" s="4">
        <v>170</v>
      </c>
      <c r="X449" s="4">
        <v>9.6999999999999993</v>
      </c>
      <c r="Y449" s="4">
        <v>190</v>
      </c>
      <c r="Z449" s="4" t="s">
        <v>3622</v>
      </c>
      <c r="AA449" s="4">
        <v>0</v>
      </c>
      <c r="AB449" s="4">
        <v>0</v>
      </c>
      <c r="AC449" s="4">
        <v>0</v>
      </c>
      <c r="AD449" s="4" t="s">
        <v>181</v>
      </c>
      <c r="AE449" s="4">
        <v>0</v>
      </c>
      <c r="AF449" s="4" t="s">
        <v>181</v>
      </c>
      <c r="AG449" s="4">
        <v>9.1</v>
      </c>
      <c r="AH449" s="4">
        <v>75.599999999999994</v>
      </c>
      <c r="AI449" s="4">
        <v>21.04</v>
      </c>
      <c r="AJ449" s="4">
        <v>13.9</v>
      </c>
      <c r="AK449" s="4">
        <v>5.7</v>
      </c>
      <c r="AL449" s="4">
        <v>14</v>
      </c>
      <c r="AM449" s="4" t="s">
        <v>3623</v>
      </c>
      <c r="AN449" s="4">
        <v>6.4</v>
      </c>
      <c r="AO449" s="3"/>
    </row>
    <row r="450" spans="2:41" x14ac:dyDescent="0.25">
      <c r="B450" s="106" t="s">
        <v>4829</v>
      </c>
      <c r="C450" s="16">
        <v>466990</v>
      </c>
      <c r="D450" s="16" t="s">
        <v>4631</v>
      </c>
      <c r="E450" s="16">
        <v>2021</v>
      </c>
      <c r="F450" s="12">
        <v>44275</v>
      </c>
      <c r="G450" s="4">
        <v>1009</v>
      </c>
      <c r="H450" s="4">
        <v>1011.2</v>
      </c>
      <c r="I450" s="4">
        <v>1010.8</v>
      </c>
      <c r="J450" s="4" t="s">
        <v>3624</v>
      </c>
      <c r="K450" s="4">
        <v>1007.3</v>
      </c>
      <c r="L450" s="4" t="s">
        <v>3625</v>
      </c>
      <c r="M450" s="4">
        <v>24.5</v>
      </c>
      <c r="N450" s="4">
        <v>27.8</v>
      </c>
      <c r="O450" s="4" t="s">
        <v>3626</v>
      </c>
      <c r="P450" s="4">
        <v>21.7</v>
      </c>
      <c r="Q450" s="4" t="s">
        <v>3627</v>
      </c>
      <c r="R450" s="4">
        <v>21.5</v>
      </c>
      <c r="S450" s="4">
        <v>83</v>
      </c>
      <c r="T450" s="4">
        <v>71</v>
      </c>
      <c r="U450" s="4" t="s">
        <v>3628</v>
      </c>
      <c r="V450" s="4">
        <v>3.6</v>
      </c>
      <c r="W450" s="4">
        <v>20</v>
      </c>
      <c r="X450" s="4">
        <v>9.9</v>
      </c>
      <c r="Y450" s="4">
        <v>170</v>
      </c>
      <c r="Z450" s="4" t="s">
        <v>3629</v>
      </c>
      <c r="AA450" s="4">
        <v>2</v>
      </c>
      <c r="AB450" s="4">
        <v>1.9</v>
      </c>
      <c r="AC450" s="4">
        <v>1</v>
      </c>
      <c r="AD450" s="4" t="s">
        <v>3630</v>
      </c>
      <c r="AE450" s="4">
        <v>2</v>
      </c>
      <c r="AF450" s="4" t="s">
        <v>3631</v>
      </c>
      <c r="AG450" s="4">
        <v>7.9</v>
      </c>
      <c r="AH450" s="4">
        <v>65.5</v>
      </c>
      <c r="AI450" s="4">
        <v>20.36</v>
      </c>
      <c r="AJ450" s="4">
        <v>12.9</v>
      </c>
      <c r="AK450" s="4">
        <v>-3.4</v>
      </c>
      <c r="AL450" s="4">
        <v>12</v>
      </c>
      <c r="AM450" s="4" t="s">
        <v>3632</v>
      </c>
      <c r="AN450" s="4">
        <v>8</v>
      </c>
      <c r="AO450" s="3"/>
    </row>
    <row r="451" spans="2:41" x14ac:dyDescent="0.25">
      <c r="B451" s="106" t="s">
        <v>4829</v>
      </c>
      <c r="C451" s="16">
        <v>466990</v>
      </c>
      <c r="D451" s="16" t="s">
        <v>4631</v>
      </c>
      <c r="E451" s="16">
        <v>2021</v>
      </c>
      <c r="F451" s="12">
        <v>44276</v>
      </c>
      <c r="G451" s="4">
        <v>1014.9</v>
      </c>
      <c r="H451" s="4">
        <v>1017.1</v>
      </c>
      <c r="I451" s="4">
        <v>1020</v>
      </c>
      <c r="J451" s="4" t="s">
        <v>3633</v>
      </c>
      <c r="K451" s="4">
        <v>1009.9</v>
      </c>
      <c r="L451" s="4" t="s">
        <v>3634</v>
      </c>
      <c r="M451" s="4">
        <v>20</v>
      </c>
      <c r="N451" s="4">
        <v>22</v>
      </c>
      <c r="O451" s="4" t="s">
        <v>3635</v>
      </c>
      <c r="P451" s="4">
        <v>18</v>
      </c>
      <c r="Q451" s="4" t="s">
        <v>3636</v>
      </c>
      <c r="R451" s="4">
        <v>16.8</v>
      </c>
      <c r="S451" s="4">
        <v>82</v>
      </c>
      <c r="T451" s="4">
        <v>67</v>
      </c>
      <c r="U451" s="4" t="s">
        <v>3637</v>
      </c>
      <c r="V451" s="4">
        <v>5.7</v>
      </c>
      <c r="W451" s="4">
        <v>40</v>
      </c>
      <c r="X451" s="4">
        <v>16.8</v>
      </c>
      <c r="Y451" s="4">
        <v>30</v>
      </c>
      <c r="Z451" s="4" t="s">
        <v>3638</v>
      </c>
      <c r="AA451" s="4">
        <v>3.5</v>
      </c>
      <c r="AB451" s="4">
        <v>4.8</v>
      </c>
      <c r="AC451" s="4">
        <v>1</v>
      </c>
      <c r="AD451" s="4" t="s">
        <v>3639</v>
      </c>
      <c r="AE451" s="4">
        <v>2</v>
      </c>
      <c r="AF451" s="4" t="s">
        <v>3639</v>
      </c>
      <c r="AG451" s="4">
        <v>0</v>
      </c>
      <c r="AH451" s="4">
        <v>0</v>
      </c>
      <c r="AI451" s="4">
        <v>6.38</v>
      </c>
      <c r="AJ451" s="4">
        <v>11</v>
      </c>
      <c r="AK451" s="4">
        <v>2.6</v>
      </c>
      <c r="AL451" s="4">
        <v>6</v>
      </c>
      <c r="AM451" s="4" t="s">
        <v>3640</v>
      </c>
      <c r="AN451" s="4">
        <v>10</v>
      </c>
      <c r="AO451" s="3"/>
    </row>
    <row r="452" spans="2:41" x14ac:dyDescent="0.25">
      <c r="B452" s="106" t="s">
        <v>4829</v>
      </c>
      <c r="C452" s="16">
        <v>466990</v>
      </c>
      <c r="D452" s="16" t="s">
        <v>4631</v>
      </c>
      <c r="E452" s="16">
        <v>2021</v>
      </c>
      <c r="F452" s="12">
        <v>44277</v>
      </c>
      <c r="G452" s="4">
        <v>1021.8</v>
      </c>
      <c r="H452" s="4">
        <v>1024.0999999999999</v>
      </c>
      <c r="I452" s="4">
        <v>1023.9</v>
      </c>
      <c r="J452" s="4" t="s">
        <v>3641</v>
      </c>
      <c r="K452" s="4">
        <v>1019.6</v>
      </c>
      <c r="L452" s="4" t="s">
        <v>3642</v>
      </c>
      <c r="M452" s="4">
        <v>17</v>
      </c>
      <c r="N452" s="4">
        <v>18.100000000000001</v>
      </c>
      <c r="O452" s="4" t="s">
        <v>3643</v>
      </c>
      <c r="P452" s="4">
        <v>15.5</v>
      </c>
      <c r="Q452" s="4" t="s">
        <v>3644</v>
      </c>
      <c r="R452" s="4">
        <v>12.1</v>
      </c>
      <c r="S452" s="4">
        <v>73</v>
      </c>
      <c r="T452" s="4">
        <v>64</v>
      </c>
      <c r="U452" s="4" t="s">
        <v>3645</v>
      </c>
      <c r="V452" s="4">
        <v>3.9</v>
      </c>
      <c r="W452" s="4">
        <v>40</v>
      </c>
      <c r="X452" s="4">
        <v>15.2</v>
      </c>
      <c r="Y452" s="4">
        <v>350</v>
      </c>
      <c r="Z452" s="4" t="s">
        <v>3646</v>
      </c>
      <c r="AA452" s="4">
        <v>0</v>
      </c>
      <c r="AB452" s="4">
        <v>0</v>
      </c>
      <c r="AC452" s="4">
        <v>0</v>
      </c>
      <c r="AD452" s="4" t="s">
        <v>181</v>
      </c>
      <c r="AE452" s="4">
        <v>0</v>
      </c>
      <c r="AF452" s="4" t="s">
        <v>181</v>
      </c>
      <c r="AG452" s="4">
        <v>0</v>
      </c>
      <c r="AH452" s="4">
        <v>0</v>
      </c>
      <c r="AI452" s="4">
        <v>3.1</v>
      </c>
      <c r="AJ452" s="4">
        <v>10.5</v>
      </c>
      <c r="AK452" s="4">
        <v>-1.2</v>
      </c>
      <c r="AL452" s="4">
        <v>2</v>
      </c>
      <c r="AM452" s="4" t="s">
        <v>3647</v>
      </c>
      <c r="AN452" s="4">
        <v>10</v>
      </c>
      <c r="AO452" s="3"/>
    </row>
    <row r="453" spans="2:41" x14ac:dyDescent="0.25">
      <c r="B453" s="106" t="s">
        <v>4829</v>
      </c>
      <c r="C453" s="16">
        <v>466990</v>
      </c>
      <c r="D453" s="16" t="s">
        <v>4631</v>
      </c>
      <c r="E453" s="16">
        <v>2021</v>
      </c>
      <c r="F453" s="12">
        <v>44278</v>
      </c>
      <c r="G453" s="4">
        <v>1019.9</v>
      </c>
      <c r="H453" s="4">
        <v>1022.2</v>
      </c>
      <c r="I453" s="4">
        <v>1023.2</v>
      </c>
      <c r="J453" s="4" t="s">
        <v>3648</v>
      </c>
      <c r="K453" s="4">
        <v>1016.3</v>
      </c>
      <c r="L453" s="4" t="s">
        <v>3649</v>
      </c>
      <c r="M453" s="4">
        <v>17</v>
      </c>
      <c r="N453" s="4">
        <v>19.600000000000001</v>
      </c>
      <c r="O453" s="4" t="s">
        <v>3650</v>
      </c>
      <c r="P453" s="4">
        <v>14.4</v>
      </c>
      <c r="Q453" s="4" t="s">
        <v>3651</v>
      </c>
      <c r="R453" s="4">
        <v>14.6</v>
      </c>
      <c r="S453" s="4">
        <v>86</v>
      </c>
      <c r="T453" s="4">
        <v>62</v>
      </c>
      <c r="U453" s="4" t="s">
        <v>3652</v>
      </c>
      <c r="V453" s="4">
        <v>2.4</v>
      </c>
      <c r="W453" s="4">
        <v>260</v>
      </c>
      <c r="X453" s="4">
        <v>7.3</v>
      </c>
      <c r="Y453" s="4">
        <v>220</v>
      </c>
      <c r="Z453" s="4" t="s">
        <v>3653</v>
      </c>
      <c r="AA453" s="4">
        <v>5</v>
      </c>
      <c r="AB453" s="4">
        <v>4.9000000000000004</v>
      </c>
      <c r="AC453" s="4">
        <v>2.5</v>
      </c>
      <c r="AD453" s="4" t="s">
        <v>3654</v>
      </c>
      <c r="AE453" s="4">
        <v>4.5</v>
      </c>
      <c r="AF453" s="4" t="s">
        <v>3654</v>
      </c>
      <c r="AG453" s="4">
        <v>0</v>
      </c>
      <c r="AH453" s="4">
        <v>0</v>
      </c>
      <c r="AI453" s="4">
        <v>4.8099999999999996</v>
      </c>
      <c r="AJ453" s="4">
        <v>9.5</v>
      </c>
      <c r="AK453" s="4">
        <v>-0.6</v>
      </c>
      <c r="AL453" s="4">
        <v>3</v>
      </c>
      <c r="AM453" s="4" t="s">
        <v>3655</v>
      </c>
      <c r="AN453" s="4">
        <v>9.9</v>
      </c>
      <c r="AO453" s="3"/>
    </row>
    <row r="454" spans="2:41" x14ac:dyDescent="0.25">
      <c r="B454" s="106" t="s">
        <v>4829</v>
      </c>
      <c r="C454" s="16">
        <v>466990</v>
      </c>
      <c r="D454" s="16" t="s">
        <v>4631</v>
      </c>
      <c r="E454" s="16">
        <v>2021</v>
      </c>
      <c r="F454" s="12">
        <v>44279</v>
      </c>
      <c r="G454" s="4">
        <v>1013.6</v>
      </c>
      <c r="H454" s="4">
        <v>1015.9</v>
      </c>
      <c r="I454" s="4">
        <v>1016.3</v>
      </c>
      <c r="J454" s="4" t="s">
        <v>3656</v>
      </c>
      <c r="K454" s="4">
        <v>1010.8</v>
      </c>
      <c r="L454" s="4" t="s">
        <v>3657</v>
      </c>
      <c r="M454" s="4">
        <v>18.600000000000001</v>
      </c>
      <c r="N454" s="4">
        <v>21</v>
      </c>
      <c r="O454" s="4" t="s">
        <v>3658</v>
      </c>
      <c r="P454" s="4">
        <v>15.8</v>
      </c>
      <c r="Q454" s="4" t="s">
        <v>3659</v>
      </c>
      <c r="R454" s="4">
        <v>16.600000000000001</v>
      </c>
      <c r="S454" s="4">
        <v>89</v>
      </c>
      <c r="T454" s="4">
        <v>72</v>
      </c>
      <c r="U454" s="4" t="s">
        <v>3660</v>
      </c>
      <c r="V454" s="4">
        <v>2.4</v>
      </c>
      <c r="W454" s="4">
        <v>240</v>
      </c>
      <c r="X454" s="4">
        <v>7.3</v>
      </c>
      <c r="Y454" s="4">
        <v>230</v>
      </c>
      <c r="Z454" s="4" t="s">
        <v>3661</v>
      </c>
      <c r="AA454" s="4">
        <v>3</v>
      </c>
      <c r="AB454" s="4">
        <v>7.7</v>
      </c>
      <c r="AC454" s="4">
        <v>0.5</v>
      </c>
      <c r="AD454" s="4" t="s">
        <v>3662</v>
      </c>
      <c r="AE454" s="4">
        <v>1</v>
      </c>
      <c r="AF454" s="4" t="s">
        <v>3662</v>
      </c>
      <c r="AG454" s="4">
        <v>0</v>
      </c>
      <c r="AH454" s="4">
        <v>0</v>
      </c>
      <c r="AI454" s="4">
        <v>4.8499999999999996</v>
      </c>
      <c r="AJ454" s="4">
        <v>11.8</v>
      </c>
      <c r="AK454" s="4">
        <v>-1</v>
      </c>
      <c r="AL454" s="4">
        <v>3</v>
      </c>
      <c r="AM454" s="4" t="s">
        <v>3663</v>
      </c>
      <c r="AN454" s="4">
        <v>9.9</v>
      </c>
      <c r="AO454" s="3"/>
    </row>
    <row r="455" spans="2:41" x14ac:dyDescent="0.25">
      <c r="B455" s="106" t="s">
        <v>4829</v>
      </c>
      <c r="C455" s="16">
        <v>466990</v>
      </c>
      <c r="D455" s="16" t="s">
        <v>4631</v>
      </c>
      <c r="E455" s="16">
        <v>2021</v>
      </c>
      <c r="F455" s="12">
        <v>44280</v>
      </c>
      <c r="G455" s="4">
        <v>1015.5</v>
      </c>
      <c r="H455" s="4">
        <v>1017.8</v>
      </c>
      <c r="I455" s="4">
        <v>1017.2</v>
      </c>
      <c r="J455" s="4" t="s">
        <v>3664</v>
      </c>
      <c r="K455" s="4">
        <v>1013.3</v>
      </c>
      <c r="L455" s="4" t="s">
        <v>3665</v>
      </c>
      <c r="M455" s="4">
        <v>19.899999999999999</v>
      </c>
      <c r="N455" s="4">
        <v>23.1</v>
      </c>
      <c r="O455" s="4" t="s">
        <v>3666</v>
      </c>
      <c r="P455" s="4">
        <v>17.399999999999999</v>
      </c>
      <c r="Q455" s="4" t="s">
        <v>3667</v>
      </c>
      <c r="R455" s="4">
        <v>16</v>
      </c>
      <c r="S455" s="4">
        <v>79</v>
      </c>
      <c r="T455" s="4">
        <v>60</v>
      </c>
      <c r="U455" s="4" t="s">
        <v>3668</v>
      </c>
      <c r="V455" s="4">
        <v>2.9</v>
      </c>
      <c r="W455" s="4">
        <v>250</v>
      </c>
      <c r="X455" s="4">
        <v>9</v>
      </c>
      <c r="Y455" s="4">
        <v>90</v>
      </c>
      <c r="Z455" s="4" t="s">
        <v>3669</v>
      </c>
      <c r="AA455" s="4">
        <v>0</v>
      </c>
      <c r="AB455" s="4">
        <v>0</v>
      </c>
      <c r="AC455" s="4">
        <v>0</v>
      </c>
      <c r="AD455" s="4" t="s">
        <v>181</v>
      </c>
      <c r="AE455" s="4">
        <v>0</v>
      </c>
      <c r="AF455" s="4" t="s">
        <v>181</v>
      </c>
      <c r="AG455" s="4">
        <v>3.1</v>
      </c>
      <c r="AH455" s="4">
        <v>25.5</v>
      </c>
      <c r="AI455" s="4">
        <v>16.04</v>
      </c>
      <c r="AJ455" s="4">
        <v>12.5</v>
      </c>
      <c r="AK455" s="4">
        <v>3.3</v>
      </c>
      <c r="AL455" s="4">
        <v>8</v>
      </c>
      <c r="AM455" s="4" t="s">
        <v>3670</v>
      </c>
      <c r="AN455" s="4">
        <v>8.8000000000000007</v>
      </c>
      <c r="AO455" s="3"/>
    </row>
    <row r="456" spans="2:41" x14ac:dyDescent="0.25">
      <c r="B456" s="106" t="s">
        <v>4829</v>
      </c>
      <c r="C456" s="16">
        <v>466990</v>
      </c>
      <c r="D456" s="16" t="s">
        <v>4631</v>
      </c>
      <c r="E456" s="16">
        <v>2021</v>
      </c>
      <c r="F456" s="12">
        <v>44281</v>
      </c>
      <c r="G456" s="4">
        <v>1013.8</v>
      </c>
      <c r="H456" s="4">
        <v>1016</v>
      </c>
      <c r="I456" s="4">
        <v>1016.1</v>
      </c>
      <c r="J456" s="4" t="s">
        <v>3671</v>
      </c>
      <c r="K456" s="4">
        <v>1012</v>
      </c>
      <c r="L456" s="4" t="s">
        <v>3672</v>
      </c>
      <c r="M456" s="4">
        <v>21.4</v>
      </c>
      <c r="N456" s="4">
        <v>26.3</v>
      </c>
      <c r="O456" s="4" t="s">
        <v>3673</v>
      </c>
      <c r="P456" s="4">
        <v>16.8</v>
      </c>
      <c r="Q456" s="4" t="s">
        <v>3674</v>
      </c>
      <c r="R456" s="4">
        <v>16.7</v>
      </c>
      <c r="S456" s="4">
        <v>76</v>
      </c>
      <c r="T456" s="4">
        <v>47</v>
      </c>
      <c r="U456" s="4" t="s">
        <v>3675</v>
      </c>
      <c r="V456" s="4">
        <v>3.4</v>
      </c>
      <c r="W456" s="4">
        <v>240</v>
      </c>
      <c r="X456" s="4">
        <v>9.1</v>
      </c>
      <c r="Y456" s="4">
        <v>230</v>
      </c>
      <c r="Z456" s="4" t="s">
        <v>3676</v>
      </c>
      <c r="AA456" s="4">
        <v>0</v>
      </c>
      <c r="AB456" s="4">
        <v>0</v>
      </c>
      <c r="AC456" s="4">
        <v>0</v>
      </c>
      <c r="AD456" s="4" t="s">
        <v>181</v>
      </c>
      <c r="AE456" s="4">
        <v>0</v>
      </c>
      <c r="AF456" s="4" t="s">
        <v>181</v>
      </c>
      <c r="AG456" s="4">
        <v>7.4</v>
      </c>
      <c r="AH456" s="4">
        <v>60.6</v>
      </c>
      <c r="AI456" s="4">
        <v>19.850000000000001</v>
      </c>
      <c r="AJ456" s="4">
        <v>12.9</v>
      </c>
      <c r="AK456" s="4">
        <v>4.2</v>
      </c>
      <c r="AL456" s="4">
        <v>11</v>
      </c>
      <c r="AM456" s="4" t="s">
        <v>3677</v>
      </c>
      <c r="AN456" s="4">
        <v>4.8</v>
      </c>
      <c r="AO456" s="3"/>
    </row>
    <row r="457" spans="2:41" x14ac:dyDescent="0.25">
      <c r="B457" s="106" t="s">
        <v>4829</v>
      </c>
      <c r="C457" s="16">
        <v>466990</v>
      </c>
      <c r="D457" s="16" t="s">
        <v>4631</v>
      </c>
      <c r="E457" s="16">
        <v>2021</v>
      </c>
      <c r="F457" s="12">
        <v>44282</v>
      </c>
      <c r="G457" s="4">
        <v>1009.5</v>
      </c>
      <c r="H457" s="4">
        <v>1011.7</v>
      </c>
      <c r="I457" s="4">
        <v>1012.6</v>
      </c>
      <c r="J457" s="4" t="s">
        <v>3678</v>
      </c>
      <c r="K457" s="4">
        <v>1007.1</v>
      </c>
      <c r="L457" s="4" t="s">
        <v>3679</v>
      </c>
      <c r="M457" s="4">
        <v>23.1</v>
      </c>
      <c r="N457" s="4">
        <v>27.8</v>
      </c>
      <c r="O457" s="4" t="s">
        <v>3680</v>
      </c>
      <c r="P457" s="4">
        <v>19.2</v>
      </c>
      <c r="Q457" s="4" t="s">
        <v>3681</v>
      </c>
      <c r="R457" s="4">
        <v>20.100000000000001</v>
      </c>
      <c r="S457" s="4">
        <v>84</v>
      </c>
      <c r="T457" s="4">
        <v>60</v>
      </c>
      <c r="U457" s="4" t="s">
        <v>3682</v>
      </c>
      <c r="V457" s="4">
        <v>3.1</v>
      </c>
      <c r="W457" s="4">
        <v>240</v>
      </c>
      <c r="X457" s="4">
        <v>7.1</v>
      </c>
      <c r="Y457" s="4">
        <v>240</v>
      </c>
      <c r="Z457" s="4" t="s">
        <v>3683</v>
      </c>
      <c r="AA457" s="4">
        <v>0</v>
      </c>
      <c r="AB457" s="4">
        <v>0</v>
      </c>
      <c r="AC457" s="4">
        <v>0</v>
      </c>
      <c r="AD457" s="4" t="s">
        <v>181</v>
      </c>
      <c r="AE457" s="4">
        <v>0</v>
      </c>
      <c r="AF457" s="4" t="s">
        <v>181</v>
      </c>
      <c r="AG457" s="4">
        <v>5</v>
      </c>
      <c r="AH457" s="4">
        <v>40.9</v>
      </c>
      <c r="AI457" s="4">
        <v>15.42</v>
      </c>
      <c r="AJ457" s="4">
        <v>11.8</v>
      </c>
      <c r="AK457" s="4">
        <v>3.1</v>
      </c>
      <c r="AL457" s="4">
        <v>9</v>
      </c>
      <c r="AM457" s="4" t="s">
        <v>3684</v>
      </c>
      <c r="AN457" s="4">
        <v>5.9</v>
      </c>
      <c r="AO457" s="3"/>
    </row>
    <row r="458" spans="2:41" x14ac:dyDescent="0.25">
      <c r="B458" s="106" t="s">
        <v>4829</v>
      </c>
      <c r="C458" s="16">
        <v>466990</v>
      </c>
      <c r="D458" s="16" t="s">
        <v>4631</v>
      </c>
      <c r="E458" s="16">
        <v>2021</v>
      </c>
      <c r="F458" s="12">
        <v>44283</v>
      </c>
      <c r="G458" s="4">
        <v>1006.3</v>
      </c>
      <c r="H458" s="4">
        <v>1008.5</v>
      </c>
      <c r="I458" s="4">
        <v>1007.8</v>
      </c>
      <c r="J458" s="4" t="s">
        <v>3685</v>
      </c>
      <c r="K458" s="4">
        <v>1004.4</v>
      </c>
      <c r="L458" s="4" t="s">
        <v>3686</v>
      </c>
      <c r="M458" s="4">
        <v>24.6</v>
      </c>
      <c r="N458" s="4">
        <v>28.7</v>
      </c>
      <c r="O458" s="4" t="s">
        <v>3687</v>
      </c>
      <c r="P458" s="4">
        <v>20.5</v>
      </c>
      <c r="Q458" s="4" t="s">
        <v>3688</v>
      </c>
      <c r="R458" s="4">
        <v>21.6</v>
      </c>
      <c r="S458" s="4">
        <v>84</v>
      </c>
      <c r="T458" s="4">
        <v>66</v>
      </c>
      <c r="U458" s="4" t="s">
        <v>3689</v>
      </c>
      <c r="V458" s="4">
        <v>3</v>
      </c>
      <c r="W458" s="4">
        <v>250</v>
      </c>
      <c r="X458" s="4">
        <v>9.1</v>
      </c>
      <c r="Y458" s="4">
        <v>20</v>
      </c>
      <c r="Z458" s="4" t="s">
        <v>3690</v>
      </c>
      <c r="AA458" s="4">
        <v>0</v>
      </c>
      <c r="AB458" s="4">
        <v>0</v>
      </c>
      <c r="AC458" s="4">
        <v>0</v>
      </c>
      <c r="AD458" s="4" t="s">
        <v>181</v>
      </c>
      <c r="AE458" s="4">
        <v>0</v>
      </c>
      <c r="AF458" s="4" t="s">
        <v>181</v>
      </c>
      <c r="AG458" s="4">
        <v>9.1999999999999993</v>
      </c>
      <c r="AH458" s="4">
        <v>75.099999999999994</v>
      </c>
      <c r="AI458" s="4">
        <v>21.41</v>
      </c>
      <c r="AJ458" s="4">
        <v>13.8</v>
      </c>
      <c r="AK458" s="4">
        <v>4.0999999999999996</v>
      </c>
      <c r="AL458" s="4">
        <v>9</v>
      </c>
      <c r="AM458" s="4" t="s">
        <v>3691</v>
      </c>
      <c r="AN458" s="4">
        <v>3.4</v>
      </c>
      <c r="AO458" s="3"/>
    </row>
    <row r="459" spans="2:41" x14ac:dyDescent="0.25">
      <c r="B459" s="106" t="s">
        <v>4829</v>
      </c>
      <c r="C459" s="16">
        <v>466990</v>
      </c>
      <c r="D459" s="16" t="s">
        <v>4631</v>
      </c>
      <c r="E459" s="16">
        <v>2021</v>
      </c>
      <c r="F459" s="12">
        <v>44284</v>
      </c>
      <c r="G459" s="4">
        <v>1005.7</v>
      </c>
      <c r="H459" s="4">
        <v>1007.9</v>
      </c>
      <c r="I459" s="4">
        <v>1007.5</v>
      </c>
      <c r="J459" s="4" t="s">
        <v>3692</v>
      </c>
      <c r="K459" s="4">
        <v>1004.1</v>
      </c>
      <c r="L459" s="4" t="s">
        <v>3693</v>
      </c>
      <c r="M459" s="4">
        <v>25.4</v>
      </c>
      <c r="N459" s="4">
        <v>28.6</v>
      </c>
      <c r="O459" s="4" t="s">
        <v>3694</v>
      </c>
      <c r="P459" s="4">
        <v>22.6</v>
      </c>
      <c r="Q459" s="4" t="s">
        <v>3695</v>
      </c>
      <c r="R459" s="4">
        <v>22.7</v>
      </c>
      <c r="S459" s="4">
        <v>85</v>
      </c>
      <c r="T459" s="4">
        <v>72</v>
      </c>
      <c r="U459" s="4" t="s">
        <v>3696</v>
      </c>
      <c r="V459" s="4">
        <v>2.6</v>
      </c>
      <c r="W459" s="4">
        <v>80</v>
      </c>
      <c r="X459" s="4">
        <v>7.7</v>
      </c>
      <c r="Y459" s="4">
        <v>260</v>
      </c>
      <c r="Z459" s="4" t="s">
        <v>3697</v>
      </c>
      <c r="AA459" s="4">
        <v>0</v>
      </c>
      <c r="AB459" s="4">
        <v>0</v>
      </c>
      <c r="AC459" s="4">
        <v>0</v>
      </c>
      <c r="AD459" s="4" t="s">
        <v>181</v>
      </c>
      <c r="AE459" s="4">
        <v>0</v>
      </c>
      <c r="AF459" s="4" t="s">
        <v>181</v>
      </c>
      <c r="AG459" s="4">
        <v>7.1</v>
      </c>
      <c r="AH459" s="4">
        <v>57.8</v>
      </c>
      <c r="AI459" s="4">
        <v>20.9</v>
      </c>
      <c r="AJ459" s="4">
        <v>10.8</v>
      </c>
      <c r="AK459" s="4">
        <v>5.4</v>
      </c>
      <c r="AL459" s="4">
        <v>10</v>
      </c>
      <c r="AM459" s="4" t="s">
        <v>3698</v>
      </c>
      <c r="AN459" s="4">
        <v>7.5</v>
      </c>
      <c r="AO459" s="3"/>
    </row>
    <row r="460" spans="2:41" x14ac:dyDescent="0.25">
      <c r="B460" s="106" t="s">
        <v>4829</v>
      </c>
      <c r="C460" s="16">
        <v>466990</v>
      </c>
      <c r="D460" s="16" t="s">
        <v>4631</v>
      </c>
      <c r="E460" s="16">
        <v>2021</v>
      </c>
      <c r="F460" s="12">
        <v>44285</v>
      </c>
      <c r="G460" s="4">
        <v>1004.4</v>
      </c>
      <c r="H460" s="4">
        <v>1006.6</v>
      </c>
      <c r="I460" s="4">
        <v>1006.8</v>
      </c>
      <c r="J460" s="4" t="s">
        <v>3699</v>
      </c>
      <c r="K460" s="4">
        <v>1003</v>
      </c>
      <c r="L460" s="4" t="s">
        <v>3700</v>
      </c>
      <c r="M460" s="4">
        <v>25.4</v>
      </c>
      <c r="N460" s="4">
        <v>28</v>
      </c>
      <c r="O460" s="4" t="s">
        <v>3701</v>
      </c>
      <c r="P460" s="4">
        <v>22.5</v>
      </c>
      <c r="Q460" s="4" t="s">
        <v>3702</v>
      </c>
      <c r="R460" s="4">
        <v>22.7</v>
      </c>
      <c r="S460" s="4">
        <v>85</v>
      </c>
      <c r="T460" s="4">
        <v>71</v>
      </c>
      <c r="U460" s="4" t="s">
        <v>3703</v>
      </c>
      <c r="V460" s="4">
        <v>2.4</v>
      </c>
      <c r="W460" s="4">
        <v>20</v>
      </c>
      <c r="X460" s="4">
        <v>7.3</v>
      </c>
      <c r="Y460" s="4">
        <v>30</v>
      </c>
      <c r="Z460" s="4" t="s">
        <v>3704</v>
      </c>
      <c r="AA460" s="4">
        <v>0</v>
      </c>
      <c r="AB460" s="4">
        <v>0</v>
      </c>
      <c r="AC460" s="4">
        <v>0</v>
      </c>
      <c r="AD460" s="4" t="s">
        <v>181</v>
      </c>
      <c r="AE460" s="4">
        <v>0</v>
      </c>
      <c r="AF460" s="4" t="s">
        <v>181</v>
      </c>
      <c r="AG460" s="4">
        <v>1.5</v>
      </c>
      <c r="AH460" s="4">
        <v>12.2</v>
      </c>
      <c r="AI460" s="4">
        <v>12.86</v>
      </c>
      <c r="AJ460" s="4">
        <v>10.5</v>
      </c>
      <c r="AK460" s="4">
        <v>2.2000000000000002</v>
      </c>
      <c r="AL460" s="4">
        <v>5</v>
      </c>
      <c r="AM460" s="4" t="s">
        <v>3705</v>
      </c>
      <c r="AN460" s="4">
        <v>8.6</v>
      </c>
      <c r="AO460" s="3"/>
    </row>
    <row r="461" spans="2:41" x14ac:dyDescent="0.25">
      <c r="B461" s="106" t="s">
        <v>4829</v>
      </c>
      <c r="C461" s="16">
        <v>466990</v>
      </c>
      <c r="D461" s="16" t="s">
        <v>4631</v>
      </c>
      <c r="E461" s="16">
        <v>2021</v>
      </c>
      <c r="F461" s="12">
        <v>44286</v>
      </c>
      <c r="G461" s="4">
        <v>1005.6</v>
      </c>
      <c r="H461" s="4">
        <v>1007.8</v>
      </c>
      <c r="I461" s="4">
        <v>1006.8</v>
      </c>
      <c r="J461" s="4" t="s">
        <v>3706</v>
      </c>
      <c r="K461" s="4">
        <v>1003.6</v>
      </c>
      <c r="L461" s="4" t="s">
        <v>3707</v>
      </c>
      <c r="M461" s="4">
        <v>25.9</v>
      </c>
      <c r="N461" s="4">
        <v>28.5</v>
      </c>
      <c r="O461" s="4" t="s">
        <v>3708</v>
      </c>
      <c r="P461" s="4">
        <v>23.8</v>
      </c>
      <c r="Q461" s="4" t="s">
        <v>3709</v>
      </c>
      <c r="R461" s="4">
        <v>24</v>
      </c>
      <c r="S461" s="4">
        <v>89</v>
      </c>
      <c r="T461" s="4">
        <v>79</v>
      </c>
      <c r="U461" s="4" t="s">
        <v>3710</v>
      </c>
      <c r="V461" s="4">
        <v>2.2000000000000002</v>
      </c>
      <c r="W461" s="4">
        <v>20</v>
      </c>
      <c r="X461" s="4">
        <v>7.9</v>
      </c>
      <c r="Y461" s="4">
        <v>30</v>
      </c>
      <c r="Z461" s="4" t="s">
        <v>3711</v>
      </c>
      <c r="AA461" s="4">
        <v>0</v>
      </c>
      <c r="AB461" s="4">
        <v>0</v>
      </c>
      <c r="AC461" s="4">
        <v>0</v>
      </c>
      <c r="AD461" s="4" t="s">
        <v>181</v>
      </c>
      <c r="AE461" s="4">
        <v>0</v>
      </c>
      <c r="AF461" s="4" t="s">
        <v>181</v>
      </c>
      <c r="AG461" s="4">
        <v>4.5</v>
      </c>
      <c r="AH461" s="4">
        <v>36.5</v>
      </c>
      <c r="AI461" s="4">
        <v>17.559999999999999</v>
      </c>
      <c r="AJ461" s="4">
        <v>12.8</v>
      </c>
      <c r="AK461" s="4">
        <v>5.0999999999999996</v>
      </c>
      <c r="AL461" s="4">
        <v>8</v>
      </c>
      <c r="AM461" s="4" t="s">
        <v>3708</v>
      </c>
      <c r="AN461" s="4">
        <v>8.6</v>
      </c>
      <c r="AO461" s="3"/>
    </row>
    <row r="462" spans="2:41" x14ac:dyDescent="0.25">
      <c r="B462" s="106" t="s">
        <v>4829</v>
      </c>
      <c r="C462" s="16">
        <v>466990</v>
      </c>
      <c r="D462" s="16" t="s">
        <v>4631</v>
      </c>
      <c r="E462" s="16">
        <v>2021</v>
      </c>
      <c r="F462" s="12">
        <v>44287</v>
      </c>
      <c r="G462" s="4">
        <v>1006</v>
      </c>
      <c r="H462" s="4">
        <v>1008.2</v>
      </c>
      <c r="I462" s="4">
        <v>1008.1</v>
      </c>
      <c r="J462" s="4" t="s">
        <v>3712</v>
      </c>
      <c r="K462" s="4">
        <v>1004.4</v>
      </c>
      <c r="L462" s="4" t="s">
        <v>3713</v>
      </c>
      <c r="M462" s="4">
        <v>25.7</v>
      </c>
      <c r="N462" s="4">
        <v>27.4</v>
      </c>
      <c r="O462" s="4" t="s">
        <v>3714</v>
      </c>
      <c r="P462" s="4">
        <v>23.2</v>
      </c>
      <c r="Q462" s="4" t="s">
        <v>3715</v>
      </c>
      <c r="R462" s="4">
        <v>23.2</v>
      </c>
      <c r="S462" s="4">
        <v>87</v>
      </c>
      <c r="T462" s="4">
        <v>72</v>
      </c>
      <c r="U462" s="4" t="s">
        <v>3716</v>
      </c>
      <c r="V462" s="4">
        <v>1.6</v>
      </c>
      <c r="W462" s="4">
        <v>300</v>
      </c>
      <c r="X462" s="4">
        <v>4.9000000000000004</v>
      </c>
      <c r="Y462" s="4">
        <v>230</v>
      </c>
      <c r="Z462" s="4" t="s">
        <v>3717</v>
      </c>
      <c r="AA462" s="4">
        <v>0</v>
      </c>
      <c r="AB462" s="4">
        <v>0</v>
      </c>
      <c r="AC462" s="4">
        <v>0</v>
      </c>
      <c r="AD462" s="4" t="s">
        <v>181</v>
      </c>
      <c r="AE462" s="4">
        <v>0</v>
      </c>
      <c r="AF462" s="4" t="s">
        <v>181</v>
      </c>
      <c r="AG462" s="4">
        <v>0.3</v>
      </c>
      <c r="AH462" s="4">
        <v>2.4</v>
      </c>
      <c r="AI462" s="4">
        <v>6.19</v>
      </c>
      <c r="AJ462" s="4">
        <v>10</v>
      </c>
      <c r="AK462" s="4">
        <v>3.5</v>
      </c>
      <c r="AL462" s="4">
        <v>3</v>
      </c>
      <c r="AM462" s="4" t="s">
        <v>3718</v>
      </c>
      <c r="AN462" s="4">
        <v>8.9</v>
      </c>
      <c r="AO462" s="3"/>
    </row>
    <row r="463" spans="2:41" x14ac:dyDescent="0.25">
      <c r="B463" s="106" t="s">
        <v>4829</v>
      </c>
      <c r="C463" s="16">
        <v>466990</v>
      </c>
      <c r="D463" s="16" t="s">
        <v>4631</v>
      </c>
      <c r="E463" s="16">
        <v>2021</v>
      </c>
      <c r="F463" s="12">
        <v>44288</v>
      </c>
      <c r="G463" s="4">
        <v>1008</v>
      </c>
      <c r="H463" s="4">
        <v>1010.2</v>
      </c>
      <c r="I463" s="4">
        <v>1009.4</v>
      </c>
      <c r="J463" s="4" t="s">
        <v>3719</v>
      </c>
      <c r="K463" s="4">
        <v>1006.5</v>
      </c>
      <c r="L463" s="4" t="s">
        <v>3720</v>
      </c>
      <c r="M463" s="4">
        <v>26.1</v>
      </c>
      <c r="N463" s="4">
        <v>29.7</v>
      </c>
      <c r="O463" s="4" t="s">
        <v>3721</v>
      </c>
      <c r="P463" s="4">
        <v>22</v>
      </c>
      <c r="Q463" s="4" t="s">
        <v>3722</v>
      </c>
      <c r="R463" s="4">
        <v>22.3</v>
      </c>
      <c r="S463" s="4">
        <v>80</v>
      </c>
      <c r="T463" s="4">
        <v>67</v>
      </c>
      <c r="U463" s="4" t="s">
        <v>3723</v>
      </c>
      <c r="V463" s="4">
        <v>1.9</v>
      </c>
      <c r="W463" s="4">
        <v>100</v>
      </c>
      <c r="X463" s="4">
        <v>6.2</v>
      </c>
      <c r="Y463" s="4">
        <v>240</v>
      </c>
      <c r="Z463" s="4" t="s">
        <v>3724</v>
      </c>
      <c r="AA463" s="4">
        <v>0</v>
      </c>
      <c r="AB463" s="4">
        <v>0</v>
      </c>
      <c r="AC463" s="4">
        <v>0</v>
      </c>
      <c r="AD463" s="4" t="s">
        <v>181</v>
      </c>
      <c r="AE463" s="4">
        <v>0</v>
      </c>
      <c r="AF463" s="4" t="s">
        <v>181</v>
      </c>
      <c r="AG463" s="4">
        <v>9.6999999999999993</v>
      </c>
      <c r="AH463" s="4">
        <v>78.400000000000006</v>
      </c>
      <c r="AI463" s="4">
        <v>22.22</v>
      </c>
      <c r="AJ463" s="4">
        <v>14.9</v>
      </c>
      <c r="AK463" s="4">
        <v>4.0999999999999996</v>
      </c>
      <c r="AL463" s="4">
        <v>9</v>
      </c>
      <c r="AM463" s="4" t="s">
        <v>3725</v>
      </c>
      <c r="AN463" s="4">
        <v>3.4</v>
      </c>
      <c r="AO463" s="3"/>
    </row>
    <row r="464" spans="2:41" x14ac:dyDescent="0.25">
      <c r="B464" s="106" t="s">
        <v>4829</v>
      </c>
      <c r="C464" s="16">
        <v>466990</v>
      </c>
      <c r="D464" s="16" t="s">
        <v>4631</v>
      </c>
      <c r="E464" s="16">
        <v>2021</v>
      </c>
      <c r="F464" s="12">
        <v>44289</v>
      </c>
      <c r="G464" s="4">
        <v>1009.4</v>
      </c>
      <c r="H464" s="4">
        <v>1011.6</v>
      </c>
      <c r="I464" s="4">
        <v>1011.3</v>
      </c>
      <c r="J464" s="4" t="s">
        <v>3726</v>
      </c>
      <c r="K464" s="4">
        <v>1007.7</v>
      </c>
      <c r="L464" s="4" t="s">
        <v>3727</v>
      </c>
      <c r="M464" s="4">
        <v>25.6</v>
      </c>
      <c r="N464" s="4">
        <v>28.8</v>
      </c>
      <c r="O464" s="4" t="s">
        <v>3728</v>
      </c>
      <c r="P464" s="4">
        <v>22.7</v>
      </c>
      <c r="Q464" s="4" t="s">
        <v>3729</v>
      </c>
      <c r="R464" s="4">
        <v>23.3</v>
      </c>
      <c r="S464" s="4">
        <v>87</v>
      </c>
      <c r="T464" s="4">
        <v>69</v>
      </c>
      <c r="U464" s="4" t="s">
        <v>3730</v>
      </c>
      <c r="V464" s="4">
        <v>3.1</v>
      </c>
      <c r="W464" s="4">
        <v>80</v>
      </c>
      <c r="X464" s="4">
        <v>8.4</v>
      </c>
      <c r="Y464" s="4">
        <v>30</v>
      </c>
      <c r="Z464" s="4" t="s">
        <v>3731</v>
      </c>
      <c r="AA464" s="4" t="s">
        <v>315</v>
      </c>
      <c r="AB464" s="4">
        <v>1.1000000000000001</v>
      </c>
      <c r="AC464" s="4" t="s">
        <v>315</v>
      </c>
      <c r="AD464" s="4" t="s">
        <v>3732</v>
      </c>
      <c r="AE464" s="4" t="s">
        <v>315</v>
      </c>
      <c r="AF464" s="4" t="s">
        <v>3732</v>
      </c>
      <c r="AG464" s="4">
        <v>6.6</v>
      </c>
      <c r="AH464" s="4">
        <v>53.3</v>
      </c>
      <c r="AI464" s="4">
        <v>17.79</v>
      </c>
      <c r="AJ464" s="4">
        <v>11.1</v>
      </c>
      <c r="AK464" s="4">
        <v>-5.0999999999999996</v>
      </c>
      <c r="AL464" s="4">
        <v>7</v>
      </c>
      <c r="AM464" s="4" t="s">
        <v>3733</v>
      </c>
      <c r="AN464" s="4">
        <v>6.5</v>
      </c>
      <c r="AO464" s="3"/>
    </row>
    <row r="465" spans="2:41" x14ac:dyDescent="0.25">
      <c r="B465" s="106" t="s">
        <v>4829</v>
      </c>
      <c r="C465" s="16">
        <v>466990</v>
      </c>
      <c r="D465" s="16" t="s">
        <v>4631</v>
      </c>
      <c r="E465" s="16">
        <v>2021</v>
      </c>
      <c r="F465" s="12">
        <v>44290</v>
      </c>
      <c r="G465" s="4">
        <v>1013.1</v>
      </c>
      <c r="H465" s="4">
        <v>1015.3</v>
      </c>
      <c r="I465" s="4">
        <v>1016.5</v>
      </c>
      <c r="J465" s="4" t="s">
        <v>3734</v>
      </c>
      <c r="K465" s="4">
        <v>1009.8</v>
      </c>
      <c r="L465" s="4" t="s">
        <v>3735</v>
      </c>
      <c r="M465" s="4">
        <v>22.3</v>
      </c>
      <c r="N465" s="4">
        <v>24.9</v>
      </c>
      <c r="O465" s="4" t="s">
        <v>3736</v>
      </c>
      <c r="P465" s="4">
        <v>19.8</v>
      </c>
      <c r="Q465" s="4" t="s">
        <v>3737</v>
      </c>
      <c r="R465" s="4">
        <v>19.399999999999999</v>
      </c>
      <c r="S465" s="4">
        <v>84</v>
      </c>
      <c r="T465" s="4">
        <v>70</v>
      </c>
      <c r="U465" s="4" t="s">
        <v>3738</v>
      </c>
      <c r="V465" s="4">
        <v>5.8</v>
      </c>
      <c r="W465" s="4">
        <v>40</v>
      </c>
      <c r="X465" s="4">
        <v>15.4</v>
      </c>
      <c r="Y465" s="4">
        <v>30</v>
      </c>
      <c r="Z465" s="4" t="s">
        <v>3739</v>
      </c>
      <c r="AA465" s="4">
        <v>0</v>
      </c>
      <c r="AB465" s="4">
        <v>0</v>
      </c>
      <c r="AC465" s="4">
        <v>0</v>
      </c>
      <c r="AD465" s="4" t="s">
        <v>181</v>
      </c>
      <c r="AE465" s="4">
        <v>0</v>
      </c>
      <c r="AF465" s="4" t="s">
        <v>181</v>
      </c>
      <c r="AG465" s="4">
        <v>0</v>
      </c>
      <c r="AH465" s="4">
        <v>0</v>
      </c>
      <c r="AI465" s="4">
        <v>3.89</v>
      </c>
      <c r="AJ465" s="4">
        <v>10</v>
      </c>
      <c r="AK465" s="4">
        <v>4</v>
      </c>
      <c r="AL465" s="4">
        <v>2</v>
      </c>
      <c r="AM465" s="4" t="s">
        <v>3740</v>
      </c>
      <c r="AN465" s="4">
        <v>10</v>
      </c>
      <c r="AO465" s="3"/>
    </row>
    <row r="466" spans="2:41" x14ac:dyDescent="0.25">
      <c r="B466" s="106" t="s">
        <v>4829</v>
      </c>
      <c r="C466" s="16">
        <v>466990</v>
      </c>
      <c r="D466" s="16" t="s">
        <v>4631</v>
      </c>
      <c r="E466" s="16">
        <v>2021</v>
      </c>
      <c r="F466" s="12">
        <v>44291</v>
      </c>
      <c r="G466" s="4">
        <v>1016.8</v>
      </c>
      <c r="H466" s="4">
        <v>1019.1</v>
      </c>
      <c r="I466" s="4">
        <v>1018.6</v>
      </c>
      <c r="J466" s="4" t="s">
        <v>3741</v>
      </c>
      <c r="K466" s="4">
        <v>1015.4</v>
      </c>
      <c r="L466" s="4" t="s">
        <v>3742</v>
      </c>
      <c r="M466" s="4">
        <v>19.5</v>
      </c>
      <c r="N466" s="4">
        <v>20.7</v>
      </c>
      <c r="O466" s="4" t="s">
        <v>3743</v>
      </c>
      <c r="P466" s="4">
        <v>18.399999999999999</v>
      </c>
      <c r="Q466" s="4" t="s">
        <v>3744</v>
      </c>
      <c r="R466" s="4">
        <v>13.6</v>
      </c>
      <c r="S466" s="4">
        <v>69</v>
      </c>
      <c r="T466" s="4">
        <v>62</v>
      </c>
      <c r="U466" s="4" t="s">
        <v>3745</v>
      </c>
      <c r="V466" s="4">
        <v>2.9</v>
      </c>
      <c r="W466" s="4">
        <v>40</v>
      </c>
      <c r="X466" s="4">
        <v>12.7</v>
      </c>
      <c r="Y466" s="4">
        <v>20</v>
      </c>
      <c r="Z466" s="4" t="s">
        <v>3746</v>
      </c>
      <c r="AA466" s="4">
        <v>0</v>
      </c>
      <c r="AB466" s="4">
        <v>0</v>
      </c>
      <c r="AC466" s="4">
        <v>0</v>
      </c>
      <c r="AD466" s="4" t="s">
        <v>181</v>
      </c>
      <c r="AE466" s="4">
        <v>0</v>
      </c>
      <c r="AF466" s="4" t="s">
        <v>181</v>
      </c>
      <c r="AG466" s="4">
        <v>0</v>
      </c>
      <c r="AH466" s="4">
        <v>0</v>
      </c>
      <c r="AI466" s="4">
        <v>7.37</v>
      </c>
      <c r="AJ466" s="4">
        <v>11.5</v>
      </c>
      <c r="AK466" s="4">
        <v>2.2000000000000002</v>
      </c>
      <c r="AL466" s="4">
        <v>4</v>
      </c>
      <c r="AM466" s="4" t="s">
        <v>3747</v>
      </c>
      <c r="AN466" s="4">
        <v>10</v>
      </c>
      <c r="AO466" s="3"/>
    </row>
    <row r="467" spans="2:41" x14ac:dyDescent="0.25">
      <c r="B467" s="106" t="s">
        <v>4829</v>
      </c>
      <c r="C467" s="16">
        <v>466990</v>
      </c>
      <c r="D467" s="16" t="s">
        <v>4631</v>
      </c>
      <c r="E467" s="16">
        <v>2021</v>
      </c>
      <c r="F467" s="12">
        <v>44292</v>
      </c>
      <c r="G467" s="4">
        <v>1016.4</v>
      </c>
      <c r="H467" s="4">
        <v>1018.6</v>
      </c>
      <c r="I467" s="4">
        <v>1018.3</v>
      </c>
      <c r="J467" s="4" t="s">
        <v>3748</v>
      </c>
      <c r="K467" s="4">
        <v>1014.8</v>
      </c>
      <c r="L467" s="4" t="s">
        <v>3749</v>
      </c>
      <c r="M467" s="4">
        <v>21</v>
      </c>
      <c r="N467" s="4">
        <v>24.7</v>
      </c>
      <c r="O467" s="4" t="s">
        <v>3750</v>
      </c>
      <c r="P467" s="4">
        <v>17.2</v>
      </c>
      <c r="Q467" s="4" t="s">
        <v>3751</v>
      </c>
      <c r="R467" s="4">
        <v>15.1</v>
      </c>
      <c r="S467" s="4">
        <v>70</v>
      </c>
      <c r="T467" s="4">
        <v>56</v>
      </c>
      <c r="U467" s="4" t="s">
        <v>3752</v>
      </c>
      <c r="V467" s="4">
        <v>3.1</v>
      </c>
      <c r="W467" s="4">
        <v>40</v>
      </c>
      <c r="X467" s="4">
        <v>10</v>
      </c>
      <c r="Y467" s="4">
        <v>70</v>
      </c>
      <c r="Z467" s="4" t="s">
        <v>3753</v>
      </c>
      <c r="AA467" s="4">
        <v>0</v>
      </c>
      <c r="AB467" s="4">
        <v>0</v>
      </c>
      <c r="AC467" s="4">
        <v>0</v>
      </c>
      <c r="AD467" s="4" t="s">
        <v>181</v>
      </c>
      <c r="AE467" s="4">
        <v>0</v>
      </c>
      <c r="AF467" s="4" t="s">
        <v>181</v>
      </c>
      <c r="AG467" s="4">
        <v>6.5</v>
      </c>
      <c r="AH467" s="4">
        <v>52.2</v>
      </c>
      <c r="AI467" s="4">
        <v>20.12</v>
      </c>
      <c r="AJ467" s="4">
        <v>11.4</v>
      </c>
      <c r="AK467" s="4">
        <v>5.2</v>
      </c>
      <c r="AL467" s="4">
        <v>10</v>
      </c>
      <c r="AM467" s="4" t="s">
        <v>3754</v>
      </c>
      <c r="AN467" s="4">
        <v>7.3</v>
      </c>
      <c r="AO467" s="3"/>
    </row>
    <row r="468" spans="2:41" x14ac:dyDescent="0.25">
      <c r="B468" s="106" t="s">
        <v>4829</v>
      </c>
      <c r="C468" s="16">
        <v>466990</v>
      </c>
      <c r="D468" s="16" t="s">
        <v>4631</v>
      </c>
      <c r="E468" s="16">
        <v>2021</v>
      </c>
      <c r="F468" s="12">
        <v>44293</v>
      </c>
      <c r="G468" s="4">
        <v>1015.3</v>
      </c>
      <c r="H468" s="4">
        <v>1017.5</v>
      </c>
      <c r="I468" s="4">
        <v>1017.3</v>
      </c>
      <c r="J468" s="4" t="s">
        <v>3755</v>
      </c>
      <c r="K468" s="4">
        <v>1013.3</v>
      </c>
      <c r="L468" s="4" t="s">
        <v>3756</v>
      </c>
      <c r="M468" s="4">
        <v>21.3</v>
      </c>
      <c r="N468" s="4">
        <v>23.4</v>
      </c>
      <c r="O468" s="4" t="s">
        <v>3757</v>
      </c>
      <c r="P468" s="4">
        <v>20</v>
      </c>
      <c r="Q468" s="4" t="s">
        <v>3758</v>
      </c>
      <c r="R468" s="4">
        <v>15.2</v>
      </c>
      <c r="S468" s="4">
        <v>68</v>
      </c>
      <c r="T468" s="4">
        <v>59</v>
      </c>
      <c r="U468" s="4" t="s">
        <v>3759</v>
      </c>
      <c r="V468" s="4">
        <v>2.4</v>
      </c>
      <c r="W468" s="4">
        <v>340</v>
      </c>
      <c r="X468" s="4">
        <v>7.5</v>
      </c>
      <c r="Y468" s="4">
        <v>30</v>
      </c>
      <c r="Z468" s="4" t="s">
        <v>3760</v>
      </c>
      <c r="AA468" s="4">
        <v>0</v>
      </c>
      <c r="AB468" s="4">
        <v>0</v>
      </c>
      <c r="AC468" s="4">
        <v>0</v>
      </c>
      <c r="AD468" s="4" t="s">
        <v>181</v>
      </c>
      <c r="AE468" s="4">
        <v>0</v>
      </c>
      <c r="AF468" s="4" t="s">
        <v>181</v>
      </c>
      <c r="AG468" s="4">
        <v>0</v>
      </c>
      <c r="AH468" s="4">
        <v>0</v>
      </c>
      <c r="AI468" s="4">
        <v>7.53</v>
      </c>
      <c r="AJ468" s="4">
        <v>10</v>
      </c>
      <c r="AK468" s="4">
        <v>2.4</v>
      </c>
      <c r="AL468" s="4">
        <v>6</v>
      </c>
      <c r="AM468" s="4" t="s">
        <v>3761</v>
      </c>
      <c r="AN468" s="4">
        <v>9.9</v>
      </c>
      <c r="AO468" s="3"/>
    </row>
    <row r="469" spans="2:41" x14ac:dyDescent="0.25">
      <c r="B469" s="106" t="s">
        <v>4829</v>
      </c>
      <c r="C469" s="16">
        <v>466990</v>
      </c>
      <c r="D469" s="16" t="s">
        <v>4631</v>
      </c>
      <c r="E469" s="16">
        <v>2021</v>
      </c>
      <c r="F469" s="12">
        <v>44294</v>
      </c>
      <c r="G469" s="4">
        <v>1012.4</v>
      </c>
      <c r="H469" s="4">
        <v>1014.7</v>
      </c>
      <c r="I469" s="4">
        <v>1014.1</v>
      </c>
      <c r="J469" s="4" t="s">
        <v>3762</v>
      </c>
      <c r="K469" s="4">
        <v>1010.4</v>
      </c>
      <c r="L469" s="4" t="s">
        <v>3763</v>
      </c>
      <c r="M469" s="4">
        <v>21.8</v>
      </c>
      <c r="N469" s="4">
        <v>25.9</v>
      </c>
      <c r="O469" s="4" t="s">
        <v>3764</v>
      </c>
      <c r="P469" s="4">
        <v>19.899999999999999</v>
      </c>
      <c r="Q469" s="4" t="s">
        <v>3765</v>
      </c>
      <c r="R469" s="4">
        <v>18.5</v>
      </c>
      <c r="S469" s="4">
        <v>82</v>
      </c>
      <c r="T469" s="4">
        <v>60</v>
      </c>
      <c r="U469" s="4" t="s">
        <v>3766</v>
      </c>
      <c r="V469" s="4">
        <v>2.5</v>
      </c>
      <c r="W469" s="4">
        <v>250</v>
      </c>
      <c r="X469" s="4">
        <v>8</v>
      </c>
      <c r="Y469" s="4">
        <v>60</v>
      </c>
      <c r="Z469" s="4" t="s">
        <v>3767</v>
      </c>
      <c r="AA469" s="4">
        <v>9.5</v>
      </c>
      <c r="AB469" s="4">
        <v>5.5</v>
      </c>
      <c r="AC469" s="4">
        <v>2.5</v>
      </c>
      <c r="AD469" s="4" t="s">
        <v>3768</v>
      </c>
      <c r="AE469" s="4">
        <v>7</v>
      </c>
      <c r="AF469" s="4" t="s">
        <v>3768</v>
      </c>
      <c r="AG469" s="4">
        <v>0.7</v>
      </c>
      <c r="AH469" s="4">
        <v>5.6</v>
      </c>
      <c r="AI469" s="4">
        <v>12.74</v>
      </c>
      <c r="AJ469" s="4">
        <v>13.3</v>
      </c>
      <c r="AK469" s="4">
        <v>-0.5</v>
      </c>
      <c r="AL469" s="4">
        <v>6</v>
      </c>
      <c r="AM469" s="4" t="s">
        <v>3769</v>
      </c>
      <c r="AN469" s="4">
        <v>9.9</v>
      </c>
      <c r="AO469" s="3"/>
    </row>
    <row r="470" spans="2:41" x14ac:dyDescent="0.25">
      <c r="B470" s="106" t="s">
        <v>4829</v>
      </c>
      <c r="C470" s="16">
        <v>466990</v>
      </c>
      <c r="D470" s="16" t="s">
        <v>4631</v>
      </c>
      <c r="E470" s="16">
        <v>2021</v>
      </c>
      <c r="F470" s="12">
        <v>44295</v>
      </c>
      <c r="G470" s="4">
        <v>1015.3</v>
      </c>
      <c r="H470" s="4">
        <v>1017.6</v>
      </c>
      <c r="I470" s="4">
        <v>1017.7</v>
      </c>
      <c r="J470" s="4" t="s">
        <v>3770</v>
      </c>
      <c r="K470" s="4">
        <v>1012.8</v>
      </c>
      <c r="L470" s="4" t="s">
        <v>3771</v>
      </c>
      <c r="M470" s="4">
        <v>20.6</v>
      </c>
      <c r="N470" s="4">
        <v>22.4</v>
      </c>
      <c r="O470" s="4" t="s">
        <v>3772</v>
      </c>
      <c r="P470" s="4">
        <v>19.600000000000001</v>
      </c>
      <c r="Q470" s="4" t="s">
        <v>3773</v>
      </c>
      <c r="R470" s="4">
        <v>17.7</v>
      </c>
      <c r="S470" s="4">
        <v>84</v>
      </c>
      <c r="T470" s="4">
        <v>71</v>
      </c>
      <c r="U470" s="4" t="s">
        <v>3774</v>
      </c>
      <c r="V470" s="4">
        <v>3.3</v>
      </c>
      <c r="W470" s="4">
        <v>40</v>
      </c>
      <c r="X470" s="4">
        <v>12.7</v>
      </c>
      <c r="Y470" s="4">
        <v>40</v>
      </c>
      <c r="Z470" s="4" t="s">
        <v>3775</v>
      </c>
      <c r="AA470" s="4">
        <v>1.5</v>
      </c>
      <c r="AB470" s="4">
        <v>6.1</v>
      </c>
      <c r="AC470" s="4">
        <v>1</v>
      </c>
      <c r="AD470" s="4" t="s">
        <v>3776</v>
      </c>
      <c r="AE470" s="4">
        <v>1</v>
      </c>
      <c r="AF470" s="4" t="s">
        <v>3776</v>
      </c>
      <c r="AG470" s="4">
        <v>0</v>
      </c>
      <c r="AH470" s="4">
        <v>0</v>
      </c>
      <c r="AI470" s="4">
        <v>6.17</v>
      </c>
      <c r="AJ470" s="4">
        <v>12.8</v>
      </c>
      <c r="AK470" s="4">
        <v>-1.6</v>
      </c>
      <c r="AL470" s="4">
        <v>4</v>
      </c>
      <c r="AM470" s="4" t="s">
        <v>3777</v>
      </c>
      <c r="AN470" s="4">
        <v>10</v>
      </c>
      <c r="AO470" s="3"/>
    </row>
    <row r="471" spans="2:41" x14ac:dyDescent="0.25">
      <c r="B471" s="106" t="s">
        <v>4829</v>
      </c>
      <c r="C471" s="16">
        <v>466990</v>
      </c>
      <c r="D471" s="16" t="s">
        <v>4631</v>
      </c>
      <c r="E471" s="16">
        <v>2021</v>
      </c>
      <c r="F471" s="12">
        <v>44296</v>
      </c>
      <c r="G471" s="4">
        <v>1016.9</v>
      </c>
      <c r="H471" s="4">
        <v>1019.1</v>
      </c>
      <c r="I471" s="4">
        <v>1018.1</v>
      </c>
      <c r="J471" s="4" t="s">
        <v>3778</v>
      </c>
      <c r="K471" s="4">
        <v>1015.3</v>
      </c>
      <c r="L471" s="4" t="s">
        <v>3779</v>
      </c>
      <c r="M471" s="4">
        <v>22.4</v>
      </c>
      <c r="N471" s="4">
        <v>26.3</v>
      </c>
      <c r="O471" s="4" t="s">
        <v>3780</v>
      </c>
      <c r="P471" s="4">
        <v>18.899999999999999</v>
      </c>
      <c r="Q471" s="4" t="s">
        <v>3781</v>
      </c>
      <c r="R471" s="4">
        <v>18.8</v>
      </c>
      <c r="S471" s="4">
        <v>80</v>
      </c>
      <c r="T471" s="4">
        <v>65</v>
      </c>
      <c r="U471" s="4" t="s">
        <v>3782</v>
      </c>
      <c r="V471" s="4">
        <v>2.9</v>
      </c>
      <c r="W471" s="4">
        <v>260</v>
      </c>
      <c r="X471" s="4">
        <v>10.199999999999999</v>
      </c>
      <c r="Y471" s="4">
        <v>50</v>
      </c>
      <c r="Z471" s="4" t="s">
        <v>3783</v>
      </c>
      <c r="AA471" s="4">
        <v>0</v>
      </c>
      <c r="AB471" s="4">
        <v>0</v>
      </c>
      <c r="AC471" s="4">
        <v>0</v>
      </c>
      <c r="AD471" s="4" t="s">
        <v>181</v>
      </c>
      <c r="AE471" s="4">
        <v>0</v>
      </c>
      <c r="AF471" s="4" t="s">
        <v>181</v>
      </c>
      <c r="AG471" s="4">
        <v>4</v>
      </c>
      <c r="AH471" s="4">
        <v>31.9</v>
      </c>
      <c r="AI471" s="4">
        <v>18.170000000000002</v>
      </c>
      <c r="AJ471" s="4">
        <v>14.5</v>
      </c>
      <c r="AK471" s="4">
        <v>-1.6</v>
      </c>
      <c r="AL471" s="4">
        <v>11</v>
      </c>
      <c r="AM471" s="4" t="s">
        <v>3784</v>
      </c>
      <c r="AN471" s="4">
        <v>8.4</v>
      </c>
      <c r="AO471" s="3"/>
    </row>
    <row r="472" spans="2:41" x14ac:dyDescent="0.25">
      <c r="B472" s="106" t="s">
        <v>4829</v>
      </c>
      <c r="C472" s="16">
        <v>466990</v>
      </c>
      <c r="D472" s="16" t="s">
        <v>4631</v>
      </c>
      <c r="E472" s="16">
        <v>2021</v>
      </c>
      <c r="F472" s="12">
        <v>44297</v>
      </c>
      <c r="G472" s="4">
        <v>1017.4</v>
      </c>
      <c r="H472" s="4">
        <v>1019.6</v>
      </c>
      <c r="I472" s="4">
        <v>1019.3</v>
      </c>
      <c r="J472" s="4" t="s">
        <v>3785</v>
      </c>
      <c r="K472" s="4">
        <v>1015.8</v>
      </c>
      <c r="L472" s="4" t="s">
        <v>3786</v>
      </c>
      <c r="M472" s="4">
        <v>23</v>
      </c>
      <c r="N472" s="4">
        <v>26.7</v>
      </c>
      <c r="O472" s="4" t="s">
        <v>3787</v>
      </c>
      <c r="P472" s="4">
        <v>19.899999999999999</v>
      </c>
      <c r="Q472" s="4" t="s">
        <v>3788</v>
      </c>
      <c r="R472" s="4">
        <v>20.399999999999999</v>
      </c>
      <c r="S472" s="4">
        <v>86</v>
      </c>
      <c r="T472" s="4">
        <v>68</v>
      </c>
      <c r="U472" s="4" t="s">
        <v>3789</v>
      </c>
      <c r="V472" s="4">
        <v>2.5</v>
      </c>
      <c r="W472" s="4">
        <v>230</v>
      </c>
      <c r="X472" s="4">
        <v>7.5</v>
      </c>
      <c r="Y472" s="4">
        <v>280</v>
      </c>
      <c r="Z472" s="4" t="s">
        <v>3790</v>
      </c>
      <c r="AA472" s="4">
        <v>13</v>
      </c>
      <c r="AB472" s="4">
        <v>4.5</v>
      </c>
      <c r="AC472" s="4">
        <v>2</v>
      </c>
      <c r="AD472" s="4" t="s">
        <v>3791</v>
      </c>
      <c r="AE472" s="4">
        <v>5</v>
      </c>
      <c r="AF472" s="4" t="s">
        <v>3792</v>
      </c>
      <c r="AG472" s="4">
        <v>0.6</v>
      </c>
      <c r="AH472" s="4">
        <v>4.8</v>
      </c>
      <c r="AI472" s="4">
        <v>13.7</v>
      </c>
      <c r="AJ472" s="4">
        <v>10</v>
      </c>
      <c r="AK472" s="4">
        <v>3.1</v>
      </c>
      <c r="AL472" s="4">
        <v>8</v>
      </c>
      <c r="AM472" s="4" t="s">
        <v>3793</v>
      </c>
      <c r="AN472" s="4">
        <v>9</v>
      </c>
      <c r="AO472" s="3"/>
    </row>
    <row r="473" spans="2:41" x14ac:dyDescent="0.25">
      <c r="B473" s="106" t="s">
        <v>4829</v>
      </c>
      <c r="C473" s="16">
        <v>466990</v>
      </c>
      <c r="D473" s="16" t="s">
        <v>4631</v>
      </c>
      <c r="E473" s="16">
        <v>2021</v>
      </c>
      <c r="F473" s="12">
        <v>44298</v>
      </c>
      <c r="G473" s="4">
        <v>1014.5</v>
      </c>
      <c r="H473" s="4">
        <v>1016.7</v>
      </c>
      <c r="I473" s="4">
        <v>1017.1</v>
      </c>
      <c r="J473" s="4" t="s">
        <v>3794</v>
      </c>
      <c r="K473" s="4">
        <v>1012</v>
      </c>
      <c r="L473" s="4" t="s">
        <v>3795</v>
      </c>
      <c r="M473" s="4">
        <v>23.7</v>
      </c>
      <c r="N473" s="4">
        <v>27</v>
      </c>
      <c r="O473" s="4" t="s">
        <v>3796</v>
      </c>
      <c r="P473" s="4">
        <v>20.399999999999999</v>
      </c>
      <c r="Q473" s="4" t="s">
        <v>3797</v>
      </c>
      <c r="R473" s="4">
        <v>21.4</v>
      </c>
      <c r="S473" s="4">
        <v>87</v>
      </c>
      <c r="T473" s="4">
        <v>75</v>
      </c>
      <c r="U473" s="4" t="s">
        <v>3798</v>
      </c>
      <c r="V473" s="4">
        <v>3.1</v>
      </c>
      <c r="W473" s="4">
        <v>180</v>
      </c>
      <c r="X473" s="4">
        <v>9.8000000000000007</v>
      </c>
      <c r="Y473" s="4">
        <v>170</v>
      </c>
      <c r="Z473" s="4" t="s">
        <v>3799</v>
      </c>
      <c r="AA473" s="4">
        <v>0</v>
      </c>
      <c r="AB473" s="4">
        <v>0</v>
      </c>
      <c r="AC473" s="4">
        <v>0</v>
      </c>
      <c r="AD473" s="4" t="s">
        <v>181</v>
      </c>
      <c r="AE473" s="4">
        <v>0</v>
      </c>
      <c r="AF473" s="4" t="s">
        <v>181</v>
      </c>
      <c r="AG473" s="4">
        <v>5.4</v>
      </c>
      <c r="AH473" s="4">
        <v>42.8</v>
      </c>
      <c r="AI473" s="4">
        <v>18.57</v>
      </c>
      <c r="AJ473" s="4">
        <v>13.6</v>
      </c>
      <c r="AK473" s="4">
        <v>3.6</v>
      </c>
      <c r="AL473" s="4">
        <v>12</v>
      </c>
      <c r="AM473" s="4" t="s">
        <v>3800</v>
      </c>
      <c r="AN473" s="4">
        <v>6.4</v>
      </c>
      <c r="AO473" s="3"/>
    </row>
    <row r="474" spans="2:41" x14ac:dyDescent="0.25">
      <c r="B474" s="106" t="s">
        <v>4829</v>
      </c>
      <c r="C474" s="16">
        <v>466990</v>
      </c>
      <c r="D474" s="16" t="s">
        <v>4631</v>
      </c>
      <c r="E474" s="16">
        <v>2021</v>
      </c>
      <c r="F474" s="12">
        <v>44299</v>
      </c>
      <c r="G474" s="4">
        <v>1012.4</v>
      </c>
      <c r="H474" s="4">
        <v>1014.6</v>
      </c>
      <c r="I474" s="4">
        <v>1013.7</v>
      </c>
      <c r="J474" s="4" t="s">
        <v>3801</v>
      </c>
      <c r="K474" s="4">
        <v>1010.7</v>
      </c>
      <c r="L474" s="4" t="s">
        <v>3802</v>
      </c>
      <c r="M474" s="4">
        <v>24.1</v>
      </c>
      <c r="N474" s="4">
        <v>28.2</v>
      </c>
      <c r="O474" s="4" t="s">
        <v>3803</v>
      </c>
      <c r="P474" s="4">
        <v>21.2</v>
      </c>
      <c r="Q474" s="4" t="s">
        <v>3804</v>
      </c>
      <c r="R474" s="4">
        <v>22.2</v>
      </c>
      <c r="S474" s="4">
        <v>90</v>
      </c>
      <c r="T474" s="4">
        <v>78</v>
      </c>
      <c r="U474" s="4" t="s">
        <v>3805</v>
      </c>
      <c r="V474" s="4">
        <v>2.6</v>
      </c>
      <c r="W474" s="4">
        <v>20</v>
      </c>
      <c r="X474" s="4">
        <v>10.9</v>
      </c>
      <c r="Y474" s="4">
        <v>80</v>
      </c>
      <c r="Z474" s="4" t="s">
        <v>3806</v>
      </c>
      <c r="AA474" s="4">
        <v>17.5</v>
      </c>
      <c r="AB474" s="4">
        <v>4.5999999999999996</v>
      </c>
      <c r="AC474" s="4">
        <v>5.5</v>
      </c>
      <c r="AD474" s="4" t="s">
        <v>3807</v>
      </c>
      <c r="AE474" s="4">
        <v>14</v>
      </c>
      <c r="AF474" s="4" t="s">
        <v>3807</v>
      </c>
      <c r="AG474" s="4">
        <v>3.8</v>
      </c>
      <c r="AH474" s="4">
        <v>30.1</v>
      </c>
      <c r="AI474" s="4">
        <v>18.2</v>
      </c>
      <c r="AJ474" s="4">
        <v>12.1</v>
      </c>
      <c r="AK474" s="4">
        <v>-1</v>
      </c>
      <c r="AL474" s="4">
        <v>12</v>
      </c>
      <c r="AM474" s="4" t="s">
        <v>3808</v>
      </c>
      <c r="AN474" s="4">
        <v>8.6</v>
      </c>
      <c r="AO474" s="3"/>
    </row>
    <row r="475" spans="2:41" x14ac:dyDescent="0.25">
      <c r="B475" s="106" t="s">
        <v>4829</v>
      </c>
      <c r="C475" s="16">
        <v>466990</v>
      </c>
      <c r="D475" s="16" t="s">
        <v>4631</v>
      </c>
      <c r="E475" s="16">
        <v>2021</v>
      </c>
      <c r="F475" s="12">
        <v>44300</v>
      </c>
      <c r="G475" s="4">
        <v>1012.4</v>
      </c>
      <c r="H475" s="4">
        <v>1014.6</v>
      </c>
      <c r="I475" s="4">
        <v>1013.9</v>
      </c>
      <c r="J475" s="4" t="s">
        <v>3809</v>
      </c>
      <c r="K475" s="4">
        <v>1011</v>
      </c>
      <c r="L475" s="4" t="s">
        <v>3810</v>
      </c>
      <c r="M475" s="4">
        <v>22.3</v>
      </c>
      <c r="N475" s="4">
        <v>23.9</v>
      </c>
      <c r="O475" s="4" t="s">
        <v>3811</v>
      </c>
      <c r="P475" s="4">
        <v>20.7</v>
      </c>
      <c r="Q475" s="4" t="s">
        <v>3812</v>
      </c>
      <c r="R475" s="4">
        <v>21.1</v>
      </c>
      <c r="S475" s="4">
        <v>93</v>
      </c>
      <c r="T475" s="4">
        <v>79</v>
      </c>
      <c r="U475" s="4" t="s">
        <v>3813</v>
      </c>
      <c r="V475" s="4">
        <v>3.7</v>
      </c>
      <c r="W475" s="4">
        <v>30</v>
      </c>
      <c r="X475" s="4">
        <v>14.5</v>
      </c>
      <c r="Y475" s="4">
        <v>40</v>
      </c>
      <c r="Z475" s="4" t="s">
        <v>3814</v>
      </c>
      <c r="AA475" s="4">
        <v>3</v>
      </c>
      <c r="AB475" s="4">
        <v>11.4</v>
      </c>
      <c r="AC475" s="4">
        <v>0.5</v>
      </c>
      <c r="AD475" s="4" t="s">
        <v>3815</v>
      </c>
      <c r="AE475" s="4">
        <v>1.5</v>
      </c>
      <c r="AF475" s="4" t="s">
        <v>3816</v>
      </c>
      <c r="AG475" s="4">
        <v>0</v>
      </c>
      <c r="AH475" s="4">
        <v>0</v>
      </c>
      <c r="AI475" s="4">
        <v>7.2</v>
      </c>
      <c r="AJ475" s="4">
        <v>9</v>
      </c>
      <c r="AK475" s="4">
        <v>-0.2</v>
      </c>
      <c r="AL475" s="4">
        <v>6</v>
      </c>
      <c r="AM475" s="4" t="s">
        <v>3817</v>
      </c>
      <c r="AN475" s="4">
        <v>10</v>
      </c>
      <c r="AO475" s="3"/>
    </row>
    <row r="476" spans="2:41" x14ac:dyDescent="0.25">
      <c r="B476" s="106" t="s">
        <v>4829</v>
      </c>
      <c r="C476" s="16">
        <v>466990</v>
      </c>
      <c r="D476" s="16" t="s">
        <v>4631</v>
      </c>
      <c r="E476" s="16">
        <v>2021</v>
      </c>
      <c r="F476" s="12">
        <v>44301</v>
      </c>
      <c r="G476" s="4">
        <v>1011</v>
      </c>
      <c r="H476" s="4">
        <v>1013.2</v>
      </c>
      <c r="I476" s="4">
        <v>1013.1</v>
      </c>
      <c r="J476" s="4" t="s">
        <v>3818</v>
      </c>
      <c r="K476" s="4">
        <v>1008.9</v>
      </c>
      <c r="L476" s="4" t="s">
        <v>3819</v>
      </c>
      <c r="M476" s="4">
        <v>23.3</v>
      </c>
      <c r="N476" s="4">
        <v>27.1</v>
      </c>
      <c r="O476" s="4" t="s">
        <v>3820</v>
      </c>
      <c r="P476" s="4">
        <v>19.899999999999999</v>
      </c>
      <c r="Q476" s="4" t="s">
        <v>3821</v>
      </c>
      <c r="R476" s="4">
        <v>20.7</v>
      </c>
      <c r="S476" s="4">
        <v>86</v>
      </c>
      <c r="T476" s="4">
        <v>73</v>
      </c>
      <c r="U476" s="4" t="s">
        <v>3822</v>
      </c>
      <c r="V476" s="4">
        <v>3.3</v>
      </c>
      <c r="W476" s="4">
        <v>30</v>
      </c>
      <c r="X476" s="4">
        <v>10.9</v>
      </c>
      <c r="Y476" s="4">
        <v>80</v>
      </c>
      <c r="Z476" s="4" t="s">
        <v>3823</v>
      </c>
      <c r="AA476" s="4">
        <v>0</v>
      </c>
      <c r="AB476" s="4">
        <v>0</v>
      </c>
      <c r="AC476" s="4">
        <v>0</v>
      </c>
      <c r="AD476" s="4" t="s">
        <v>181</v>
      </c>
      <c r="AE476" s="4">
        <v>0</v>
      </c>
      <c r="AF476" s="4" t="s">
        <v>181</v>
      </c>
      <c r="AG476" s="4">
        <v>5.5</v>
      </c>
      <c r="AH476" s="4">
        <v>43.4</v>
      </c>
      <c r="AI476" s="4">
        <v>19.100000000000001</v>
      </c>
      <c r="AJ476" s="4">
        <v>13.9</v>
      </c>
      <c r="AK476" s="4">
        <v>4.2</v>
      </c>
      <c r="AL476" s="4">
        <v>12</v>
      </c>
      <c r="AM476" s="4" t="s">
        <v>3824</v>
      </c>
      <c r="AN476" s="4">
        <v>7.5</v>
      </c>
      <c r="AO476" s="3"/>
    </row>
    <row r="477" spans="2:41" x14ac:dyDescent="0.25">
      <c r="B477" s="106" t="s">
        <v>4829</v>
      </c>
      <c r="C477" s="16">
        <v>466990</v>
      </c>
      <c r="D477" s="16" t="s">
        <v>4631</v>
      </c>
      <c r="E477" s="16">
        <v>2021</v>
      </c>
      <c r="F477" s="12">
        <v>44302</v>
      </c>
      <c r="G477" s="4">
        <v>1011.7</v>
      </c>
      <c r="H477" s="4">
        <v>1013.9</v>
      </c>
      <c r="I477" s="4">
        <v>1013</v>
      </c>
      <c r="J477" s="4" t="s">
        <v>3825</v>
      </c>
      <c r="K477" s="4">
        <v>1010.4</v>
      </c>
      <c r="L477" s="4" t="s">
        <v>3826</v>
      </c>
      <c r="M477" s="4">
        <v>23.7</v>
      </c>
      <c r="N477" s="4">
        <v>25.5</v>
      </c>
      <c r="O477" s="4" t="s">
        <v>3827</v>
      </c>
      <c r="P477" s="4">
        <v>22</v>
      </c>
      <c r="Q477" s="4" t="s">
        <v>3828</v>
      </c>
      <c r="R477" s="4">
        <v>20.9</v>
      </c>
      <c r="S477" s="4">
        <v>85</v>
      </c>
      <c r="T477" s="4">
        <v>77</v>
      </c>
      <c r="U477" s="4" t="s">
        <v>3829</v>
      </c>
      <c r="V477" s="4">
        <v>2.1</v>
      </c>
      <c r="W477" s="4">
        <v>360</v>
      </c>
      <c r="X477" s="4">
        <v>7</v>
      </c>
      <c r="Y477" s="4">
        <v>70</v>
      </c>
      <c r="Z477" s="4" t="s">
        <v>3830</v>
      </c>
      <c r="AA477" s="4">
        <v>0</v>
      </c>
      <c r="AB477" s="4">
        <v>0</v>
      </c>
      <c r="AC477" s="4">
        <v>0</v>
      </c>
      <c r="AD477" s="4" t="s">
        <v>181</v>
      </c>
      <c r="AE477" s="4">
        <v>0</v>
      </c>
      <c r="AF477" s="4" t="s">
        <v>181</v>
      </c>
      <c r="AG477" s="4">
        <v>0.7</v>
      </c>
      <c r="AH477" s="4">
        <v>5.5</v>
      </c>
      <c r="AI477" s="4">
        <v>9.5399999999999991</v>
      </c>
      <c r="AJ477" s="4">
        <v>12.8</v>
      </c>
      <c r="AK477" s="4">
        <v>-2.9</v>
      </c>
      <c r="AL477" s="4">
        <v>6</v>
      </c>
      <c r="AM477" s="4" t="s">
        <v>3831</v>
      </c>
      <c r="AN477" s="4">
        <v>9.5</v>
      </c>
      <c r="AO477" s="3"/>
    </row>
    <row r="478" spans="2:41" x14ac:dyDescent="0.25">
      <c r="B478" s="106" t="s">
        <v>4829</v>
      </c>
      <c r="C478" s="16">
        <v>466990</v>
      </c>
      <c r="D478" s="16" t="s">
        <v>4631</v>
      </c>
      <c r="E478" s="16">
        <v>2021</v>
      </c>
      <c r="F478" s="12">
        <v>44303</v>
      </c>
      <c r="G478" s="4">
        <v>1014.5</v>
      </c>
      <c r="H478" s="4">
        <v>1016.7</v>
      </c>
      <c r="I478" s="4">
        <v>1017.7</v>
      </c>
      <c r="J478" s="4" t="s">
        <v>3832</v>
      </c>
      <c r="K478" s="4">
        <v>1011.6</v>
      </c>
      <c r="L478" s="4" t="s">
        <v>3833</v>
      </c>
      <c r="M478" s="4">
        <v>23.1</v>
      </c>
      <c r="N478" s="4">
        <v>24</v>
      </c>
      <c r="O478" s="4" t="s">
        <v>3834</v>
      </c>
      <c r="P478" s="4">
        <v>21.2</v>
      </c>
      <c r="Q478" s="4" t="s">
        <v>3835</v>
      </c>
      <c r="R478" s="4">
        <v>18</v>
      </c>
      <c r="S478" s="4">
        <v>74</v>
      </c>
      <c r="T478" s="4">
        <v>53</v>
      </c>
      <c r="U478" s="4" t="s">
        <v>3836</v>
      </c>
      <c r="V478" s="4">
        <v>4.0999999999999996</v>
      </c>
      <c r="W478" s="4">
        <v>40</v>
      </c>
      <c r="X478" s="4">
        <v>14.9</v>
      </c>
      <c r="Y478" s="4">
        <v>70</v>
      </c>
      <c r="Z478" s="4" t="s">
        <v>3837</v>
      </c>
      <c r="AA478" s="4" t="s">
        <v>315</v>
      </c>
      <c r="AB478" s="4">
        <v>1.3</v>
      </c>
      <c r="AC478" s="4" t="s">
        <v>315</v>
      </c>
      <c r="AD478" s="4" t="s">
        <v>3838</v>
      </c>
      <c r="AE478" s="4" t="s">
        <v>315</v>
      </c>
      <c r="AF478" s="4" t="s">
        <v>3838</v>
      </c>
      <c r="AG478" s="4">
        <v>0</v>
      </c>
      <c r="AH478" s="4">
        <v>0</v>
      </c>
      <c r="AI478" s="4">
        <v>4.34</v>
      </c>
      <c r="AJ478" s="4">
        <v>11.4</v>
      </c>
      <c r="AK478" s="4">
        <v>2.9</v>
      </c>
      <c r="AL478" s="4">
        <v>2</v>
      </c>
      <c r="AM478" s="4" t="s">
        <v>3839</v>
      </c>
      <c r="AN478" s="4">
        <v>9.9</v>
      </c>
      <c r="AO478" s="3"/>
    </row>
    <row r="479" spans="2:41" x14ac:dyDescent="0.25">
      <c r="B479" s="106" t="s">
        <v>4829</v>
      </c>
      <c r="C479" s="16">
        <v>466990</v>
      </c>
      <c r="D479" s="16" t="s">
        <v>4631</v>
      </c>
      <c r="E479" s="16">
        <v>2021</v>
      </c>
      <c r="F479" s="12">
        <v>44304</v>
      </c>
      <c r="G479" s="4">
        <v>1016.4</v>
      </c>
      <c r="H479" s="4">
        <v>1018.7</v>
      </c>
      <c r="I479" s="4">
        <v>1018.1</v>
      </c>
      <c r="J479" s="4" t="s">
        <v>3840</v>
      </c>
      <c r="K479" s="4">
        <v>1014.4</v>
      </c>
      <c r="L479" s="4" t="s">
        <v>3841</v>
      </c>
      <c r="M479" s="4">
        <v>21.6</v>
      </c>
      <c r="N479" s="4">
        <v>24.4</v>
      </c>
      <c r="O479" s="4" t="s">
        <v>3842</v>
      </c>
      <c r="P479" s="4">
        <v>19.5</v>
      </c>
      <c r="Q479" s="4" t="s">
        <v>3843</v>
      </c>
      <c r="R479" s="4">
        <v>14.4</v>
      </c>
      <c r="S479" s="4">
        <v>64</v>
      </c>
      <c r="T479" s="4">
        <v>49</v>
      </c>
      <c r="U479" s="4" t="s">
        <v>3844</v>
      </c>
      <c r="V479" s="4">
        <v>3.7</v>
      </c>
      <c r="W479" s="4">
        <v>30</v>
      </c>
      <c r="X479" s="4">
        <v>12.7</v>
      </c>
      <c r="Y479" s="4">
        <v>30</v>
      </c>
      <c r="Z479" s="4" t="s">
        <v>3845</v>
      </c>
      <c r="AA479" s="4" t="s">
        <v>315</v>
      </c>
      <c r="AB479" s="4">
        <v>0.4</v>
      </c>
      <c r="AC479" s="4" t="s">
        <v>315</v>
      </c>
      <c r="AD479" s="4" t="s">
        <v>3846</v>
      </c>
      <c r="AE479" s="4" t="s">
        <v>315</v>
      </c>
      <c r="AF479" s="4" t="s">
        <v>3846</v>
      </c>
      <c r="AG479" s="4">
        <v>3.1</v>
      </c>
      <c r="AH479" s="4">
        <v>24.3</v>
      </c>
      <c r="AI479" s="4">
        <v>13.77</v>
      </c>
      <c r="AJ479" s="4">
        <v>10.5</v>
      </c>
      <c r="AK479" s="4">
        <v>-4.2</v>
      </c>
      <c r="AL479" s="4">
        <v>9</v>
      </c>
      <c r="AM479" s="4" t="s">
        <v>3847</v>
      </c>
      <c r="AN479" s="4">
        <v>9.4</v>
      </c>
      <c r="AO479" s="3"/>
    </row>
    <row r="480" spans="2:41" x14ac:dyDescent="0.25">
      <c r="B480" s="106" t="s">
        <v>4829</v>
      </c>
      <c r="C480" s="16">
        <v>466990</v>
      </c>
      <c r="D480" s="16" t="s">
        <v>4631</v>
      </c>
      <c r="E480" s="16">
        <v>2021</v>
      </c>
      <c r="F480" s="12">
        <v>44305</v>
      </c>
      <c r="G480" s="4">
        <v>1013.7</v>
      </c>
      <c r="H480" s="4">
        <v>1015.9</v>
      </c>
      <c r="I480" s="4">
        <v>1015.7</v>
      </c>
      <c r="J480" s="4" t="s">
        <v>3848</v>
      </c>
      <c r="K480" s="4">
        <v>1012.2</v>
      </c>
      <c r="L480" s="4" t="s">
        <v>3849</v>
      </c>
      <c r="M480" s="4">
        <v>21.1</v>
      </c>
      <c r="N480" s="4">
        <v>25.7</v>
      </c>
      <c r="O480" s="4" t="s">
        <v>3850</v>
      </c>
      <c r="P480" s="4">
        <v>18.899999999999999</v>
      </c>
      <c r="Q480" s="4" t="s">
        <v>3851</v>
      </c>
      <c r="R480" s="4">
        <v>16</v>
      </c>
      <c r="S480" s="4">
        <v>74</v>
      </c>
      <c r="T480" s="4">
        <v>48</v>
      </c>
      <c r="U480" s="4" t="s">
        <v>3852</v>
      </c>
      <c r="V480" s="4">
        <v>2.7</v>
      </c>
      <c r="W480" s="4">
        <v>340</v>
      </c>
      <c r="X480" s="4">
        <v>8.5</v>
      </c>
      <c r="Y480" s="4">
        <v>90</v>
      </c>
      <c r="Z480" s="4" t="s">
        <v>3853</v>
      </c>
      <c r="AA480" s="4">
        <v>0.5</v>
      </c>
      <c r="AB480" s="4">
        <v>2.2999999999999998</v>
      </c>
      <c r="AC480" s="4">
        <v>0.5</v>
      </c>
      <c r="AD480" s="4" t="s">
        <v>3854</v>
      </c>
      <c r="AE480" s="4">
        <v>0.5</v>
      </c>
      <c r="AF480" s="4" t="s">
        <v>3854</v>
      </c>
      <c r="AG480" s="4">
        <v>1.9</v>
      </c>
      <c r="AH480" s="4">
        <v>14.9</v>
      </c>
      <c r="AI480" s="4">
        <v>13.68</v>
      </c>
      <c r="AJ480" s="4">
        <v>12.8</v>
      </c>
      <c r="AK480" s="4">
        <v>-1.7</v>
      </c>
      <c r="AL480" s="4">
        <v>10</v>
      </c>
      <c r="AM480" s="4" t="s">
        <v>3855</v>
      </c>
      <c r="AN480" s="4">
        <v>9</v>
      </c>
      <c r="AO480" s="3"/>
    </row>
    <row r="481" spans="2:41" x14ac:dyDescent="0.25">
      <c r="B481" s="106" t="s">
        <v>4829</v>
      </c>
      <c r="C481" s="16">
        <v>466990</v>
      </c>
      <c r="D481" s="16" t="s">
        <v>4631</v>
      </c>
      <c r="E481" s="16">
        <v>2021</v>
      </c>
      <c r="F481" s="12">
        <v>44306</v>
      </c>
      <c r="G481" s="4">
        <v>1012.8</v>
      </c>
      <c r="H481" s="4">
        <v>1015.1</v>
      </c>
      <c r="I481" s="4">
        <v>1014.3</v>
      </c>
      <c r="J481" s="4" t="s">
        <v>3856</v>
      </c>
      <c r="K481" s="4">
        <v>1011.4</v>
      </c>
      <c r="L481" s="4" t="s">
        <v>3857</v>
      </c>
      <c r="M481" s="4">
        <v>22.5</v>
      </c>
      <c r="N481" s="4">
        <v>26.3</v>
      </c>
      <c r="O481" s="4" t="s">
        <v>3858</v>
      </c>
      <c r="P481" s="4">
        <v>19</v>
      </c>
      <c r="Q481" s="4" t="s">
        <v>3859</v>
      </c>
      <c r="R481" s="4">
        <v>16.899999999999999</v>
      </c>
      <c r="S481" s="4">
        <v>72</v>
      </c>
      <c r="T481" s="4">
        <v>48</v>
      </c>
      <c r="U481" s="4" t="s">
        <v>3860</v>
      </c>
      <c r="V481" s="4">
        <v>2.6</v>
      </c>
      <c r="W481" s="4">
        <v>60</v>
      </c>
      <c r="X481" s="4">
        <v>7.9</v>
      </c>
      <c r="Y481" s="4">
        <v>70</v>
      </c>
      <c r="Z481" s="4" t="s">
        <v>3861</v>
      </c>
      <c r="AA481" s="4">
        <v>0</v>
      </c>
      <c r="AB481" s="4">
        <v>0</v>
      </c>
      <c r="AC481" s="4">
        <v>0</v>
      </c>
      <c r="AD481" s="4" t="s">
        <v>181</v>
      </c>
      <c r="AE481" s="4">
        <v>0</v>
      </c>
      <c r="AF481" s="4" t="s">
        <v>181</v>
      </c>
      <c r="AG481" s="4">
        <v>3.5</v>
      </c>
      <c r="AH481" s="4">
        <v>27.4</v>
      </c>
      <c r="AI481" s="4">
        <v>16.399999999999999</v>
      </c>
      <c r="AJ481" s="4">
        <v>16.3</v>
      </c>
      <c r="AK481" s="4">
        <v>3.8</v>
      </c>
      <c r="AL481" s="4">
        <v>10</v>
      </c>
      <c r="AM481" s="4" t="s">
        <v>3862</v>
      </c>
      <c r="AN481" s="4">
        <v>6.8</v>
      </c>
      <c r="AO481" s="3"/>
    </row>
    <row r="482" spans="2:41" x14ac:dyDescent="0.25">
      <c r="B482" s="106" t="s">
        <v>4829</v>
      </c>
      <c r="C482" s="16">
        <v>466990</v>
      </c>
      <c r="D482" s="16" t="s">
        <v>4631</v>
      </c>
      <c r="E482" s="16">
        <v>2021</v>
      </c>
      <c r="F482" s="12">
        <v>44307</v>
      </c>
      <c r="G482" s="4">
        <v>1011</v>
      </c>
      <c r="H482" s="4">
        <v>1013.3</v>
      </c>
      <c r="I482" s="4">
        <v>1013</v>
      </c>
      <c r="J482" s="4" t="s">
        <v>3863</v>
      </c>
      <c r="K482" s="4">
        <v>1008.9</v>
      </c>
      <c r="L482" s="4" t="s">
        <v>3864</v>
      </c>
      <c r="M482" s="4">
        <v>23.7</v>
      </c>
      <c r="N482" s="4">
        <v>28</v>
      </c>
      <c r="O482" s="4" t="s">
        <v>3865</v>
      </c>
      <c r="P482" s="4">
        <v>18.600000000000001</v>
      </c>
      <c r="Q482" s="4" t="s">
        <v>3866</v>
      </c>
      <c r="R482" s="4">
        <v>19</v>
      </c>
      <c r="S482" s="4">
        <v>76</v>
      </c>
      <c r="T482" s="4">
        <v>56</v>
      </c>
      <c r="U482" s="4" t="s">
        <v>3867</v>
      </c>
      <c r="V482" s="4">
        <v>2.9</v>
      </c>
      <c r="W482" s="4">
        <v>40</v>
      </c>
      <c r="X482" s="4">
        <v>8.4</v>
      </c>
      <c r="Y482" s="4">
        <v>180</v>
      </c>
      <c r="Z482" s="4" t="s">
        <v>3868</v>
      </c>
      <c r="AA482" s="4">
        <v>0</v>
      </c>
      <c r="AB482" s="4">
        <v>0</v>
      </c>
      <c r="AC482" s="4">
        <v>0</v>
      </c>
      <c r="AD482" s="4" t="s">
        <v>181</v>
      </c>
      <c r="AE482" s="4">
        <v>0</v>
      </c>
      <c r="AF482" s="4" t="s">
        <v>181</v>
      </c>
      <c r="AG482" s="4">
        <v>9.6999999999999993</v>
      </c>
      <c r="AH482" s="4">
        <v>75.8</v>
      </c>
      <c r="AI482" s="4">
        <v>26.45</v>
      </c>
      <c r="AJ482" s="4">
        <v>13.4</v>
      </c>
      <c r="AK482" s="4">
        <v>-2.5</v>
      </c>
      <c r="AL482" s="4">
        <v>13</v>
      </c>
      <c r="AM482" s="4" t="s">
        <v>3869</v>
      </c>
      <c r="AN482" s="4">
        <v>3.1</v>
      </c>
      <c r="AO482" s="3"/>
    </row>
    <row r="483" spans="2:41" x14ac:dyDescent="0.25">
      <c r="B483" s="106" t="s">
        <v>4829</v>
      </c>
      <c r="C483" s="16">
        <v>466990</v>
      </c>
      <c r="D483" s="16" t="s">
        <v>4631</v>
      </c>
      <c r="E483" s="16">
        <v>2021</v>
      </c>
      <c r="F483" s="12">
        <v>44308</v>
      </c>
      <c r="G483" s="4">
        <v>1006.5</v>
      </c>
      <c r="H483" s="4">
        <v>1008.7</v>
      </c>
      <c r="I483" s="4">
        <v>1009.1</v>
      </c>
      <c r="J483" s="4" t="s">
        <v>3870</v>
      </c>
      <c r="K483" s="4">
        <v>1004.2</v>
      </c>
      <c r="L483" s="4" t="s">
        <v>3871</v>
      </c>
      <c r="M483" s="4">
        <v>23.5</v>
      </c>
      <c r="N483" s="4">
        <v>27.2</v>
      </c>
      <c r="O483" s="4" t="s">
        <v>3872</v>
      </c>
      <c r="P483" s="4">
        <v>20.399999999999999</v>
      </c>
      <c r="Q483" s="4" t="s">
        <v>3873</v>
      </c>
      <c r="R483" s="4">
        <v>21.7</v>
      </c>
      <c r="S483" s="4">
        <v>90</v>
      </c>
      <c r="T483" s="4">
        <v>77</v>
      </c>
      <c r="U483" s="4" t="s">
        <v>3874</v>
      </c>
      <c r="V483" s="4">
        <v>2</v>
      </c>
      <c r="W483" s="4">
        <v>310</v>
      </c>
      <c r="X483" s="4">
        <v>6.3</v>
      </c>
      <c r="Y483" s="4">
        <v>240</v>
      </c>
      <c r="Z483" s="4" t="s">
        <v>3875</v>
      </c>
      <c r="AA483" s="4">
        <v>18.5</v>
      </c>
      <c r="AB483" s="4">
        <v>7.3</v>
      </c>
      <c r="AC483" s="4">
        <v>4</v>
      </c>
      <c r="AD483" s="4" t="s">
        <v>3876</v>
      </c>
      <c r="AE483" s="4">
        <v>11.5</v>
      </c>
      <c r="AF483" s="4" t="s">
        <v>3876</v>
      </c>
      <c r="AG483" s="4">
        <v>0</v>
      </c>
      <c r="AH483" s="4">
        <v>0</v>
      </c>
      <c r="AI483" s="4">
        <v>10.08</v>
      </c>
      <c r="AJ483" s="4">
        <v>11.6</v>
      </c>
      <c r="AK483" s="4">
        <v>-1.1000000000000001</v>
      </c>
      <c r="AL483" s="4">
        <v>8</v>
      </c>
      <c r="AM483" s="4" t="s">
        <v>3877</v>
      </c>
      <c r="AN483" s="4">
        <v>8.5</v>
      </c>
      <c r="AO483" s="3"/>
    </row>
    <row r="484" spans="2:41" x14ac:dyDescent="0.25">
      <c r="B484" s="106" t="s">
        <v>4829</v>
      </c>
      <c r="C484" s="16">
        <v>466990</v>
      </c>
      <c r="D484" s="16" t="s">
        <v>4631</v>
      </c>
      <c r="E484" s="16">
        <v>2021</v>
      </c>
      <c r="F484" s="12">
        <v>44309</v>
      </c>
      <c r="G484" s="4">
        <v>1004.8</v>
      </c>
      <c r="H484" s="4">
        <v>1007</v>
      </c>
      <c r="I484" s="4">
        <v>1007.7</v>
      </c>
      <c r="J484" s="4" t="s">
        <v>3878</v>
      </c>
      <c r="K484" s="4">
        <v>1003.1</v>
      </c>
      <c r="L484" s="4" t="s">
        <v>3879</v>
      </c>
      <c r="M484" s="4">
        <v>24.7</v>
      </c>
      <c r="N484" s="4">
        <v>28.4</v>
      </c>
      <c r="O484" s="4" t="s">
        <v>3880</v>
      </c>
      <c r="P484" s="4">
        <v>21.4</v>
      </c>
      <c r="Q484" s="4" t="s">
        <v>3881</v>
      </c>
      <c r="R484" s="4">
        <v>21</v>
      </c>
      <c r="S484" s="4">
        <v>80</v>
      </c>
      <c r="T484" s="4">
        <v>71</v>
      </c>
      <c r="U484" s="4" t="s">
        <v>3882</v>
      </c>
      <c r="V484" s="4">
        <v>3.9</v>
      </c>
      <c r="W484" s="4">
        <v>40</v>
      </c>
      <c r="X484" s="4">
        <v>14.8</v>
      </c>
      <c r="Y484" s="4">
        <v>40</v>
      </c>
      <c r="Z484" s="4" t="s">
        <v>3883</v>
      </c>
      <c r="AA484" s="4">
        <v>0</v>
      </c>
      <c r="AB484" s="4">
        <v>0</v>
      </c>
      <c r="AC484" s="4">
        <v>0</v>
      </c>
      <c r="AD484" s="4" t="s">
        <v>181</v>
      </c>
      <c r="AE484" s="4">
        <v>0</v>
      </c>
      <c r="AF484" s="4" t="s">
        <v>181</v>
      </c>
      <c r="AG484" s="4">
        <v>4.8</v>
      </c>
      <c r="AH484" s="4">
        <v>37.4</v>
      </c>
      <c r="AI484" s="4">
        <v>18.559999999999999</v>
      </c>
      <c r="AJ484" s="4">
        <v>15.3</v>
      </c>
      <c r="AK484" s="4">
        <v>-3.9</v>
      </c>
      <c r="AL484" s="4">
        <v>11</v>
      </c>
      <c r="AM484" s="4" t="s">
        <v>3880</v>
      </c>
      <c r="AN484" s="4">
        <v>7.5</v>
      </c>
      <c r="AO484" s="3"/>
    </row>
    <row r="485" spans="2:41" x14ac:dyDescent="0.25">
      <c r="B485" s="106" t="s">
        <v>4829</v>
      </c>
      <c r="C485" s="16">
        <v>466990</v>
      </c>
      <c r="D485" s="16" t="s">
        <v>4631</v>
      </c>
      <c r="E485" s="16">
        <v>2021</v>
      </c>
      <c r="F485" s="12">
        <v>44310</v>
      </c>
      <c r="G485" s="4">
        <v>1009.1</v>
      </c>
      <c r="H485" s="4">
        <v>1011.3</v>
      </c>
      <c r="I485" s="4">
        <v>1010.9</v>
      </c>
      <c r="J485" s="4" t="s">
        <v>3884</v>
      </c>
      <c r="K485" s="4">
        <v>1006.9</v>
      </c>
      <c r="L485" s="4" t="s">
        <v>3885</v>
      </c>
      <c r="M485" s="4">
        <v>23.2</v>
      </c>
      <c r="N485" s="4">
        <v>26.4</v>
      </c>
      <c r="O485" s="4" t="s">
        <v>3886</v>
      </c>
      <c r="P485" s="4">
        <v>21</v>
      </c>
      <c r="Q485" s="4" t="s">
        <v>3887</v>
      </c>
      <c r="R485" s="4">
        <v>21.5</v>
      </c>
      <c r="S485" s="4">
        <v>91</v>
      </c>
      <c r="T485" s="4">
        <v>75</v>
      </c>
      <c r="U485" s="4" t="s">
        <v>3888</v>
      </c>
      <c r="V485" s="4">
        <v>3</v>
      </c>
      <c r="W485" s="4">
        <v>350</v>
      </c>
      <c r="X485" s="4">
        <v>9.9</v>
      </c>
      <c r="Y485" s="4">
        <v>150</v>
      </c>
      <c r="Z485" s="4" t="s">
        <v>3889</v>
      </c>
      <c r="AA485" s="4">
        <v>8.5</v>
      </c>
      <c r="AB485" s="4">
        <v>5.5</v>
      </c>
      <c r="AC485" s="4">
        <v>3.5</v>
      </c>
      <c r="AD485" s="4" t="s">
        <v>3890</v>
      </c>
      <c r="AE485" s="4">
        <v>4</v>
      </c>
      <c r="AF485" s="4" t="s">
        <v>3890</v>
      </c>
      <c r="AG485" s="4">
        <v>1.6</v>
      </c>
      <c r="AH485" s="4">
        <v>12.4</v>
      </c>
      <c r="AI485" s="4">
        <v>12.76</v>
      </c>
      <c r="AJ485" s="4">
        <v>11.8</v>
      </c>
      <c r="AK485" s="4">
        <v>-1</v>
      </c>
      <c r="AL485" s="4">
        <v>8</v>
      </c>
      <c r="AM485" s="4" t="s">
        <v>3891</v>
      </c>
      <c r="AN485" s="4">
        <v>9.1</v>
      </c>
      <c r="AO485" s="3"/>
    </row>
    <row r="486" spans="2:41" x14ac:dyDescent="0.25">
      <c r="B486" s="106" t="s">
        <v>4829</v>
      </c>
      <c r="C486" s="16">
        <v>466990</v>
      </c>
      <c r="D486" s="16" t="s">
        <v>4631</v>
      </c>
      <c r="E486" s="16">
        <v>2021</v>
      </c>
      <c r="F486" s="12">
        <v>44311</v>
      </c>
      <c r="G486" s="4">
        <v>1011.8</v>
      </c>
      <c r="H486" s="4">
        <v>1014</v>
      </c>
      <c r="I486" s="4">
        <v>1014.7</v>
      </c>
      <c r="J486" s="4" t="s">
        <v>3892</v>
      </c>
      <c r="K486" s="4">
        <v>1009.2</v>
      </c>
      <c r="L486" s="4" t="s">
        <v>3893</v>
      </c>
      <c r="M486" s="4">
        <v>21</v>
      </c>
      <c r="N486" s="4">
        <v>23.4</v>
      </c>
      <c r="O486" s="4" t="s">
        <v>3894</v>
      </c>
      <c r="P486" s="4">
        <v>19.5</v>
      </c>
      <c r="Q486" s="4" t="s">
        <v>3895</v>
      </c>
      <c r="R486" s="4">
        <v>19.600000000000001</v>
      </c>
      <c r="S486" s="4">
        <v>92</v>
      </c>
      <c r="T486" s="4">
        <v>75</v>
      </c>
      <c r="U486" s="4" t="s">
        <v>3896</v>
      </c>
      <c r="V486" s="4">
        <v>2.5</v>
      </c>
      <c r="W486" s="4">
        <v>350</v>
      </c>
      <c r="X486" s="4">
        <v>8.9</v>
      </c>
      <c r="Y486" s="4">
        <v>320</v>
      </c>
      <c r="Z486" s="4" t="s">
        <v>3897</v>
      </c>
      <c r="AA486" s="4">
        <v>20.5</v>
      </c>
      <c r="AB486" s="4">
        <v>11.5</v>
      </c>
      <c r="AC486" s="4">
        <v>2</v>
      </c>
      <c r="AD486" s="4" t="s">
        <v>3898</v>
      </c>
      <c r="AE486" s="4">
        <v>8</v>
      </c>
      <c r="AF486" s="4" t="s">
        <v>3898</v>
      </c>
      <c r="AG486" s="4">
        <v>0</v>
      </c>
      <c r="AH486" s="4">
        <v>0</v>
      </c>
      <c r="AI486" s="4">
        <v>4.3600000000000003</v>
      </c>
      <c r="AJ486" s="4">
        <v>8.8000000000000007</v>
      </c>
      <c r="AK486" s="4">
        <v>-0.1</v>
      </c>
      <c r="AL486" s="4">
        <v>3</v>
      </c>
      <c r="AM486" s="4" t="s">
        <v>3899</v>
      </c>
      <c r="AN486" s="4">
        <v>10</v>
      </c>
      <c r="AO486" s="3"/>
    </row>
    <row r="487" spans="2:41" x14ac:dyDescent="0.25">
      <c r="B487" s="106" t="s">
        <v>4829</v>
      </c>
      <c r="C487" s="16">
        <v>466990</v>
      </c>
      <c r="D487" s="16" t="s">
        <v>4631</v>
      </c>
      <c r="E487" s="16">
        <v>2021</v>
      </c>
      <c r="F487" s="12">
        <v>44312</v>
      </c>
      <c r="G487" s="4">
        <v>1013.9</v>
      </c>
      <c r="H487" s="4">
        <v>1016.2</v>
      </c>
      <c r="I487" s="4">
        <v>1015.4</v>
      </c>
      <c r="J487" s="4" t="s">
        <v>3900</v>
      </c>
      <c r="K487" s="4">
        <v>1012.5</v>
      </c>
      <c r="L487" s="4" t="s">
        <v>3901</v>
      </c>
      <c r="M487" s="4">
        <v>21.8</v>
      </c>
      <c r="N487" s="4">
        <v>25</v>
      </c>
      <c r="O487" s="4" t="s">
        <v>3902</v>
      </c>
      <c r="P487" s="4">
        <v>18.8</v>
      </c>
      <c r="Q487" s="4" t="s">
        <v>3903</v>
      </c>
      <c r="R487" s="4">
        <v>17.7</v>
      </c>
      <c r="S487" s="4">
        <v>79</v>
      </c>
      <c r="T487" s="4">
        <v>59</v>
      </c>
      <c r="U487" s="4" t="s">
        <v>3904</v>
      </c>
      <c r="V487" s="4">
        <v>3.3</v>
      </c>
      <c r="W487" s="4">
        <v>240</v>
      </c>
      <c r="X487" s="4">
        <v>10.8</v>
      </c>
      <c r="Y487" s="4">
        <v>120</v>
      </c>
      <c r="Z487" s="4" t="s">
        <v>3905</v>
      </c>
      <c r="AA487" s="4" t="s">
        <v>315</v>
      </c>
      <c r="AB487" s="4">
        <v>1.5</v>
      </c>
      <c r="AC487" s="4" t="s">
        <v>315</v>
      </c>
      <c r="AD487" s="4" t="s">
        <v>3906</v>
      </c>
      <c r="AE487" s="4" t="s">
        <v>315</v>
      </c>
      <c r="AF487" s="4" t="s">
        <v>3906</v>
      </c>
      <c r="AG487" s="4">
        <v>0.4</v>
      </c>
      <c r="AH487" s="4">
        <v>3.1</v>
      </c>
      <c r="AI487" s="4">
        <v>11.12</v>
      </c>
      <c r="AJ487" s="4">
        <v>12.5</v>
      </c>
      <c r="AK487" s="4">
        <v>2.5</v>
      </c>
      <c r="AL487" s="4">
        <v>6</v>
      </c>
      <c r="AM487" s="4" t="s">
        <v>3907</v>
      </c>
      <c r="AN487" s="4">
        <v>9.6</v>
      </c>
      <c r="AO487" s="3"/>
    </row>
    <row r="488" spans="2:41" x14ac:dyDescent="0.25">
      <c r="B488" s="106" t="s">
        <v>4829</v>
      </c>
      <c r="C488" s="16">
        <v>466990</v>
      </c>
      <c r="D488" s="16" t="s">
        <v>4631</v>
      </c>
      <c r="E488" s="16">
        <v>2021</v>
      </c>
      <c r="F488" s="12">
        <v>44313</v>
      </c>
      <c r="G488" s="4">
        <v>1014.5</v>
      </c>
      <c r="H488" s="4">
        <v>1016.7</v>
      </c>
      <c r="I488" s="4">
        <v>1015.8</v>
      </c>
      <c r="J488" s="4" t="s">
        <v>3908</v>
      </c>
      <c r="K488" s="4">
        <v>1013.2</v>
      </c>
      <c r="L488" s="4" t="s">
        <v>3909</v>
      </c>
      <c r="M488" s="4">
        <v>22.2</v>
      </c>
      <c r="N488" s="4">
        <v>25.3</v>
      </c>
      <c r="O488" s="4" t="s">
        <v>3910</v>
      </c>
      <c r="P488" s="4">
        <v>20</v>
      </c>
      <c r="Q488" s="4" t="s">
        <v>3911</v>
      </c>
      <c r="R488" s="4">
        <v>18.7</v>
      </c>
      <c r="S488" s="4">
        <v>81</v>
      </c>
      <c r="T488" s="4">
        <v>71</v>
      </c>
      <c r="U488" s="4" t="s">
        <v>3912</v>
      </c>
      <c r="V488" s="4">
        <v>3.1</v>
      </c>
      <c r="W488" s="4">
        <v>240</v>
      </c>
      <c r="X488" s="4">
        <v>10</v>
      </c>
      <c r="Y488" s="4">
        <v>180</v>
      </c>
      <c r="Z488" s="4" t="s">
        <v>3913</v>
      </c>
      <c r="AA488" s="4" t="s">
        <v>315</v>
      </c>
      <c r="AB488" s="4">
        <v>0.2</v>
      </c>
      <c r="AC488" s="4" t="s">
        <v>315</v>
      </c>
      <c r="AD488" s="4" t="s">
        <v>3914</v>
      </c>
      <c r="AE488" s="4" t="s">
        <v>315</v>
      </c>
      <c r="AF488" s="4" t="s">
        <v>3914</v>
      </c>
      <c r="AG488" s="4">
        <v>0.8</v>
      </c>
      <c r="AH488" s="4">
        <v>6.2</v>
      </c>
      <c r="AI488" s="4">
        <v>9.32</v>
      </c>
      <c r="AJ488" s="4">
        <v>10.5</v>
      </c>
      <c r="AK488" s="4">
        <v>-1</v>
      </c>
      <c r="AL488" s="4">
        <v>7</v>
      </c>
      <c r="AM488" s="4" t="s">
        <v>3915</v>
      </c>
      <c r="AN488" s="4">
        <v>9.9</v>
      </c>
      <c r="AO488" s="3"/>
    </row>
    <row r="489" spans="2:41" x14ac:dyDescent="0.25">
      <c r="B489" s="106" t="s">
        <v>4829</v>
      </c>
      <c r="C489" s="16">
        <v>466990</v>
      </c>
      <c r="D489" s="16" t="s">
        <v>4631</v>
      </c>
      <c r="E489" s="16">
        <v>2021</v>
      </c>
      <c r="F489" s="12">
        <v>44314</v>
      </c>
      <c r="G489" s="4">
        <v>1013.1</v>
      </c>
      <c r="H489" s="4">
        <v>1015.3</v>
      </c>
      <c r="I489" s="4">
        <v>1015.2</v>
      </c>
      <c r="J489" s="4" t="s">
        <v>3916</v>
      </c>
      <c r="K489" s="4">
        <v>1010.9</v>
      </c>
      <c r="L489" s="4" t="s">
        <v>3917</v>
      </c>
      <c r="M489" s="4">
        <v>23.3</v>
      </c>
      <c r="N489" s="4">
        <v>26.6</v>
      </c>
      <c r="O489" s="4" t="s">
        <v>3918</v>
      </c>
      <c r="P489" s="4">
        <v>20.7</v>
      </c>
      <c r="Q489" s="4" t="s">
        <v>3919</v>
      </c>
      <c r="R489" s="4">
        <v>20.100000000000001</v>
      </c>
      <c r="S489" s="4">
        <v>83</v>
      </c>
      <c r="T489" s="4">
        <v>67</v>
      </c>
      <c r="U489" s="4" t="s">
        <v>3920</v>
      </c>
      <c r="V489" s="4">
        <v>3.6</v>
      </c>
      <c r="W489" s="4">
        <v>180</v>
      </c>
      <c r="X489" s="4">
        <v>9.6</v>
      </c>
      <c r="Y489" s="4">
        <v>230</v>
      </c>
      <c r="Z489" s="4" t="s">
        <v>3921</v>
      </c>
      <c r="AA489" s="4">
        <v>0.5</v>
      </c>
      <c r="AB489" s="4">
        <v>2</v>
      </c>
      <c r="AC489" s="4">
        <v>0.5</v>
      </c>
      <c r="AD489" s="4" t="s">
        <v>3922</v>
      </c>
      <c r="AE489" s="4">
        <v>0.5</v>
      </c>
      <c r="AF489" s="4" t="s">
        <v>3922</v>
      </c>
      <c r="AG489" s="4">
        <v>2.1</v>
      </c>
      <c r="AH489" s="4">
        <v>16.2</v>
      </c>
      <c r="AI489" s="4">
        <v>15.83</v>
      </c>
      <c r="AJ489" s="4">
        <v>13.9</v>
      </c>
      <c r="AK489" s="4">
        <v>-2.9</v>
      </c>
      <c r="AL489" s="4">
        <v>9</v>
      </c>
      <c r="AM489" s="4" t="s">
        <v>3923</v>
      </c>
      <c r="AN489" s="4">
        <v>9.4</v>
      </c>
      <c r="AO489" s="3"/>
    </row>
    <row r="490" spans="2:41" x14ac:dyDescent="0.25">
      <c r="B490" s="106" t="s">
        <v>4829</v>
      </c>
      <c r="C490" s="16">
        <v>466990</v>
      </c>
      <c r="D490" s="16" t="s">
        <v>4631</v>
      </c>
      <c r="E490" s="16">
        <v>2021</v>
      </c>
      <c r="F490" s="12">
        <v>44315</v>
      </c>
      <c r="G490" s="4">
        <v>1010.9</v>
      </c>
      <c r="H490" s="4">
        <v>1013.1</v>
      </c>
      <c r="I490" s="4">
        <v>1012.5</v>
      </c>
      <c r="J490" s="4" t="s">
        <v>3924</v>
      </c>
      <c r="K490" s="4">
        <v>1009.5</v>
      </c>
      <c r="L490" s="4" t="s">
        <v>3925</v>
      </c>
      <c r="M490" s="4">
        <v>20.7</v>
      </c>
      <c r="N490" s="4">
        <v>22.2</v>
      </c>
      <c r="O490" s="4" t="s">
        <v>3926</v>
      </c>
      <c r="P490" s="4">
        <v>19.3</v>
      </c>
      <c r="Q490" s="4" t="s">
        <v>3927</v>
      </c>
      <c r="R490" s="4">
        <v>19.5</v>
      </c>
      <c r="S490" s="4">
        <v>93</v>
      </c>
      <c r="T490" s="4">
        <v>85</v>
      </c>
      <c r="U490" s="4" t="s">
        <v>3928</v>
      </c>
      <c r="V490" s="4">
        <v>3.1</v>
      </c>
      <c r="W490" s="4">
        <v>40</v>
      </c>
      <c r="X490" s="4">
        <v>13.9</v>
      </c>
      <c r="Y490" s="4">
        <v>120</v>
      </c>
      <c r="Z490" s="4" t="s">
        <v>3929</v>
      </c>
      <c r="AA490" s="4">
        <v>6.5</v>
      </c>
      <c r="AB490" s="4">
        <v>10.4</v>
      </c>
      <c r="AC490" s="4">
        <v>1.5</v>
      </c>
      <c r="AD490" s="4" t="s">
        <v>3930</v>
      </c>
      <c r="AE490" s="4">
        <v>4.5</v>
      </c>
      <c r="AF490" s="4" t="s">
        <v>3931</v>
      </c>
      <c r="AG490" s="4">
        <v>0</v>
      </c>
      <c r="AH490" s="4">
        <v>0</v>
      </c>
      <c r="AI490" s="4">
        <v>4.88</v>
      </c>
      <c r="AJ490" s="4">
        <v>10.4</v>
      </c>
      <c r="AK490" s="4">
        <v>-0.2</v>
      </c>
      <c r="AL490" s="4">
        <v>3</v>
      </c>
      <c r="AM490" s="4" t="s">
        <v>3932</v>
      </c>
      <c r="AN490" s="4">
        <v>9.5</v>
      </c>
      <c r="AO490" s="3"/>
    </row>
    <row r="491" spans="2:41" x14ac:dyDescent="0.25">
      <c r="B491" s="106" t="s">
        <v>4829</v>
      </c>
      <c r="C491" s="16">
        <v>466990</v>
      </c>
      <c r="D491" s="16" t="s">
        <v>4631</v>
      </c>
      <c r="E491" s="16">
        <v>2021</v>
      </c>
      <c r="F491" s="12">
        <v>44316</v>
      </c>
      <c r="G491" s="4">
        <v>1010</v>
      </c>
      <c r="H491" s="4">
        <v>1012.2</v>
      </c>
      <c r="I491" s="4">
        <v>1011.2</v>
      </c>
      <c r="J491" s="4" t="s">
        <v>3933</v>
      </c>
      <c r="K491" s="4">
        <v>1008.6</v>
      </c>
      <c r="L491" s="4" t="s">
        <v>3934</v>
      </c>
      <c r="M491" s="4">
        <v>23.6</v>
      </c>
      <c r="N491" s="4">
        <v>27.8</v>
      </c>
      <c r="O491" s="4" t="s">
        <v>3935</v>
      </c>
      <c r="P491" s="4">
        <v>18.899999999999999</v>
      </c>
      <c r="Q491" s="4" t="s">
        <v>3936</v>
      </c>
      <c r="R491" s="4">
        <v>19.899999999999999</v>
      </c>
      <c r="S491" s="4">
        <v>80</v>
      </c>
      <c r="T491" s="4">
        <v>65</v>
      </c>
      <c r="U491" s="4" t="s">
        <v>3937</v>
      </c>
      <c r="V491" s="4">
        <v>2.7</v>
      </c>
      <c r="W491" s="4">
        <v>150</v>
      </c>
      <c r="X491" s="4">
        <v>7.8</v>
      </c>
      <c r="Y491" s="4">
        <v>260</v>
      </c>
      <c r="Z491" s="4" t="s">
        <v>3938</v>
      </c>
      <c r="AA491" s="4">
        <v>0</v>
      </c>
      <c r="AB491" s="4">
        <v>0</v>
      </c>
      <c r="AC491" s="4">
        <v>0</v>
      </c>
      <c r="AD491" s="4" t="s">
        <v>181</v>
      </c>
      <c r="AE491" s="4">
        <v>0</v>
      </c>
      <c r="AF491" s="4" t="s">
        <v>181</v>
      </c>
      <c r="AG491" s="4">
        <v>11</v>
      </c>
      <c r="AH491" s="4">
        <v>84.7</v>
      </c>
      <c r="AI491" s="4">
        <v>27.55</v>
      </c>
      <c r="AJ491" s="4">
        <v>17.100000000000001</v>
      </c>
      <c r="AK491" s="4">
        <v>4.2</v>
      </c>
      <c r="AL491" s="4">
        <v>11</v>
      </c>
      <c r="AM491" s="4" t="s">
        <v>3939</v>
      </c>
      <c r="AN491" s="4">
        <v>4.9000000000000004</v>
      </c>
      <c r="AO491" s="3"/>
    </row>
    <row r="492" spans="2:41" x14ac:dyDescent="0.25">
      <c r="B492" s="106" t="s">
        <v>4829</v>
      </c>
      <c r="C492" s="16">
        <v>466990</v>
      </c>
      <c r="D492" s="16" t="s">
        <v>4631</v>
      </c>
      <c r="E492" s="16">
        <v>2021</v>
      </c>
      <c r="F492" s="12">
        <v>44317</v>
      </c>
      <c r="G492" s="4">
        <v>1010</v>
      </c>
      <c r="H492" s="4">
        <v>1012.2</v>
      </c>
      <c r="I492" s="4">
        <v>1011.7</v>
      </c>
      <c r="J492" s="4" t="s">
        <v>3940</v>
      </c>
      <c r="K492" s="4">
        <v>1008.3</v>
      </c>
      <c r="L492" s="4" t="s">
        <v>3941</v>
      </c>
      <c r="M492" s="4">
        <v>24.6</v>
      </c>
      <c r="N492" s="4">
        <v>27.7</v>
      </c>
      <c r="O492" s="4" t="s">
        <v>3942</v>
      </c>
      <c r="P492" s="4">
        <v>21.1</v>
      </c>
      <c r="Q492" s="4" t="s">
        <v>3943</v>
      </c>
      <c r="R492" s="4">
        <v>19.8</v>
      </c>
      <c r="S492" s="4">
        <v>75</v>
      </c>
      <c r="T492" s="4">
        <v>58</v>
      </c>
      <c r="U492" s="4" t="s">
        <v>3944</v>
      </c>
      <c r="V492" s="4">
        <v>2.8</v>
      </c>
      <c r="W492" s="4">
        <v>240</v>
      </c>
      <c r="X492" s="4">
        <v>8.5</v>
      </c>
      <c r="Y492" s="4">
        <v>190</v>
      </c>
      <c r="Z492" s="4" t="s">
        <v>3945</v>
      </c>
      <c r="AA492" s="4">
        <v>0</v>
      </c>
      <c r="AB492" s="4">
        <v>0</v>
      </c>
      <c r="AC492" s="4">
        <v>0</v>
      </c>
      <c r="AD492" s="4" t="s">
        <v>181</v>
      </c>
      <c r="AE492" s="4">
        <v>0</v>
      </c>
      <c r="AF492" s="4" t="s">
        <v>181</v>
      </c>
      <c r="AG492" s="4">
        <v>6.7</v>
      </c>
      <c r="AH492" s="4">
        <v>51.5</v>
      </c>
      <c r="AI492" s="4">
        <v>21.15</v>
      </c>
      <c r="AJ492" s="4">
        <v>13.5</v>
      </c>
      <c r="AK492" s="4">
        <v>5.6</v>
      </c>
      <c r="AL492" s="4">
        <v>10</v>
      </c>
      <c r="AM492" s="4" t="s">
        <v>3946</v>
      </c>
      <c r="AN492" s="4">
        <v>5.9</v>
      </c>
      <c r="AO492" s="3"/>
    </row>
    <row r="493" spans="2:41" x14ac:dyDescent="0.25">
      <c r="B493" s="106" t="s">
        <v>4829</v>
      </c>
      <c r="C493" s="16">
        <v>466990</v>
      </c>
      <c r="D493" s="16" t="s">
        <v>4631</v>
      </c>
      <c r="E493" s="16">
        <v>2021</v>
      </c>
      <c r="F493" s="12">
        <v>44318</v>
      </c>
      <c r="G493" s="4">
        <v>1013.1</v>
      </c>
      <c r="H493" s="4">
        <v>1015.3</v>
      </c>
      <c r="I493" s="4">
        <v>1015</v>
      </c>
      <c r="J493" s="4" t="s">
        <v>3947</v>
      </c>
      <c r="K493" s="4">
        <v>1010.5</v>
      </c>
      <c r="L493" s="4" t="s">
        <v>3948</v>
      </c>
      <c r="M493" s="4">
        <v>24.5</v>
      </c>
      <c r="N493" s="4">
        <v>28.5</v>
      </c>
      <c r="O493" s="4" t="s">
        <v>3949</v>
      </c>
      <c r="P493" s="4">
        <v>19.3</v>
      </c>
      <c r="Q493" s="4" t="s">
        <v>3950</v>
      </c>
      <c r="R493" s="4">
        <v>19.3</v>
      </c>
      <c r="S493" s="4">
        <v>73</v>
      </c>
      <c r="T493" s="4">
        <v>52</v>
      </c>
      <c r="U493" s="4" t="s">
        <v>3951</v>
      </c>
      <c r="V493" s="4">
        <v>2.2999999999999998</v>
      </c>
      <c r="W493" s="4">
        <v>240</v>
      </c>
      <c r="X493" s="4">
        <v>5.6</v>
      </c>
      <c r="Y493" s="4">
        <v>230</v>
      </c>
      <c r="Z493" s="4" t="s">
        <v>3952</v>
      </c>
      <c r="AA493" s="4">
        <v>0</v>
      </c>
      <c r="AB493" s="4">
        <v>0</v>
      </c>
      <c r="AC493" s="4">
        <v>0</v>
      </c>
      <c r="AD493" s="4" t="s">
        <v>181</v>
      </c>
      <c r="AE493" s="4">
        <v>0</v>
      </c>
      <c r="AF493" s="4" t="s">
        <v>181</v>
      </c>
      <c r="AG493" s="4">
        <v>6.6</v>
      </c>
      <c r="AH493" s="4">
        <v>50.6</v>
      </c>
      <c r="AI493" s="4">
        <v>20.75</v>
      </c>
      <c r="AJ493" s="4">
        <v>14.4</v>
      </c>
      <c r="AK493" s="4">
        <v>-2.1</v>
      </c>
      <c r="AL493" s="4">
        <v>9</v>
      </c>
      <c r="AM493" s="4" t="s">
        <v>3953</v>
      </c>
      <c r="AN493" s="4">
        <v>5.8</v>
      </c>
      <c r="AO493" s="3"/>
    </row>
    <row r="494" spans="2:41" x14ac:dyDescent="0.25">
      <c r="B494" s="106" t="s">
        <v>4829</v>
      </c>
      <c r="C494" s="16">
        <v>466990</v>
      </c>
      <c r="D494" s="16" t="s">
        <v>4631</v>
      </c>
      <c r="E494" s="16">
        <v>2021</v>
      </c>
      <c r="F494" s="12">
        <v>44319</v>
      </c>
      <c r="G494" s="4">
        <v>1013.5</v>
      </c>
      <c r="H494" s="4">
        <v>1015.7</v>
      </c>
      <c r="I494" s="4">
        <v>1015.1</v>
      </c>
      <c r="J494" s="4" t="s">
        <v>3954</v>
      </c>
      <c r="K494" s="4">
        <v>1011.5</v>
      </c>
      <c r="L494" s="4" t="s">
        <v>3955</v>
      </c>
      <c r="M494" s="4">
        <v>23.5</v>
      </c>
      <c r="N494" s="4">
        <v>24.8</v>
      </c>
      <c r="O494" s="4" t="s">
        <v>3956</v>
      </c>
      <c r="P494" s="4">
        <v>22.2</v>
      </c>
      <c r="Q494" s="4" t="s">
        <v>3957</v>
      </c>
      <c r="R494" s="4">
        <v>21.4</v>
      </c>
      <c r="S494" s="4">
        <v>88</v>
      </c>
      <c r="T494" s="4">
        <v>69</v>
      </c>
      <c r="U494" s="4" t="s">
        <v>3958</v>
      </c>
      <c r="V494" s="4">
        <v>1.9</v>
      </c>
      <c r="W494" s="4">
        <v>170</v>
      </c>
      <c r="X494" s="4">
        <v>7.1</v>
      </c>
      <c r="Y494" s="4">
        <v>180</v>
      </c>
      <c r="Z494" s="4" t="s">
        <v>3959</v>
      </c>
      <c r="AA494" s="4">
        <v>5</v>
      </c>
      <c r="AB494" s="4">
        <v>8.6999999999999993</v>
      </c>
      <c r="AC494" s="4">
        <v>2.5</v>
      </c>
      <c r="AD494" s="4" t="s">
        <v>3960</v>
      </c>
      <c r="AE494" s="4">
        <v>2.5</v>
      </c>
      <c r="AF494" s="4" t="s">
        <v>3960</v>
      </c>
      <c r="AG494" s="4">
        <v>0</v>
      </c>
      <c r="AH494" s="4">
        <v>0</v>
      </c>
      <c r="AI494" s="4">
        <v>9.48</v>
      </c>
      <c r="AJ494" s="4">
        <v>10.5</v>
      </c>
      <c r="AK494" s="4">
        <v>-1.2</v>
      </c>
      <c r="AL494" s="4">
        <v>5</v>
      </c>
      <c r="AM494" s="4" t="s">
        <v>3961</v>
      </c>
      <c r="AN494" s="4">
        <v>9.6</v>
      </c>
      <c r="AO494" s="3"/>
    </row>
    <row r="495" spans="2:41" x14ac:dyDescent="0.25">
      <c r="B495" s="106" t="s">
        <v>4829</v>
      </c>
      <c r="C495" s="16">
        <v>466990</v>
      </c>
      <c r="D495" s="16" t="s">
        <v>4631</v>
      </c>
      <c r="E495" s="16">
        <v>2021</v>
      </c>
      <c r="F495" s="12">
        <v>44320</v>
      </c>
      <c r="G495" s="4">
        <v>1010.4</v>
      </c>
      <c r="H495" s="4">
        <v>1012.6</v>
      </c>
      <c r="I495" s="4">
        <v>1012.8</v>
      </c>
      <c r="J495" s="4" t="s">
        <v>3962</v>
      </c>
      <c r="K495" s="4">
        <v>1008</v>
      </c>
      <c r="L495" s="4" t="s">
        <v>3963</v>
      </c>
      <c r="M495" s="4">
        <v>25.1</v>
      </c>
      <c r="N495" s="4">
        <v>28.6</v>
      </c>
      <c r="O495" s="4" t="s">
        <v>3964</v>
      </c>
      <c r="P495" s="4">
        <v>22.3</v>
      </c>
      <c r="Q495" s="4" t="s">
        <v>3965</v>
      </c>
      <c r="R495" s="4">
        <v>23.4</v>
      </c>
      <c r="S495" s="4">
        <v>90</v>
      </c>
      <c r="T495" s="4">
        <v>78</v>
      </c>
      <c r="U495" s="4" t="s">
        <v>3966</v>
      </c>
      <c r="V495" s="4">
        <v>4.3</v>
      </c>
      <c r="W495" s="4">
        <v>190</v>
      </c>
      <c r="X495" s="4">
        <v>14.9</v>
      </c>
      <c r="Y495" s="4">
        <v>320</v>
      </c>
      <c r="Z495" s="4" t="s">
        <v>3967</v>
      </c>
      <c r="AA495" s="4" t="s">
        <v>315</v>
      </c>
      <c r="AB495" s="4">
        <v>1.3</v>
      </c>
      <c r="AC495" s="4" t="s">
        <v>315</v>
      </c>
      <c r="AD495" s="4" t="s">
        <v>3968</v>
      </c>
      <c r="AE495" s="4" t="s">
        <v>315</v>
      </c>
      <c r="AF495" s="4" t="s">
        <v>3968</v>
      </c>
      <c r="AG495" s="4">
        <v>3.3</v>
      </c>
      <c r="AH495" s="4">
        <v>25.2</v>
      </c>
      <c r="AI495" s="4">
        <v>17.41</v>
      </c>
      <c r="AJ495" s="4">
        <v>12.8</v>
      </c>
      <c r="AK495" s="4">
        <v>-3</v>
      </c>
      <c r="AL495" s="4">
        <v>12</v>
      </c>
      <c r="AM495" s="4" t="s">
        <v>3969</v>
      </c>
      <c r="AN495" s="4">
        <v>8.6</v>
      </c>
      <c r="AO495" s="3"/>
    </row>
    <row r="496" spans="2:41" x14ac:dyDescent="0.25">
      <c r="B496" s="106" t="s">
        <v>4829</v>
      </c>
      <c r="C496" s="16">
        <v>466990</v>
      </c>
      <c r="D496" s="16" t="s">
        <v>4631</v>
      </c>
      <c r="E496" s="16">
        <v>2021</v>
      </c>
      <c r="F496" s="12">
        <v>44321</v>
      </c>
      <c r="G496" s="4">
        <v>1012.4</v>
      </c>
      <c r="H496" s="4">
        <v>1014.6</v>
      </c>
      <c r="I496" s="4">
        <v>1015.8</v>
      </c>
      <c r="J496" s="4" t="s">
        <v>3970</v>
      </c>
      <c r="K496" s="4">
        <v>1009.1</v>
      </c>
      <c r="L496" s="4" t="s">
        <v>3971</v>
      </c>
      <c r="M496" s="4">
        <v>24.2</v>
      </c>
      <c r="N496" s="4">
        <v>29</v>
      </c>
      <c r="O496" s="4" t="s">
        <v>3972</v>
      </c>
      <c r="P496" s="4">
        <v>22.2</v>
      </c>
      <c r="Q496" s="4" t="s">
        <v>3973</v>
      </c>
      <c r="R496" s="4">
        <v>20.9</v>
      </c>
      <c r="S496" s="4">
        <v>82</v>
      </c>
      <c r="T496" s="4">
        <v>68</v>
      </c>
      <c r="U496" s="4" t="s">
        <v>3972</v>
      </c>
      <c r="V496" s="4">
        <v>3.6</v>
      </c>
      <c r="W496" s="4">
        <v>30</v>
      </c>
      <c r="X496" s="4">
        <v>17.100000000000001</v>
      </c>
      <c r="Y496" s="4">
        <v>30</v>
      </c>
      <c r="Z496" s="4" t="s">
        <v>3974</v>
      </c>
      <c r="AA496" s="4">
        <v>0</v>
      </c>
      <c r="AB496" s="4">
        <v>0</v>
      </c>
      <c r="AC496" s="4">
        <v>0</v>
      </c>
      <c r="AD496" s="4" t="s">
        <v>181</v>
      </c>
      <c r="AE496" s="4">
        <v>0</v>
      </c>
      <c r="AF496" s="4" t="s">
        <v>181</v>
      </c>
      <c r="AG496" s="4">
        <v>2.7</v>
      </c>
      <c r="AH496" s="4">
        <v>20.6</v>
      </c>
      <c r="AI496" s="4">
        <v>14.17</v>
      </c>
      <c r="AJ496" s="4">
        <v>13</v>
      </c>
      <c r="AK496" s="4">
        <v>3.8</v>
      </c>
      <c r="AL496" s="4">
        <v>11</v>
      </c>
      <c r="AM496" s="4" t="s">
        <v>3975</v>
      </c>
      <c r="AN496" s="4">
        <v>8.6</v>
      </c>
      <c r="AO496" s="3"/>
    </row>
    <row r="497" spans="2:41" x14ac:dyDescent="0.25">
      <c r="B497" s="106" t="s">
        <v>4829</v>
      </c>
      <c r="C497" s="16">
        <v>466990</v>
      </c>
      <c r="D497" s="16" t="s">
        <v>4631</v>
      </c>
      <c r="E497" s="16">
        <v>2021</v>
      </c>
      <c r="F497" s="12">
        <v>44322</v>
      </c>
      <c r="G497" s="4">
        <v>1013.5</v>
      </c>
      <c r="H497" s="4">
        <v>1015.7</v>
      </c>
      <c r="I497" s="4">
        <v>1015</v>
      </c>
      <c r="J497" s="4" t="s">
        <v>3976</v>
      </c>
      <c r="K497" s="4">
        <v>1011.6</v>
      </c>
      <c r="L497" s="4" t="s">
        <v>3977</v>
      </c>
      <c r="M497" s="4">
        <v>24.7</v>
      </c>
      <c r="N497" s="4">
        <v>28.1</v>
      </c>
      <c r="O497" s="4" t="s">
        <v>3978</v>
      </c>
      <c r="P497" s="4">
        <v>22.1</v>
      </c>
      <c r="Q497" s="4" t="s">
        <v>3979</v>
      </c>
      <c r="R497" s="4">
        <v>21.3</v>
      </c>
      <c r="S497" s="4">
        <v>81</v>
      </c>
      <c r="T497" s="4">
        <v>70</v>
      </c>
      <c r="U497" s="4" t="s">
        <v>3980</v>
      </c>
      <c r="V497" s="4">
        <v>1.9</v>
      </c>
      <c r="W497" s="4">
        <v>250</v>
      </c>
      <c r="X497" s="4">
        <v>4.9000000000000004</v>
      </c>
      <c r="Y497" s="4">
        <v>140</v>
      </c>
      <c r="Z497" s="4" t="s">
        <v>3981</v>
      </c>
      <c r="AA497" s="4">
        <v>0</v>
      </c>
      <c r="AB497" s="4">
        <v>0</v>
      </c>
      <c r="AC497" s="4">
        <v>0</v>
      </c>
      <c r="AD497" s="4" t="s">
        <v>181</v>
      </c>
      <c r="AE497" s="4">
        <v>0</v>
      </c>
      <c r="AF497" s="4" t="s">
        <v>181</v>
      </c>
      <c r="AG497" s="4">
        <v>4.5</v>
      </c>
      <c r="AH497" s="4">
        <v>34.299999999999997</v>
      </c>
      <c r="AI497" s="4">
        <v>20.46</v>
      </c>
      <c r="AJ497" s="4">
        <v>16.100000000000001</v>
      </c>
      <c r="AK497" s="4">
        <v>3.8</v>
      </c>
      <c r="AL497" s="4">
        <v>13</v>
      </c>
      <c r="AM497" s="4" t="s">
        <v>3982</v>
      </c>
      <c r="AN497" s="4">
        <v>7.9</v>
      </c>
      <c r="AO497" s="3"/>
    </row>
    <row r="498" spans="2:41" x14ac:dyDescent="0.25">
      <c r="B498" s="106" t="s">
        <v>4829</v>
      </c>
      <c r="C498" s="16">
        <v>466990</v>
      </c>
      <c r="D498" s="16" t="s">
        <v>4631</v>
      </c>
      <c r="E498" s="16">
        <v>2021</v>
      </c>
      <c r="F498" s="12">
        <v>44323</v>
      </c>
      <c r="G498" s="4">
        <v>1010.9</v>
      </c>
      <c r="H498" s="4">
        <v>1013.1</v>
      </c>
      <c r="I498" s="4">
        <v>1013</v>
      </c>
      <c r="J498" s="4" t="s">
        <v>3983</v>
      </c>
      <c r="K498" s="4">
        <v>1008.9</v>
      </c>
      <c r="L498" s="4" t="s">
        <v>3984</v>
      </c>
      <c r="M498" s="4">
        <v>26.1</v>
      </c>
      <c r="N498" s="4">
        <v>29</v>
      </c>
      <c r="O498" s="4" t="s">
        <v>3985</v>
      </c>
      <c r="P498" s="4">
        <v>22.8</v>
      </c>
      <c r="Q498" s="4" t="s">
        <v>3986</v>
      </c>
      <c r="R498" s="4">
        <v>23.8</v>
      </c>
      <c r="S498" s="4">
        <v>87</v>
      </c>
      <c r="T498" s="4">
        <v>77</v>
      </c>
      <c r="U498" s="4" t="s">
        <v>3987</v>
      </c>
      <c r="V498" s="4">
        <v>3.1</v>
      </c>
      <c r="W498" s="4">
        <v>160</v>
      </c>
      <c r="X498" s="4">
        <v>10.199999999999999</v>
      </c>
      <c r="Y498" s="4">
        <v>200</v>
      </c>
      <c r="Z498" s="4" t="s">
        <v>3988</v>
      </c>
      <c r="AA498" s="4">
        <v>0</v>
      </c>
      <c r="AB498" s="4">
        <v>0</v>
      </c>
      <c r="AC498" s="4">
        <v>0</v>
      </c>
      <c r="AD498" s="4" t="s">
        <v>181</v>
      </c>
      <c r="AE498" s="4">
        <v>0</v>
      </c>
      <c r="AF498" s="4" t="s">
        <v>181</v>
      </c>
      <c r="AG498" s="4">
        <v>7</v>
      </c>
      <c r="AH498" s="4">
        <v>53.3</v>
      </c>
      <c r="AI498" s="4">
        <v>22.14</v>
      </c>
      <c r="AJ498" s="4">
        <v>17.5</v>
      </c>
      <c r="AK498" s="4">
        <v>4.3</v>
      </c>
      <c r="AL498" s="4">
        <v>13</v>
      </c>
      <c r="AM498" s="4" t="s">
        <v>3989</v>
      </c>
      <c r="AN498" s="4">
        <v>5</v>
      </c>
      <c r="AO498" s="3"/>
    </row>
    <row r="499" spans="2:41" x14ac:dyDescent="0.25">
      <c r="B499" s="106" t="s">
        <v>4829</v>
      </c>
      <c r="C499" s="16">
        <v>466990</v>
      </c>
      <c r="D499" s="16" t="s">
        <v>4631</v>
      </c>
      <c r="E499" s="16">
        <v>2021</v>
      </c>
      <c r="F499" s="12">
        <v>44324</v>
      </c>
      <c r="G499" s="4">
        <v>1007.9</v>
      </c>
      <c r="H499" s="4">
        <v>1010.1</v>
      </c>
      <c r="I499" s="4">
        <v>1009.7</v>
      </c>
      <c r="J499" s="4" t="s">
        <v>3990</v>
      </c>
      <c r="K499" s="4">
        <v>1005.7</v>
      </c>
      <c r="L499" s="4" t="s">
        <v>3991</v>
      </c>
      <c r="M499" s="4">
        <v>26.5</v>
      </c>
      <c r="N499" s="4">
        <v>29.6</v>
      </c>
      <c r="O499" s="4" t="s">
        <v>3992</v>
      </c>
      <c r="P499" s="4">
        <v>24.2</v>
      </c>
      <c r="Q499" s="4" t="s">
        <v>3993</v>
      </c>
      <c r="R499" s="4">
        <v>23.8</v>
      </c>
      <c r="S499" s="4">
        <v>85</v>
      </c>
      <c r="T499" s="4">
        <v>67</v>
      </c>
      <c r="U499" s="4" t="s">
        <v>3994</v>
      </c>
      <c r="V499" s="4">
        <v>3.4</v>
      </c>
      <c r="W499" s="4">
        <v>230</v>
      </c>
      <c r="X499" s="4">
        <v>13.4</v>
      </c>
      <c r="Y499" s="4">
        <v>230</v>
      </c>
      <c r="Z499" s="4" t="s">
        <v>3995</v>
      </c>
      <c r="AA499" s="4" t="s">
        <v>315</v>
      </c>
      <c r="AB499" s="4">
        <v>0.6</v>
      </c>
      <c r="AC499" s="4" t="s">
        <v>315</v>
      </c>
      <c r="AD499" s="4" t="s">
        <v>3996</v>
      </c>
      <c r="AE499" s="4" t="s">
        <v>315</v>
      </c>
      <c r="AF499" s="4" t="s">
        <v>3996</v>
      </c>
      <c r="AG499" s="4">
        <v>5.4</v>
      </c>
      <c r="AH499" s="4">
        <v>41.1</v>
      </c>
      <c r="AI499" s="4">
        <v>22.33</v>
      </c>
      <c r="AJ499" s="4">
        <v>14</v>
      </c>
      <c r="AK499" s="4">
        <v>-5.9</v>
      </c>
      <c r="AL499" s="4">
        <v>13</v>
      </c>
      <c r="AM499" s="4" t="s">
        <v>3997</v>
      </c>
      <c r="AN499" s="4">
        <v>8.4</v>
      </c>
      <c r="AO499" s="3"/>
    </row>
    <row r="500" spans="2:41" x14ac:dyDescent="0.25">
      <c r="B500" s="106" t="s">
        <v>4829</v>
      </c>
      <c r="C500" s="16">
        <v>466990</v>
      </c>
      <c r="D500" s="16" t="s">
        <v>4631</v>
      </c>
      <c r="E500" s="16">
        <v>2021</v>
      </c>
      <c r="F500" s="12">
        <v>44325</v>
      </c>
      <c r="G500" s="4">
        <v>1007.7</v>
      </c>
      <c r="H500" s="4">
        <v>1009.9</v>
      </c>
      <c r="I500" s="4">
        <v>1009</v>
      </c>
      <c r="J500" s="4" t="s">
        <v>3998</v>
      </c>
      <c r="K500" s="4">
        <v>1006.2</v>
      </c>
      <c r="L500" s="4" t="s">
        <v>3999</v>
      </c>
      <c r="M500" s="4">
        <v>27</v>
      </c>
      <c r="N500" s="4">
        <v>29.9</v>
      </c>
      <c r="O500" s="4" t="s">
        <v>4000</v>
      </c>
      <c r="P500" s="4">
        <v>23.4</v>
      </c>
      <c r="Q500" s="4" t="s">
        <v>4001</v>
      </c>
      <c r="R500" s="4">
        <v>22.7</v>
      </c>
      <c r="S500" s="4">
        <v>77</v>
      </c>
      <c r="T500" s="4">
        <v>67</v>
      </c>
      <c r="U500" s="4" t="s">
        <v>4002</v>
      </c>
      <c r="V500" s="4">
        <v>2.5</v>
      </c>
      <c r="W500" s="4">
        <v>90</v>
      </c>
      <c r="X500" s="4">
        <v>6.9</v>
      </c>
      <c r="Y500" s="4">
        <v>90</v>
      </c>
      <c r="Z500" s="4" t="s">
        <v>4003</v>
      </c>
      <c r="AA500" s="4">
        <v>0</v>
      </c>
      <c r="AB500" s="4">
        <v>0</v>
      </c>
      <c r="AC500" s="4">
        <v>0</v>
      </c>
      <c r="AD500" s="4" t="s">
        <v>181</v>
      </c>
      <c r="AE500" s="4">
        <v>0</v>
      </c>
      <c r="AF500" s="4" t="s">
        <v>181</v>
      </c>
      <c r="AG500" s="4">
        <v>6.5</v>
      </c>
      <c r="AH500" s="4">
        <v>49.4</v>
      </c>
      <c r="AI500" s="4">
        <v>22.56</v>
      </c>
      <c r="AJ500" s="4">
        <v>16.5</v>
      </c>
      <c r="AK500" s="4">
        <v>5</v>
      </c>
      <c r="AL500" s="4">
        <v>11</v>
      </c>
      <c r="AM500" s="4" t="s">
        <v>4004</v>
      </c>
      <c r="AN500" s="4">
        <v>6.1</v>
      </c>
      <c r="AO500" s="3"/>
    </row>
    <row r="501" spans="2:41" x14ac:dyDescent="0.25">
      <c r="B501" s="106" t="s">
        <v>4829</v>
      </c>
      <c r="C501" s="16">
        <v>466990</v>
      </c>
      <c r="D501" s="16" t="s">
        <v>4631</v>
      </c>
      <c r="E501" s="16">
        <v>2021</v>
      </c>
      <c r="F501" s="12">
        <v>44326</v>
      </c>
      <c r="G501" s="4">
        <v>1007.4</v>
      </c>
      <c r="H501" s="4">
        <v>1009.6</v>
      </c>
      <c r="I501" s="4">
        <v>1008.6</v>
      </c>
      <c r="J501" s="4" t="s">
        <v>4005</v>
      </c>
      <c r="K501" s="4">
        <v>1005.9</v>
      </c>
      <c r="L501" s="4" t="s">
        <v>4006</v>
      </c>
      <c r="M501" s="4">
        <v>26.9</v>
      </c>
      <c r="N501" s="4">
        <v>29.9</v>
      </c>
      <c r="O501" s="4" t="s">
        <v>4007</v>
      </c>
      <c r="P501" s="4">
        <v>24.5</v>
      </c>
      <c r="Q501" s="4" t="s">
        <v>4008</v>
      </c>
      <c r="R501" s="4">
        <v>24</v>
      </c>
      <c r="S501" s="4">
        <v>84</v>
      </c>
      <c r="T501" s="4">
        <v>71</v>
      </c>
      <c r="U501" s="4" t="s">
        <v>4009</v>
      </c>
      <c r="V501" s="4">
        <v>2.8</v>
      </c>
      <c r="W501" s="4">
        <v>170</v>
      </c>
      <c r="X501" s="4">
        <v>8.8000000000000007</v>
      </c>
      <c r="Y501" s="4">
        <v>260</v>
      </c>
      <c r="Z501" s="4" t="s">
        <v>4010</v>
      </c>
      <c r="AA501" s="4">
        <v>0</v>
      </c>
      <c r="AB501" s="4">
        <v>0</v>
      </c>
      <c r="AC501" s="4">
        <v>0</v>
      </c>
      <c r="AD501" s="4" t="s">
        <v>181</v>
      </c>
      <c r="AE501" s="4">
        <v>0</v>
      </c>
      <c r="AF501" s="4" t="s">
        <v>181</v>
      </c>
      <c r="AG501" s="4">
        <v>6.7</v>
      </c>
      <c r="AH501" s="4">
        <v>50.8</v>
      </c>
      <c r="AI501" s="4">
        <v>22.06</v>
      </c>
      <c r="AJ501" s="4">
        <v>16.3</v>
      </c>
      <c r="AK501" s="4">
        <v>6.1</v>
      </c>
      <c r="AL501" s="4">
        <v>12</v>
      </c>
      <c r="AM501" s="4" t="s">
        <v>4011</v>
      </c>
      <c r="AN501" s="4">
        <v>5.6</v>
      </c>
      <c r="AO501" s="3"/>
    </row>
    <row r="502" spans="2:41" x14ac:dyDescent="0.25">
      <c r="B502" s="106" t="s">
        <v>4829</v>
      </c>
      <c r="C502" s="16">
        <v>466990</v>
      </c>
      <c r="D502" s="16" t="s">
        <v>4631</v>
      </c>
      <c r="E502" s="16">
        <v>2021</v>
      </c>
      <c r="F502" s="12">
        <v>44327</v>
      </c>
      <c r="G502" s="4">
        <v>1006.6</v>
      </c>
      <c r="H502" s="4">
        <v>1008.8</v>
      </c>
      <c r="I502" s="4">
        <v>1008.2</v>
      </c>
      <c r="J502" s="4" t="s">
        <v>4012</v>
      </c>
      <c r="K502" s="4">
        <v>1004.9</v>
      </c>
      <c r="L502" s="4" t="s">
        <v>4013</v>
      </c>
      <c r="M502" s="4">
        <v>27.4</v>
      </c>
      <c r="N502" s="4">
        <v>29.9</v>
      </c>
      <c r="O502" s="4" t="s">
        <v>4014</v>
      </c>
      <c r="P502" s="4">
        <v>24.7</v>
      </c>
      <c r="Q502" s="4" t="s">
        <v>4015</v>
      </c>
      <c r="R502" s="4">
        <v>24.4</v>
      </c>
      <c r="S502" s="4">
        <v>84</v>
      </c>
      <c r="T502" s="4">
        <v>69</v>
      </c>
      <c r="U502" s="4" t="s">
        <v>4016</v>
      </c>
      <c r="V502" s="4">
        <v>3.2</v>
      </c>
      <c r="W502" s="4">
        <v>180</v>
      </c>
      <c r="X502" s="4">
        <v>13.7</v>
      </c>
      <c r="Y502" s="4">
        <v>200</v>
      </c>
      <c r="Z502" s="4" t="s">
        <v>4017</v>
      </c>
      <c r="AA502" s="4">
        <v>0</v>
      </c>
      <c r="AB502" s="4">
        <v>0</v>
      </c>
      <c r="AC502" s="4">
        <v>0</v>
      </c>
      <c r="AD502" s="4" t="s">
        <v>181</v>
      </c>
      <c r="AE502" s="4">
        <v>0</v>
      </c>
      <c r="AF502" s="4" t="s">
        <v>181</v>
      </c>
      <c r="AG502" s="4">
        <v>8.1999999999999993</v>
      </c>
      <c r="AH502" s="4">
        <v>62.1</v>
      </c>
      <c r="AI502" s="4">
        <v>25.27</v>
      </c>
      <c r="AJ502" s="4">
        <v>13.9</v>
      </c>
      <c r="AK502" s="4">
        <v>5.8</v>
      </c>
      <c r="AL502" s="4">
        <v>13</v>
      </c>
      <c r="AM502" s="4" t="s">
        <v>4018</v>
      </c>
      <c r="AN502" s="4">
        <v>4.3</v>
      </c>
      <c r="AO502" s="3"/>
    </row>
    <row r="503" spans="2:41" x14ac:dyDescent="0.25">
      <c r="B503" s="106" t="s">
        <v>4829</v>
      </c>
      <c r="C503" s="16">
        <v>466990</v>
      </c>
      <c r="D503" s="16" t="s">
        <v>4631</v>
      </c>
      <c r="E503" s="16">
        <v>2021</v>
      </c>
      <c r="F503" s="12">
        <v>44328</v>
      </c>
      <c r="G503" s="4">
        <v>1006.9</v>
      </c>
      <c r="H503" s="4">
        <v>1009.1</v>
      </c>
      <c r="I503" s="4">
        <v>1009.2</v>
      </c>
      <c r="J503" s="4" t="s">
        <v>4019</v>
      </c>
      <c r="K503" s="4">
        <v>1005.4</v>
      </c>
      <c r="L503" s="4" t="s">
        <v>4020</v>
      </c>
      <c r="M503" s="4">
        <v>28</v>
      </c>
      <c r="N503" s="4">
        <v>31</v>
      </c>
      <c r="O503" s="4" t="s">
        <v>4021</v>
      </c>
      <c r="P503" s="4">
        <v>24</v>
      </c>
      <c r="Q503" s="4" t="s">
        <v>4022</v>
      </c>
      <c r="R503" s="4">
        <v>24.5</v>
      </c>
      <c r="S503" s="4">
        <v>82</v>
      </c>
      <c r="T503" s="4">
        <v>63</v>
      </c>
      <c r="U503" s="4" t="s">
        <v>4023</v>
      </c>
      <c r="V503" s="4">
        <v>2.5</v>
      </c>
      <c r="W503" s="4">
        <v>110</v>
      </c>
      <c r="X503" s="4">
        <v>7.5</v>
      </c>
      <c r="Y503" s="4">
        <v>230</v>
      </c>
      <c r="Z503" s="4" t="s">
        <v>4024</v>
      </c>
      <c r="AA503" s="4">
        <v>0</v>
      </c>
      <c r="AB503" s="4">
        <v>0</v>
      </c>
      <c r="AC503" s="4">
        <v>0</v>
      </c>
      <c r="AD503" s="4" t="s">
        <v>181</v>
      </c>
      <c r="AE503" s="4">
        <v>0</v>
      </c>
      <c r="AF503" s="4" t="s">
        <v>181</v>
      </c>
      <c r="AG503" s="4">
        <v>11.1</v>
      </c>
      <c r="AH503" s="4">
        <v>84</v>
      </c>
      <c r="AI503" s="4">
        <v>27.7</v>
      </c>
      <c r="AJ503" s="4">
        <v>17.399999999999999</v>
      </c>
      <c r="AK503" s="4">
        <v>5.8</v>
      </c>
      <c r="AL503" s="4">
        <v>13</v>
      </c>
      <c r="AM503" s="4" t="s">
        <v>4025</v>
      </c>
      <c r="AN503" s="4">
        <v>3</v>
      </c>
      <c r="AO503" s="3"/>
    </row>
    <row r="504" spans="2:41" x14ac:dyDescent="0.25">
      <c r="B504" s="106" t="s">
        <v>4829</v>
      </c>
      <c r="C504" s="16">
        <v>466990</v>
      </c>
      <c r="D504" s="16" t="s">
        <v>4631</v>
      </c>
      <c r="E504" s="16">
        <v>2021</v>
      </c>
      <c r="F504" s="12">
        <v>44329</v>
      </c>
      <c r="G504" s="4">
        <v>1007.8</v>
      </c>
      <c r="H504" s="4">
        <v>1010</v>
      </c>
      <c r="I504" s="4">
        <v>1009.6</v>
      </c>
      <c r="J504" s="4" t="s">
        <v>4026</v>
      </c>
      <c r="K504" s="4">
        <v>1006.5</v>
      </c>
      <c r="L504" s="4" t="s">
        <v>4027</v>
      </c>
      <c r="M504" s="4">
        <v>27.8</v>
      </c>
      <c r="N504" s="4">
        <v>30.4</v>
      </c>
      <c r="O504" s="4" t="s">
        <v>4028</v>
      </c>
      <c r="P504" s="4">
        <v>25.6</v>
      </c>
      <c r="Q504" s="4" t="s">
        <v>4029</v>
      </c>
      <c r="R504" s="4">
        <v>24.8</v>
      </c>
      <c r="S504" s="4">
        <v>84</v>
      </c>
      <c r="T504" s="4">
        <v>69</v>
      </c>
      <c r="U504" s="4" t="s">
        <v>4030</v>
      </c>
      <c r="V504" s="4">
        <v>3.7</v>
      </c>
      <c r="W504" s="4">
        <v>180</v>
      </c>
      <c r="X504" s="4">
        <v>11.5</v>
      </c>
      <c r="Y504" s="4">
        <v>210</v>
      </c>
      <c r="Z504" s="4" t="s">
        <v>4031</v>
      </c>
      <c r="AA504" s="4" t="s">
        <v>315</v>
      </c>
      <c r="AB504" s="4">
        <v>1.5</v>
      </c>
      <c r="AC504" s="4" t="s">
        <v>315</v>
      </c>
      <c r="AD504" s="4" t="s">
        <v>4032</v>
      </c>
      <c r="AE504" s="4" t="s">
        <v>315</v>
      </c>
      <c r="AF504" s="4" t="s">
        <v>4033</v>
      </c>
      <c r="AG504" s="4">
        <v>10.199999999999999</v>
      </c>
      <c r="AH504" s="4">
        <v>77.099999999999994</v>
      </c>
      <c r="AI504" s="4">
        <v>27.25</v>
      </c>
      <c r="AJ504" s="4">
        <v>15.4</v>
      </c>
      <c r="AK504" s="4">
        <v>-4.5999999999999996</v>
      </c>
      <c r="AL504" s="4">
        <v>13</v>
      </c>
      <c r="AM504" s="4" t="s">
        <v>4034</v>
      </c>
      <c r="AN504" s="4">
        <v>5.8</v>
      </c>
      <c r="AO504" s="3"/>
    </row>
    <row r="505" spans="2:41" x14ac:dyDescent="0.25">
      <c r="B505" s="106" t="s">
        <v>4829</v>
      </c>
      <c r="C505" s="16">
        <v>466990</v>
      </c>
      <c r="D505" s="16" t="s">
        <v>4631</v>
      </c>
      <c r="E505" s="16">
        <v>2021</v>
      </c>
      <c r="F505" s="12">
        <v>44330</v>
      </c>
      <c r="G505" s="4">
        <v>1008.9</v>
      </c>
      <c r="H505" s="4">
        <v>1011.1</v>
      </c>
      <c r="I505" s="4">
        <v>1010.2</v>
      </c>
      <c r="J505" s="4" t="s">
        <v>4035</v>
      </c>
      <c r="K505" s="4">
        <v>1007.4</v>
      </c>
      <c r="L505" s="4" t="s">
        <v>4036</v>
      </c>
      <c r="M505" s="4">
        <v>27.6</v>
      </c>
      <c r="N505" s="4">
        <v>30.1</v>
      </c>
      <c r="O505" s="4" t="s">
        <v>4037</v>
      </c>
      <c r="P505" s="4">
        <v>25.5</v>
      </c>
      <c r="Q505" s="4" t="s">
        <v>4038</v>
      </c>
      <c r="R505" s="4">
        <v>24.4</v>
      </c>
      <c r="S505" s="4">
        <v>83</v>
      </c>
      <c r="T505" s="4">
        <v>72</v>
      </c>
      <c r="U505" s="4" t="s">
        <v>4039</v>
      </c>
      <c r="V505" s="4">
        <v>3.9</v>
      </c>
      <c r="W505" s="4">
        <v>180</v>
      </c>
      <c r="X505" s="4">
        <v>11.9</v>
      </c>
      <c r="Y505" s="4">
        <v>200</v>
      </c>
      <c r="Z505" s="4" t="s">
        <v>4040</v>
      </c>
      <c r="AA505" s="4">
        <v>0</v>
      </c>
      <c r="AB505" s="4">
        <v>0</v>
      </c>
      <c r="AC505" s="4">
        <v>0</v>
      </c>
      <c r="AD505" s="4" t="s">
        <v>181</v>
      </c>
      <c r="AE505" s="4">
        <v>0</v>
      </c>
      <c r="AF505" s="4" t="s">
        <v>181</v>
      </c>
      <c r="AG505" s="4">
        <v>9.1999999999999993</v>
      </c>
      <c r="AH505" s="4">
        <v>69.400000000000006</v>
      </c>
      <c r="AI505" s="4">
        <v>26.03</v>
      </c>
      <c r="AJ505" s="4">
        <v>14.4</v>
      </c>
      <c r="AK505" s="4">
        <v>6.4</v>
      </c>
      <c r="AL505" s="4">
        <v>13</v>
      </c>
      <c r="AM505" s="4" t="s">
        <v>4041</v>
      </c>
      <c r="AN505" s="4">
        <v>5.8</v>
      </c>
      <c r="AO505" s="3"/>
    </row>
    <row r="506" spans="2:41" x14ac:dyDescent="0.25">
      <c r="B506" s="106" t="s">
        <v>4829</v>
      </c>
      <c r="C506" s="16">
        <v>466990</v>
      </c>
      <c r="D506" s="16" t="s">
        <v>4631</v>
      </c>
      <c r="E506" s="16">
        <v>2021</v>
      </c>
      <c r="F506" s="12">
        <v>44331</v>
      </c>
      <c r="G506" s="4">
        <v>1008.3</v>
      </c>
      <c r="H506" s="4">
        <v>1010.5</v>
      </c>
      <c r="I506" s="4">
        <v>1010</v>
      </c>
      <c r="J506" s="4" t="s">
        <v>4042</v>
      </c>
      <c r="K506" s="4">
        <v>1006.4</v>
      </c>
      <c r="L506" s="4" t="s">
        <v>4043</v>
      </c>
      <c r="M506" s="4">
        <v>27.6</v>
      </c>
      <c r="N506" s="4">
        <v>31.6</v>
      </c>
      <c r="O506" s="4" t="s">
        <v>4044</v>
      </c>
      <c r="P506" s="4">
        <v>24.1</v>
      </c>
      <c r="Q506" s="4" t="s">
        <v>4045</v>
      </c>
      <c r="R506" s="4">
        <v>23.8</v>
      </c>
      <c r="S506" s="4">
        <v>80</v>
      </c>
      <c r="T506" s="4">
        <v>57</v>
      </c>
      <c r="U506" s="4" t="s">
        <v>4046</v>
      </c>
      <c r="V506" s="4">
        <v>4.7</v>
      </c>
      <c r="W506" s="4">
        <v>200</v>
      </c>
      <c r="X506" s="4">
        <v>14.6</v>
      </c>
      <c r="Y506" s="4">
        <v>280</v>
      </c>
      <c r="Z506" s="4" t="s">
        <v>4047</v>
      </c>
      <c r="AA506" s="4">
        <v>0</v>
      </c>
      <c r="AB506" s="4">
        <v>0</v>
      </c>
      <c r="AC506" s="4">
        <v>0</v>
      </c>
      <c r="AD506" s="4" t="s">
        <v>181</v>
      </c>
      <c r="AE506" s="4">
        <v>0</v>
      </c>
      <c r="AF506" s="4" t="s">
        <v>181</v>
      </c>
      <c r="AG506" s="4">
        <v>9.4</v>
      </c>
      <c r="AH506" s="4">
        <v>70.900000000000006</v>
      </c>
      <c r="AI506" s="4">
        <v>26.53</v>
      </c>
      <c r="AJ506" s="4">
        <v>16.3</v>
      </c>
      <c r="AK506" s="4">
        <v>6.3</v>
      </c>
      <c r="AL506" s="4">
        <v>13</v>
      </c>
      <c r="AM506" s="4" t="s">
        <v>4048</v>
      </c>
      <c r="AN506" s="4">
        <v>4.8</v>
      </c>
      <c r="AO506" s="3"/>
    </row>
    <row r="507" spans="2:41" x14ac:dyDescent="0.25">
      <c r="B507" s="106" t="s">
        <v>4829</v>
      </c>
      <c r="C507" s="16">
        <v>466990</v>
      </c>
      <c r="D507" s="16" t="s">
        <v>4631</v>
      </c>
      <c r="E507" s="16">
        <v>2021</v>
      </c>
      <c r="F507" s="12">
        <v>44332</v>
      </c>
      <c r="G507" s="4">
        <v>1007.9</v>
      </c>
      <c r="H507" s="4">
        <v>1010.1</v>
      </c>
      <c r="I507" s="4">
        <v>1009.3</v>
      </c>
      <c r="J507" s="4" t="s">
        <v>4049</v>
      </c>
      <c r="K507" s="4">
        <v>1006.1</v>
      </c>
      <c r="L507" s="4" t="s">
        <v>4050</v>
      </c>
      <c r="M507" s="4">
        <v>28.1</v>
      </c>
      <c r="N507" s="4">
        <v>30.4</v>
      </c>
      <c r="O507" s="4" t="s">
        <v>4051</v>
      </c>
      <c r="P507" s="4">
        <v>25.7</v>
      </c>
      <c r="Q507" s="4" t="s">
        <v>4052</v>
      </c>
      <c r="R507" s="4">
        <v>25</v>
      </c>
      <c r="S507" s="4">
        <v>84</v>
      </c>
      <c r="T507" s="4">
        <v>72</v>
      </c>
      <c r="U507" s="4" t="s">
        <v>4053</v>
      </c>
      <c r="V507" s="4">
        <v>3.7</v>
      </c>
      <c r="W507" s="4">
        <v>180</v>
      </c>
      <c r="X507" s="4">
        <v>13.8</v>
      </c>
      <c r="Y507" s="4">
        <v>280</v>
      </c>
      <c r="Z507" s="4" t="s">
        <v>4054</v>
      </c>
      <c r="AA507" s="4">
        <v>0</v>
      </c>
      <c r="AB507" s="4">
        <v>0</v>
      </c>
      <c r="AC507" s="4">
        <v>0</v>
      </c>
      <c r="AD507" s="4" t="s">
        <v>181</v>
      </c>
      <c r="AE507" s="4">
        <v>0</v>
      </c>
      <c r="AF507" s="4" t="s">
        <v>181</v>
      </c>
      <c r="AG507" s="4">
        <v>9.5</v>
      </c>
      <c r="AH507" s="4">
        <v>71.5</v>
      </c>
      <c r="AI507" s="4">
        <v>26.91</v>
      </c>
      <c r="AJ507" s="4">
        <v>15.1</v>
      </c>
      <c r="AK507" s="4">
        <v>7</v>
      </c>
      <c r="AL507" s="4">
        <v>13</v>
      </c>
      <c r="AM507" s="4" t="s">
        <v>4055</v>
      </c>
      <c r="AN507" s="4">
        <v>5.5</v>
      </c>
      <c r="AO507" s="3"/>
    </row>
    <row r="508" spans="2:41" x14ac:dyDescent="0.25">
      <c r="B508" s="106" t="s">
        <v>4829</v>
      </c>
      <c r="C508" s="16">
        <v>466990</v>
      </c>
      <c r="D508" s="16" t="s">
        <v>4631</v>
      </c>
      <c r="E508" s="16">
        <v>2021</v>
      </c>
      <c r="F508" s="12">
        <v>44333</v>
      </c>
      <c r="G508" s="4">
        <v>1008.4</v>
      </c>
      <c r="H508" s="4">
        <v>1010.6</v>
      </c>
      <c r="I508" s="4">
        <v>1009.6</v>
      </c>
      <c r="J508" s="4" t="s">
        <v>4056</v>
      </c>
      <c r="K508" s="4">
        <v>1007.4</v>
      </c>
      <c r="L508" s="4" t="s">
        <v>4057</v>
      </c>
      <c r="M508" s="4">
        <v>28.1</v>
      </c>
      <c r="N508" s="4">
        <v>31.2</v>
      </c>
      <c r="O508" s="4" t="s">
        <v>4058</v>
      </c>
      <c r="P508" s="4">
        <v>26</v>
      </c>
      <c r="Q508" s="4" t="s">
        <v>4059</v>
      </c>
      <c r="R508" s="4">
        <v>25</v>
      </c>
      <c r="S508" s="4">
        <v>83</v>
      </c>
      <c r="T508" s="4">
        <v>69</v>
      </c>
      <c r="U508" s="4" t="s">
        <v>4060</v>
      </c>
      <c r="V508" s="4">
        <v>3.3</v>
      </c>
      <c r="W508" s="4">
        <v>180</v>
      </c>
      <c r="X508" s="4">
        <v>11.9</v>
      </c>
      <c r="Y508" s="4">
        <v>190</v>
      </c>
      <c r="Z508" s="4" t="s">
        <v>4061</v>
      </c>
      <c r="AA508" s="4">
        <v>0</v>
      </c>
      <c r="AB508" s="4">
        <v>0</v>
      </c>
      <c r="AC508" s="4">
        <v>0</v>
      </c>
      <c r="AD508" s="4" t="s">
        <v>181</v>
      </c>
      <c r="AE508" s="4">
        <v>0</v>
      </c>
      <c r="AF508" s="4" t="s">
        <v>181</v>
      </c>
      <c r="AG508" s="4">
        <v>8.3000000000000007</v>
      </c>
      <c r="AH508" s="4">
        <v>62.4</v>
      </c>
      <c r="AI508" s="4">
        <v>23.64</v>
      </c>
      <c r="AJ508" s="4">
        <v>12.8</v>
      </c>
      <c r="AK508" s="4">
        <v>-5</v>
      </c>
      <c r="AL508" s="4">
        <v>12</v>
      </c>
      <c r="AM508" s="4" t="s">
        <v>4062</v>
      </c>
      <c r="AN508" s="4">
        <v>6.1</v>
      </c>
      <c r="AO508" s="3"/>
    </row>
    <row r="509" spans="2:41" x14ac:dyDescent="0.25">
      <c r="B509" s="106" t="s">
        <v>4829</v>
      </c>
      <c r="C509" s="16">
        <v>466990</v>
      </c>
      <c r="D509" s="16" t="s">
        <v>4631</v>
      </c>
      <c r="E509" s="16">
        <v>2021</v>
      </c>
      <c r="F509" s="12">
        <v>44334</v>
      </c>
      <c r="G509" s="4">
        <v>1008.3</v>
      </c>
      <c r="H509" s="4">
        <v>1010.5</v>
      </c>
      <c r="I509" s="4">
        <v>1009.8</v>
      </c>
      <c r="J509" s="4" t="s">
        <v>4063</v>
      </c>
      <c r="K509" s="4">
        <v>1006.8</v>
      </c>
      <c r="L509" s="4" t="s">
        <v>4064</v>
      </c>
      <c r="M509" s="4">
        <v>27.9</v>
      </c>
      <c r="N509" s="4">
        <v>30.1</v>
      </c>
      <c r="O509" s="4" t="s">
        <v>4065</v>
      </c>
      <c r="P509" s="4">
        <v>26</v>
      </c>
      <c r="Q509" s="4" t="s">
        <v>4066</v>
      </c>
      <c r="R509" s="4">
        <v>25.3</v>
      </c>
      <c r="S509" s="4">
        <v>86</v>
      </c>
      <c r="T509" s="4">
        <v>74</v>
      </c>
      <c r="U509" s="4" t="s">
        <v>4067</v>
      </c>
      <c r="V509" s="4">
        <v>3.2</v>
      </c>
      <c r="W509" s="4">
        <v>180</v>
      </c>
      <c r="X509" s="4">
        <v>12.3</v>
      </c>
      <c r="Y509" s="4">
        <v>180</v>
      </c>
      <c r="Z509" s="4" t="s">
        <v>4068</v>
      </c>
      <c r="AA509" s="4">
        <v>1</v>
      </c>
      <c r="AB509" s="4">
        <v>1.5</v>
      </c>
      <c r="AC509" s="4">
        <v>0.5</v>
      </c>
      <c r="AD509" s="4" t="s">
        <v>4069</v>
      </c>
      <c r="AE509" s="4">
        <v>0.5</v>
      </c>
      <c r="AF509" s="4" t="s">
        <v>4070</v>
      </c>
      <c r="AG509" s="4">
        <v>7.6</v>
      </c>
      <c r="AH509" s="4">
        <v>57.1</v>
      </c>
      <c r="AI509" s="4">
        <v>25.56</v>
      </c>
      <c r="AJ509" s="4">
        <v>15</v>
      </c>
      <c r="AK509" s="4">
        <v>-6.3</v>
      </c>
      <c r="AL509" s="4">
        <v>14</v>
      </c>
      <c r="AM509" s="4" t="s">
        <v>4071</v>
      </c>
      <c r="AN509" s="4">
        <v>8.4</v>
      </c>
      <c r="AO509" s="3"/>
    </row>
    <row r="510" spans="2:41" x14ac:dyDescent="0.25">
      <c r="B510" s="106" t="s">
        <v>4829</v>
      </c>
      <c r="C510" s="16">
        <v>466990</v>
      </c>
      <c r="D510" s="16" t="s">
        <v>4631</v>
      </c>
      <c r="E510" s="16">
        <v>2021</v>
      </c>
      <c r="F510" s="12">
        <v>44335</v>
      </c>
      <c r="G510" s="4">
        <v>1007.2</v>
      </c>
      <c r="H510" s="4">
        <v>1009.4</v>
      </c>
      <c r="I510" s="4">
        <v>1008.8</v>
      </c>
      <c r="J510" s="4" t="s">
        <v>4072</v>
      </c>
      <c r="K510" s="4">
        <v>1005.3</v>
      </c>
      <c r="L510" s="4" t="s">
        <v>4073</v>
      </c>
      <c r="M510" s="4">
        <v>27.9</v>
      </c>
      <c r="N510" s="4">
        <v>30.4</v>
      </c>
      <c r="O510" s="4" t="s">
        <v>4074</v>
      </c>
      <c r="P510" s="4">
        <v>25.6</v>
      </c>
      <c r="Q510" s="4" t="s">
        <v>4075</v>
      </c>
      <c r="R510" s="4">
        <v>24.9</v>
      </c>
      <c r="S510" s="4">
        <v>84</v>
      </c>
      <c r="T510" s="4">
        <v>75</v>
      </c>
      <c r="U510" s="4" t="s">
        <v>4076</v>
      </c>
      <c r="V510" s="4">
        <v>5</v>
      </c>
      <c r="W510" s="4">
        <v>180</v>
      </c>
      <c r="X510" s="4">
        <v>14.9</v>
      </c>
      <c r="Y510" s="4">
        <v>260</v>
      </c>
      <c r="Z510" s="4" t="s">
        <v>4077</v>
      </c>
      <c r="AA510" s="4">
        <v>0</v>
      </c>
      <c r="AB510" s="4">
        <v>0</v>
      </c>
      <c r="AC510" s="4">
        <v>0</v>
      </c>
      <c r="AD510" s="4" t="s">
        <v>181</v>
      </c>
      <c r="AE510" s="4">
        <v>0</v>
      </c>
      <c r="AF510" s="4" t="s">
        <v>181</v>
      </c>
      <c r="AG510" s="4">
        <v>7.2</v>
      </c>
      <c r="AH510" s="4">
        <v>54</v>
      </c>
      <c r="AI510" s="4">
        <v>24.67</v>
      </c>
      <c r="AJ510" s="4">
        <v>13.9</v>
      </c>
      <c r="AK510" s="4">
        <v>5.3</v>
      </c>
      <c r="AL510" s="4">
        <v>14</v>
      </c>
      <c r="AM510" s="4" t="s">
        <v>4078</v>
      </c>
      <c r="AN510" s="4">
        <v>7.3</v>
      </c>
      <c r="AO510" s="3"/>
    </row>
    <row r="511" spans="2:41" x14ac:dyDescent="0.25">
      <c r="B511" s="106" t="s">
        <v>4829</v>
      </c>
      <c r="C511" s="16">
        <v>466990</v>
      </c>
      <c r="D511" s="16" t="s">
        <v>4631</v>
      </c>
      <c r="E511" s="16">
        <v>2021</v>
      </c>
      <c r="F511" s="12">
        <v>44336</v>
      </c>
      <c r="G511" s="4">
        <v>1007.2</v>
      </c>
      <c r="H511" s="4">
        <v>1009.4</v>
      </c>
      <c r="I511" s="4">
        <v>1008.9</v>
      </c>
      <c r="J511" s="4" t="s">
        <v>4079</v>
      </c>
      <c r="K511" s="4">
        <v>1005.7</v>
      </c>
      <c r="L511" s="4" t="s">
        <v>4080</v>
      </c>
      <c r="M511" s="4">
        <v>27.9</v>
      </c>
      <c r="N511" s="4">
        <v>30.9</v>
      </c>
      <c r="O511" s="4" t="s">
        <v>4081</v>
      </c>
      <c r="P511" s="4">
        <v>26</v>
      </c>
      <c r="Q511" s="4" t="s">
        <v>4082</v>
      </c>
      <c r="R511" s="4">
        <v>25</v>
      </c>
      <c r="S511" s="4">
        <v>85</v>
      </c>
      <c r="T511" s="4">
        <v>65</v>
      </c>
      <c r="U511" s="4" t="s">
        <v>4083</v>
      </c>
      <c r="V511" s="4">
        <v>3</v>
      </c>
      <c r="W511" s="4">
        <v>170</v>
      </c>
      <c r="X511" s="4">
        <v>13.9</v>
      </c>
      <c r="Y511" s="4">
        <v>210</v>
      </c>
      <c r="Z511" s="4" t="s">
        <v>4084</v>
      </c>
      <c r="AA511" s="4">
        <v>0</v>
      </c>
      <c r="AB511" s="4">
        <v>0</v>
      </c>
      <c r="AC511" s="4">
        <v>0</v>
      </c>
      <c r="AD511" s="4" t="s">
        <v>181</v>
      </c>
      <c r="AE511" s="4">
        <v>0</v>
      </c>
      <c r="AF511" s="4" t="s">
        <v>181</v>
      </c>
      <c r="AG511" s="4">
        <v>6.2</v>
      </c>
      <c r="AH511" s="4">
        <v>46.5</v>
      </c>
      <c r="AI511" s="4">
        <v>22.26</v>
      </c>
      <c r="AJ511" s="4">
        <v>15.6</v>
      </c>
      <c r="AK511" s="4">
        <v>6.1</v>
      </c>
      <c r="AL511" s="4">
        <v>12</v>
      </c>
      <c r="AM511" s="4" t="s">
        <v>4085</v>
      </c>
      <c r="AN511" s="4">
        <v>4.5</v>
      </c>
      <c r="AO511" s="3"/>
    </row>
    <row r="512" spans="2:41" x14ac:dyDescent="0.25">
      <c r="B512" s="106" t="s">
        <v>4829</v>
      </c>
      <c r="C512" s="16">
        <v>466990</v>
      </c>
      <c r="D512" s="16" t="s">
        <v>4631</v>
      </c>
      <c r="E512" s="16">
        <v>2021</v>
      </c>
      <c r="F512" s="12">
        <v>44337</v>
      </c>
      <c r="G512" s="4">
        <v>1006.7</v>
      </c>
      <c r="H512" s="4">
        <v>1008.9</v>
      </c>
      <c r="I512" s="4">
        <v>1007.8</v>
      </c>
      <c r="J512" s="4" t="s">
        <v>4086</v>
      </c>
      <c r="K512" s="4">
        <v>1005.4</v>
      </c>
      <c r="L512" s="4" t="s">
        <v>4087</v>
      </c>
      <c r="M512" s="4">
        <v>28.3</v>
      </c>
      <c r="N512" s="4">
        <v>31.6</v>
      </c>
      <c r="O512" s="4" t="s">
        <v>4088</v>
      </c>
      <c r="P512" s="4">
        <v>25.5</v>
      </c>
      <c r="Q512" s="4" t="s">
        <v>4089</v>
      </c>
      <c r="R512" s="4">
        <v>25.1</v>
      </c>
      <c r="S512" s="4">
        <v>83</v>
      </c>
      <c r="T512" s="4">
        <v>67</v>
      </c>
      <c r="U512" s="4" t="s">
        <v>4090</v>
      </c>
      <c r="V512" s="4">
        <v>2.2999999999999998</v>
      </c>
      <c r="W512" s="4">
        <v>160</v>
      </c>
      <c r="X512" s="4">
        <v>10.1</v>
      </c>
      <c r="Y512" s="4">
        <v>180</v>
      </c>
      <c r="Z512" s="4" t="s">
        <v>4091</v>
      </c>
      <c r="AA512" s="4">
        <v>0</v>
      </c>
      <c r="AB512" s="4">
        <v>0</v>
      </c>
      <c r="AC512" s="4">
        <v>0</v>
      </c>
      <c r="AD512" s="4" t="s">
        <v>181</v>
      </c>
      <c r="AE512" s="4">
        <v>0</v>
      </c>
      <c r="AF512" s="4" t="s">
        <v>181</v>
      </c>
      <c r="AG512" s="4">
        <v>7.6</v>
      </c>
      <c r="AH512" s="4">
        <v>56.9</v>
      </c>
      <c r="AI512" s="4">
        <v>23.63</v>
      </c>
      <c r="AJ512" s="4">
        <v>16.100000000000001</v>
      </c>
      <c r="AK512" s="4">
        <v>6.1</v>
      </c>
      <c r="AL512" s="4">
        <v>13</v>
      </c>
      <c r="AM512" s="4" t="s">
        <v>4092</v>
      </c>
      <c r="AN512" s="4">
        <v>3.1</v>
      </c>
      <c r="AO512" s="3"/>
    </row>
    <row r="513" spans="2:41" x14ac:dyDescent="0.25">
      <c r="B513" s="106" t="s">
        <v>4829</v>
      </c>
      <c r="C513" s="16">
        <v>466990</v>
      </c>
      <c r="D513" s="16" t="s">
        <v>4631</v>
      </c>
      <c r="E513" s="16">
        <v>2021</v>
      </c>
      <c r="F513" s="12">
        <v>44338</v>
      </c>
      <c r="G513" s="4">
        <v>1005.8</v>
      </c>
      <c r="H513" s="4">
        <v>1008</v>
      </c>
      <c r="I513" s="4">
        <v>1007.5</v>
      </c>
      <c r="J513" s="4" t="s">
        <v>4093</v>
      </c>
      <c r="K513" s="4">
        <v>1004.4</v>
      </c>
      <c r="L513" s="4" t="s">
        <v>4094</v>
      </c>
      <c r="M513" s="4">
        <v>28.5</v>
      </c>
      <c r="N513" s="4">
        <v>31.3</v>
      </c>
      <c r="O513" s="4" t="s">
        <v>4095</v>
      </c>
      <c r="P513" s="4">
        <v>26.1</v>
      </c>
      <c r="Q513" s="4" t="s">
        <v>4096</v>
      </c>
      <c r="R513" s="4">
        <v>25.1</v>
      </c>
      <c r="S513" s="4">
        <v>82</v>
      </c>
      <c r="T513" s="4">
        <v>63</v>
      </c>
      <c r="U513" s="4" t="s">
        <v>4097</v>
      </c>
      <c r="V513" s="4">
        <v>2</v>
      </c>
      <c r="W513" s="4">
        <v>240</v>
      </c>
      <c r="X513" s="4">
        <v>5.4</v>
      </c>
      <c r="Y513" s="4">
        <v>230</v>
      </c>
      <c r="Z513" s="4" t="s">
        <v>4098</v>
      </c>
      <c r="AA513" s="4">
        <v>0</v>
      </c>
      <c r="AB513" s="4">
        <v>0</v>
      </c>
      <c r="AC513" s="4">
        <v>0</v>
      </c>
      <c r="AD513" s="4" t="s">
        <v>181</v>
      </c>
      <c r="AE513" s="4">
        <v>0</v>
      </c>
      <c r="AF513" s="4" t="s">
        <v>181</v>
      </c>
      <c r="AG513" s="4">
        <v>7.1</v>
      </c>
      <c r="AH513" s="4">
        <v>53.1</v>
      </c>
      <c r="AI513" s="4">
        <v>22.73</v>
      </c>
      <c r="AJ513" s="4">
        <v>11.1</v>
      </c>
      <c r="AK513" s="4">
        <v>5.4</v>
      </c>
      <c r="AL513" s="4">
        <v>11</v>
      </c>
      <c r="AM513" s="4" t="s">
        <v>4099</v>
      </c>
      <c r="AN513" s="4">
        <v>6.5</v>
      </c>
      <c r="AO513" s="3"/>
    </row>
    <row r="514" spans="2:41" x14ac:dyDescent="0.25">
      <c r="B514" s="106" t="s">
        <v>4829</v>
      </c>
      <c r="C514" s="16">
        <v>466990</v>
      </c>
      <c r="D514" s="16" t="s">
        <v>4631</v>
      </c>
      <c r="E514" s="16">
        <v>2021</v>
      </c>
      <c r="F514" s="12">
        <v>44339</v>
      </c>
      <c r="G514" s="4">
        <v>1006.9</v>
      </c>
      <c r="H514" s="4">
        <v>1009.1</v>
      </c>
      <c r="I514" s="4">
        <v>1008.7</v>
      </c>
      <c r="J514" s="4" t="s">
        <v>4100</v>
      </c>
      <c r="K514" s="4">
        <v>1005.7</v>
      </c>
      <c r="L514" s="4" t="s">
        <v>4101</v>
      </c>
      <c r="M514" s="4">
        <v>28.7</v>
      </c>
      <c r="N514" s="4">
        <v>31.9</v>
      </c>
      <c r="O514" s="4" t="s">
        <v>4102</v>
      </c>
      <c r="P514" s="4">
        <v>26.7</v>
      </c>
      <c r="Q514" s="4" t="s">
        <v>4103</v>
      </c>
      <c r="R514" s="4">
        <v>25.5</v>
      </c>
      <c r="S514" s="4">
        <v>83</v>
      </c>
      <c r="T514" s="4">
        <v>67</v>
      </c>
      <c r="U514" s="4" t="s">
        <v>4104</v>
      </c>
      <c r="V514" s="4">
        <v>2.4</v>
      </c>
      <c r="W514" s="4">
        <v>80</v>
      </c>
      <c r="X514" s="4">
        <v>8.1</v>
      </c>
      <c r="Y514" s="4">
        <v>80</v>
      </c>
      <c r="Z514" s="4" t="s">
        <v>4105</v>
      </c>
      <c r="AA514" s="4">
        <v>0</v>
      </c>
      <c r="AB514" s="4">
        <v>0</v>
      </c>
      <c r="AC514" s="4">
        <v>0</v>
      </c>
      <c r="AD514" s="4" t="s">
        <v>181</v>
      </c>
      <c r="AE514" s="4">
        <v>0</v>
      </c>
      <c r="AF514" s="4" t="s">
        <v>181</v>
      </c>
      <c r="AG514" s="4">
        <v>8.6</v>
      </c>
      <c r="AH514" s="4">
        <v>64.3</v>
      </c>
      <c r="AI514" s="4">
        <v>25.55</v>
      </c>
      <c r="AJ514" s="4">
        <v>13</v>
      </c>
      <c r="AK514" s="4">
        <v>7.5</v>
      </c>
      <c r="AL514" s="4">
        <v>13</v>
      </c>
      <c r="AM514" s="4" t="s">
        <v>4106</v>
      </c>
      <c r="AN514" s="4">
        <v>7</v>
      </c>
      <c r="AO514" s="3"/>
    </row>
    <row r="515" spans="2:41" x14ac:dyDescent="0.25">
      <c r="B515" s="106" t="s">
        <v>4829</v>
      </c>
      <c r="C515" s="16">
        <v>466990</v>
      </c>
      <c r="D515" s="16" t="s">
        <v>4631</v>
      </c>
      <c r="E515" s="16">
        <v>2021</v>
      </c>
      <c r="F515" s="12">
        <v>44340</v>
      </c>
      <c r="G515" s="4">
        <v>1008.2</v>
      </c>
      <c r="H515" s="4">
        <v>1010.4</v>
      </c>
      <c r="I515" s="4">
        <v>1011.5</v>
      </c>
      <c r="J515" s="4" t="s">
        <v>4107</v>
      </c>
      <c r="K515" s="4">
        <v>1006.3</v>
      </c>
      <c r="L515" s="4" t="s">
        <v>4108</v>
      </c>
      <c r="M515" s="4">
        <v>28</v>
      </c>
      <c r="N515" s="4">
        <v>32.200000000000003</v>
      </c>
      <c r="O515" s="4" t="s">
        <v>4109</v>
      </c>
      <c r="P515" s="4">
        <v>24.9</v>
      </c>
      <c r="Q515" s="4" t="s">
        <v>4110</v>
      </c>
      <c r="R515" s="4">
        <v>25.1</v>
      </c>
      <c r="S515" s="4">
        <v>85</v>
      </c>
      <c r="T515" s="4">
        <v>62</v>
      </c>
      <c r="U515" s="4" t="s">
        <v>4111</v>
      </c>
      <c r="V515" s="4">
        <v>3.4</v>
      </c>
      <c r="W515" s="4">
        <v>230</v>
      </c>
      <c r="X515" s="4">
        <v>11.4</v>
      </c>
      <c r="Y515" s="4">
        <v>190</v>
      </c>
      <c r="Z515" s="4" t="s">
        <v>4112</v>
      </c>
      <c r="AA515" s="4">
        <v>81.5</v>
      </c>
      <c r="AB515" s="4">
        <v>5.9</v>
      </c>
      <c r="AC515" s="4">
        <v>8</v>
      </c>
      <c r="AD515" s="4" t="s">
        <v>4113</v>
      </c>
      <c r="AE515" s="4">
        <v>42</v>
      </c>
      <c r="AF515" s="4" t="s">
        <v>4114</v>
      </c>
      <c r="AG515" s="4">
        <v>7.7</v>
      </c>
      <c r="AH515" s="4">
        <v>57.5</v>
      </c>
      <c r="AI515" s="4">
        <v>24.69</v>
      </c>
      <c r="AJ515" s="4">
        <v>12.9</v>
      </c>
      <c r="AK515" s="4">
        <v>-5.5</v>
      </c>
      <c r="AL515" s="4">
        <v>13</v>
      </c>
      <c r="AM515" s="4" t="s">
        <v>4115</v>
      </c>
      <c r="AN515" s="4">
        <v>7.5</v>
      </c>
      <c r="AO515" s="3"/>
    </row>
    <row r="516" spans="2:41" x14ac:dyDescent="0.25">
      <c r="B516" s="106" t="s">
        <v>4829</v>
      </c>
      <c r="C516" s="16">
        <v>466990</v>
      </c>
      <c r="D516" s="16" t="s">
        <v>4631</v>
      </c>
      <c r="E516" s="16">
        <v>2021</v>
      </c>
      <c r="F516" s="12">
        <v>44341</v>
      </c>
      <c r="G516" s="4">
        <v>1009.5</v>
      </c>
      <c r="H516" s="4">
        <v>1011.7</v>
      </c>
      <c r="I516" s="4">
        <v>1011.2</v>
      </c>
      <c r="J516" s="4" t="s">
        <v>4116</v>
      </c>
      <c r="K516" s="4">
        <v>1007.9</v>
      </c>
      <c r="L516" s="4" t="s">
        <v>4117</v>
      </c>
      <c r="M516" s="4">
        <v>26.8</v>
      </c>
      <c r="N516" s="4">
        <v>29.6</v>
      </c>
      <c r="O516" s="4" t="s">
        <v>4118</v>
      </c>
      <c r="P516" s="4">
        <v>24.9</v>
      </c>
      <c r="Q516" s="4" t="s">
        <v>4119</v>
      </c>
      <c r="R516" s="4">
        <v>24.3</v>
      </c>
      <c r="S516" s="4">
        <v>86</v>
      </c>
      <c r="T516" s="4">
        <v>75</v>
      </c>
      <c r="U516" s="4" t="s">
        <v>4120</v>
      </c>
      <c r="V516" s="4">
        <v>2.9</v>
      </c>
      <c r="W516" s="4">
        <v>30</v>
      </c>
      <c r="X516" s="4">
        <v>8.4</v>
      </c>
      <c r="Y516" s="4">
        <v>80</v>
      </c>
      <c r="Z516" s="4" t="s">
        <v>4121</v>
      </c>
      <c r="AA516" s="4" t="s">
        <v>315</v>
      </c>
      <c r="AB516" s="4">
        <v>0.9</v>
      </c>
      <c r="AC516" s="4" t="s">
        <v>315</v>
      </c>
      <c r="AD516" s="4" t="s">
        <v>4122</v>
      </c>
      <c r="AE516" s="4" t="s">
        <v>315</v>
      </c>
      <c r="AF516" s="4" t="s">
        <v>4122</v>
      </c>
      <c r="AG516" s="4">
        <v>3.9</v>
      </c>
      <c r="AH516" s="4">
        <v>29.1</v>
      </c>
      <c r="AI516" s="4">
        <v>20.02</v>
      </c>
      <c r="AJ516" s="4">
        <v>13.9</v>
      </c>
      <c r="AK516" s="4">
        <v>5</v>
      </c>
      <c r="AL516" s="4">
        <v>13</v>
      </c>
      <c r="AM516" s="4" t="s">
        <v>4118</v>
      </c>
      <c r="AN516" s="4">
        <v>8.6</v>
      </c>
      <c r="AO516" s="3"/>
    </row>
    <row r="517" spans="2:41" x14ac:dyDescent="0.25">
      <c r="B517" s="106" t="s">
        <v>4829</v>
      </c>
      <c r="C517" s="16">
        <v>466990</v>
      </c>
      <c r="D517" s="16" t="s">
        <v>4631</v>
      </c>
      <c r="E517" s="16">
        <v>2021</v>
      </c>
      <c r="F517" s="12">
        <v>44342</v>
      </c>
      <c r="G517" s="4">
        <v>1007.2</v>
      </c>
      <c r="H517" s="4">
        <v>1009.4</v>
      </c>
      <c r="I517" s="4">
        <v>1009.3</v>
      </c>
      <c r="J517" s="4" t="s">
        <v>4123</v>
      </c>
      <c r="K517" s="4">
        <v>1005</v>
      </c>
      <c r="L517" s="4" t="s">
        <v>4124</v>
      </c>
      <c r="M517" s="4">
        <v>27.9</v>
      </c>
      <c r="N517" s="4">
        <v>30.4</v>
      </c>
      <c r="O517" s="4" t="s">
        <v>4125</v>
      </c>
      <c r="P517" s="4">
        <v>25</v>
      </c>
      <c r="Q517" s="4" t="s">
        <v>4126</v>
      </c>
      <c r="R517" s="4">
        <v>25.2</v>
      </c>
      <c r="S517" s="4">
        <v>86</v>
      </c>
      <c r="T517" s="4">
        <v>77</v>
      </c>
      <c r="U517" s="4" t="s">
        <v>4127</v>
      </c>
      <c r="V517" s="4">
        <v>3.8</v>
      </c>
      <c r="W517" s="4">
        <v>180</v>
      </c>
      <c r="X517" s="4">
        <v>12.2</v>
      </c>
      <c r="Y517" s="4">
        <v>190</v>
      </c>
      <c r="Z517" s="4" t="s">
        <v>4128</v>
      </c>
      <c r="AA517" s="4">
        <v>0</v>
      </c>
      <c r="AB517" s="4">
        <v>0</v>
      </c>
      <c r="AC517" s="4">
        <v>0</v>
      </c>
      <c r="AD517" s="4" t="s">
        <v>181</v>
      </c>
      <c r="AE517" s="4">
        <v>0</v>
      </c>
      <c r="AF517" s="4" t="s">
        <v>181</v>
      </c>
      <c r="AG517" s="4">
        <v>8</v>
      </c>
      <c r="AH517" s="4">
        <v>59.6</v>
      </c>
      <c r="AI517" s="4">
        <v>24.61</v>
      </c>
      <c r="AJ517" s="4">
        <v>15.1</v>
      </c>
      <c r="AK517" s="4">
        <v>6.2</v>
      </c>
      <c r="AL517" s="4">
        <v>14</v>
      </c>
      <c r="AM517" s="4" t="s">
        <v>4129</v>
      </c>
      <c r="AN517" s="4">
        <v>4.9000000000000004</v>
      </c>
      <c r="AO517" s="3"/>
    </row>
    <row r="518" spans="2:41" x14ac:dyDescent="0.25">
      <c r="B518" s="106" t="s">
        <v>4829</v>
      </c>
      <c r="C518" s="16">
        <v>466990</v>
      </c>
      <c r="D518" s="16" t="s">
        <v>4631</v>
      </c>
      <c r="E518" s="16">
        <v>2021</v>
      </c>
      <c r="F518" s="12">
        <v>44343</v>
      </c>
      <c r="G518" s="4">
        <v>1005.9</v>
      </c>
      <c r="H518" s="4">
        <v>1008.1</v>
      </c>
      <c r="I518" s="4">
        <v>1008</v>
      </c>
      <c r="J518" s="4" t="s">
        <v>4130</v>
      </c>
      <c r="K518" s="4">
        <v>1004.1</v>
      </c>
      <c r="L518" s="4" t="s">
        <v>4131</v>
      </c>
      <c r="M518" s="4">
        <v>29.1</v>
      </c>
      <c r="N518" s="4">
        <v>32.4</v>
      </c>
      <c r="O518" s="4" t="s">
        <v>4132</v>
      </c>
      <c r="P518" s="4">
        <v>25.8</v>
      </c>
      <c r="Q518" s="4" t="s">
        <v>4133</v>
      </c>
      <c r="R518" s="4">
        <v>25.5</v>
      </c>
      <c r="S518" s="4">
        <v>81</v>
      </c>
      <c r="T518" s="4">
        <v>67</v>
      </c>
      <c r="U518" s="4" t="s">
        <v>4134</v>
      </c>
      <c r="V518" s="4">
        <v>3.1</v>
      </c>
      <c r="W518" s="4">
        <v>20</v>
      </c>
      <c r="X518" s="4">
        <v>10</v>
      </c>
      <c r="Y518" s="4">
        <v>40</v>
      </c>
      <c r="Z518" s="4" t="s">
        <v>4135</v>
      </c>
      <c r="AA518" s="4">
        <v>0</v>
      </c>
      <c r="AB518" s="4">
        <v>0</v>
      </c>
      <c r="AC518" s="4">
        <v>0</v>
      </c>
      <c r="AD518" s="4" t="s">
        <v>181</v>
      </c>
      <c r="AE518" s="4">
        <v>0</v>
      </c>
      <c r="AF518" s="4" t="s">
        <v>181</v>
      </c>
      <c r="AG518" s="4">
        <v>10.5</v>
      </c>
      <c r="AH518" s="4">
        <v>78.2</v>
      </c>
      <c r="AI518" s="4">
        <v>26.89</v>
      </c>
      <c r="AJ518" s="4">
        <v>16.899999999999999</v>
      </c>
      <c r="AK518" s="4">
        <v>6.8</v>
      </c>
      <c r="AL518" s="4">
        <v>12</v>
      </c>
      <c r="AM518" s="4" t="s">
        <v>4136</v>
      </c>
      <c r="AN518" s="4">
        <v>3.6</v>
      </c>
      <c r="AO518" s="3"/>
    </row>
    <row r="519" spans="2:41" x14ac:dyDescent="0.25">
      <c r="B519" s="106" t="s">
        <v>4829</v>
      </c>
      <c r="C519" s="16">
        <v>466990</v>
      </c>
      <c r="D519" s="16" t="s">
        <v>4631</v>
      </c>
      <c r="E519" s="16">
        <v>2021</v>
      </c>
      <c r="F519" s="12">
        <v>44344</v>
      </c>
      <c r="G519" s="4">
        <v>1005.9</v>
      </c>
      <c r="H519" s="4">
        <v>1008.1</v>
      </c>
      <c r="I519" s="4">
        <v>1007.5</v>
      </c>
      <c r="J519" s="4" t="s">
        <v>4137</v>
      </c>
      <c r="K519" s="4">
        <v>1003.6</v>
      </c>
      <c r="L519" s="4" t="s">
        <v>4138</v>
      </c>
      <c r="M519" s="4">
        <v>28.8</v>
      </c>
      <c r="N519" s="4">
        <v>31.6</v>
      </c>
      <c r="O519" s="4" t="s">
        <v>4139</v>
      </c>
      <c r="P519" s="4">
        <v>26.1</v>
      </c>
      <c r="Q519" s="4" t="s">
        <v>4140</v>
      </c>
      <c r="R519" s="4">
        <v>25.2</v>
      </c>
      <c r="S519" s="4">
        <v>81</v>
      </c>
      <c r="T519" s="4">
        <v>69</v>
      </c>
      <c r="U519" s="4" t="s">
        <v>4141</v>
      </c>
      <c r="V519" s="4">
        <v>3.4</v>
      </c>
      <c r="W519" s="4">
        <v>20</v>
      </c>
      <c r="X519" s="4">
        <v>13.1</v>
      </c>
      <c r="Y519" s="4">
        <v>30</v>
      </c>
      <c r="Z519" s="4" t="s">
        <v>4142</v>
      </c>
      <c r="AA519" s="4">
        <v>0</v>
      </c>
      <c r="AB519" s="4">
        <v>0</v>
      </c>
      <c r="AC519" s="4">
        <v>0</v>
      </c>
      <c r="AD519" s="4" t="s">
        <v>181</v>
      </c>
      <c r="AE519" s="4">
        <v>0</v>
      </c>
      <c r="AF519" s="4" t="s">
        <v>181</v>
      </c>
      <c r="AG519" s="4">
        <v>7.8</v>
      </c>
      <c r="AH519" s="4">
        <v>58</v>
      </c>
      <c r="AI519" s="4">
        <v>24.48</v>
      </c>
      <c r="AJ519" s="4">
        <v>13.3</v>
      </c>
      <c r="AK519" s="4">
        <v>-6</v>
      </c>
      <c r="AL519" s="4">
        <v>11</v>
      </c>
      <c r="AM519" s="4" t="s">
        <v>4143</v>
      </c>
      <c r="AN519" s="4">
        <v>7</v>
      </c>
      <c r="AO519" s="3"/>
    </row>
    <row r="520" spans="2:41" x14ac:dyDescent="0.25">
      <c r="B520" s="106" t="s">
        <v>4829</v>
      </c>
      <c r="C520" s="16">
        <v>466990</v>
      </c>
      <c r="D520" s="16" t="s">
        <v>4631</v>
      </c>
      <c r="E520" s="16">
        <v>2021</v>
      </c>
      <c r="F520" s="12">
        <v>44345</v>
      </c>
      <c r="G520" s="4">
        <v>1005.2</v>
      </c>
      <c r="H520" s="4">
        <v>1007.4</v>
      </c>
      <c r="I520" s="4">
        <v>1006.5</v>
      </c>
      <c r="J520" s="4" t="s">
        <v>4144</v>
      </c>
      <c r="K520" s="4">
        <v>1003.1</v>
      </c>
      <c r="L520" s="4" t="s">
        <v>4145</v>
      </c>
      <c r="M520" s="4">
        <v>25.7</v>
      </c>
      <c r="N520" s="4">
        <v>28.1</v>
      </c>
      <c r="O520" s="4" t="s">
        <v>4146</v>
      </c>
      <c r="P520" s="4">
        <v>24.4</v>
      </c>
      <c r="Q520" s="4" t="s">
        <v>4147</v>
      </c>
      <c r="R520" s="4">
        <v>24</v>
      </c>
      <c r="S520" s="4">
        <v>90</v>
      </c>
      <c r="T520" s="4">
        <v>84</v>
      </c>
      <c r="U520" s="4" t="s">
        <v>4148</v>
      </c>
      <c r="V520" s="4">
        <v>1.7</v>
      </c>
      <c r="W520" s="4">
        <v>30</v>
      </c>
      <c r="X520" s="4">
        <v>7.3</v>
      </c>
      <c r="Y520" s="4">
        <v>20</v>
      </c>
      <c r="Z520" s="4" t="s">
        <v>4149</v>
      </c>
      <c r="AA520" s="4">
        <v>5.5</v>
      </c>
      <c r="AB520" s="4">
        <v>6.2</v>
      </c>
      <c r="AC520" s="4">
        <v>2.5</v>
      </c>
      <c r="AD520" s="4" t="s">
        <v>4150</v>
      </c>
      <c r="AE520" s="4">
        <v>4</v>
      </c>
      <c r="AF520" s="4" t="s">
        <v>4150</v>
      </c>
      <c r="AG520" s="4">
        <v>0.2</v>
      </c>
      <c r="AH520" s="4">
        <v>1.5</v>
      </c>
      <c r="AI520" s="4">
        <v>5.38</v>
      </c>
      <c r="AJ520" s="4">
        <v>10.3</v>
      </c>
      <c r="AK520" s="4">
        <v>-0.6</v>
      </c>
      <c r="AL520" s="4">
        <v>6</v>
      </c>
      <c r="AM520" s="4" t="s">
        <v>4151</v>
      </c>
      <c r="AN520" s="4">
        <v>9.5</v>
      </c>
      <c r="AO520" s="3"/>
    </row>
    <row r="521" spans="2:41" x14ac:dyDescent="0.25">
      <c r="B521" s="106" t="s">
        <v>4829</v>
      </c>
      <c r="C521" s="16">
        <v>466990</v>
      </c>
      <c r="D521" s="16" t="s">
        <v>4631</v>
      </c>
      <c r="E521" s="16">
        <v>2021</v>
      </c>
      <c r="F521" s="12">
        <v>44346</v>
      </c>
      <c r="G521" s="4">
        <v>1002.7</v>
      </c>
      <c r="H521" s="4">
        <v>1004.9</v>
      </c>
      <c r="I521" s="4">
        <v>1004.2</v>
      </c>
      <c r="J521" s="4" t="s">
        <v>4152</v>
      </c>
      <c r="K521" s="4">
        <v>1001</v>
      </c>
      <c r="L521" s="4" t="s">
        <v>4153</v>
      </c>
      <c r="M521" s="4">
        <v>25.5</v>
      </c>
      <c r="N521" s="4">
        <v>29.1</v>
      </c>
      <c r="O521" s="4" t="s">
        <v>4154</v>
      </c>
      <c r="P521" s="4">
        <v>24.2</v>
      </c>
      <c r="Q521" s="4" t="s">
        <v>4155</v>
      </c>
      <c r="R521" s="4">
        <v>24</v>
      </c>
      <c r="S521" s="4">
        <v>92</v>
      </c>
      <c r="T521" s="4">
        <v>79</v>
      </c>
      <c r="U521" s="4" t="s">
        <v>4156</v>
      </c>
      <c r="V521" s="4">
        <v>1.9</v>
      </c>
      <c r="W521" s="4">
        <v>250</v>
      </c>
      <c r="X521" s="4">
        <v>6.4</v>
      </c>
      <c r="Y521" s="4">
        <v>230</v>
      </c>
      <c r="Z521" s="4" t="s">
        <v>4157</v>
      </c>
      <c r="AA521" s="4">
        <v>23.5</v>
      </c>
      <c r="AB521" s="4">
        <v>10.7</v>
      </c>
      <c r="AC521" s="4">
        <v>1.5</v>
      </c>
      <c r="AD521" s="4" t="s">
        <v>4158</v>
      </c>
      <c r="AE521" s="4">
        <v>5</v>
      </c>
      <c r="AF521" s="4" t="s">
        <v>4159</v>
      </c>
      <c r="AG521" s="4">
        <v>1.8</v>
      </c>
      <c r="AH521" s="4">
        <v>13.4</v>
      </c>
      <c r="AI521" s="4">
        <v>10.51</v>
      </c>
      <c r="AJ521" s="4">
        <v>10.1</v>
      </c>
      <c r="AK521" s="4">
        <v>-1.1000000000000001</v>
      </c>
      <c r="AL521" s="4">
        <v>11</v>
      </c>
      <c r="AM521" s="4" t="s">
        <v>4160</v>
      </c>
      <c r="AN521" s="4">
        <v>9.8000000000000007</v>
      </c>
      <c r="AO521" s="3"/>
    </row>
    <row r="522" spans="2:41" x14ac:dyDescent="0.25">
      <c r="B522" s="106" t="s">
        <v>4829</v>
      </c>
      <c r="C522" s="16">
        <v>466990</v>
      </c>
      <c r="D522" s="16" t="s">
        <v>4631</v>
      </c>
      <c r="E522" s="16">
        <v>2021</v>
      </c>
      <c r="F522" s="12">
        <v>44347</v>
      </c>
      <c r="G522" s="4">
        <v>1004.2</v>
      </c>
      <c r="H522" s="4">
        <v>1006.4</v>
      </c>
      <c r="I522" s="4">
        <v>1006.4</v>
      </c>
      <c r="J522" s="4" t="s">
        <v>4161</v>
      </c>
      <c r="K522" s="4">
        <v>1001.2</v>
      </c>
      <c r="L522" s="4" t="s">
        <v>4162</v>
      </c>
      <c r="M522" s="4">
        <v>25.2</v>
      </c>
      <c r="N522" s="4">
        <v>28.2</v>
      </c>
      <c r="O522" s="4" t="s">
        <v>4163</v>
      </c>
      <c r="P522" s="4">
        <v>24.1</v>
      </c>
      <c r="Q522" s="4" t="s">
        <v>4164</v>
      </c>
      <c r="R522" s="4">
        <v>23.8</v>
      </c>
      <c r="S522" s="4">
        <v>92</v>
      </c>
      <c r="T522" s="4">
        <v>75</v>
      </c>
      <c r="U522" s="4" t="s">
        <v>4165</v>
      </c>
      <c r="V522" s="4">
        <v>2.8</v>
      </c>
      <c r="W522" s="4">
        <v>30</v>
      </c>
      <c r="X522" s="4">
        <v>9</v>
      </c>
      <c r="Y522" s="4">
        <v>10</v>
      </c>
      <c r="Z522" s="4" t="s">
        <v>4166</v>
      </c>
      <c r="AA522" s="4">
        <v>10.5</v>
      </c>
      <c r="AB522" s="4">
        <v>4.3</v>
      </c>
      <c r="AC522" s="4">
        <v>3.5</v>
      </c>
      <c r="AD522" s="4" t="s">
        <v>4167</v>
      </c>
      <c r="AE522" s="4">
        <v>7</v>
      </c>
      <c r="AF522" s="4" t="s">
        <v>4168</v>
      </c>
      <c r="AG522" s="4">
        <v>0</v>
      </c>
      <c r="AH522" s="4">
        <v>0</v>
      </c>
      <c r="AI522" s="4">
        <v>7.42</v>
      </c>
      <c r="AJ522" s="4">
        <v>10.8</v>
      </c>
      <c r="AK522" s="4">
        <v>-2.7</v>
      </c>
      <c r="AL522" s="4">
        <v>8</v>
      </c>
      <c r="AM522" s="4" t="s">
        <v>4169</v>
      </c>
      <c r="AN522" s="4">
        <v>10</v>
      </c>
      <c r="AO522" s="3"/>
    </row>
    <row r="523" spans="2:41" x14ac:dyDescent="0.25">
      <c r="B523" s="106" t="s">
        <v>4829</v>
      </c>
      <c r="C523" s="16">
        <v>466990</v>
      </c>
      <c r="D523" s="16" t="s">
        <v>4631</v>
      </c>
      <c r="E523" s="16">
        <v>2021</v>
      </c>
      <c r="F523" s="12">
        <v>44348</v>
      </c>
      <c r="G523" s="4">
        <v>1005.8</v>
      </c>
      <c r="H523" s="4">
        <v>1008</v>
      </c>
      <c r="I523" s="4">
        <v>1007.6</v>
      </c>
      <c r="J523" s="4" t="s">
        <v>4170</v>
      </c>
      <c r="K523" s="4">
        <v>1004.7</v>
      </c>
      <c r="L523" s="4" t="s">
        <v>4171</v>
      </c>
      <c r="M523" s="4">
        <v>26.8</v>
      </c>
      <c r="N523" s="4">
        <v>30</v>
      </c>
      <c r="O523" s="4" t="s">
        <v>4172</v>
      </c>
      <c r="P523" s="4">
        <v>24.3</v>
      </c>
      <c r="Q523" s="4" t="s">
        <v>4173</v>
      </c>
      <c r="R523" s="4">
        <v>24.8</v>
      </c>
      <c r="S523" s="4">
        <v>89</v>
      </c>
      <c r="T523" s="4">
        <v>75</v>
      </c>
      <c r="U523" s="4" t="s">
        <v>4174</v>
      </c>
      <c r="V523" s="4">
        <v>1.8</v>
      </c>
      <c r="W523" s="4">
        <v>130</v>
      </c>
      <c r="X523" s="4">
        <v>6.7</v>
      </c>
      <c r="Y523" s="4">
        <v>230</v>
      </c>
      <c r="Z523" s="4" t="s">
        <v>4175</v>
      </c>
      <c r="AA523" s="4" t="s">
        <v>315</v>
      </c>
      <c r="AB523" s="4">
        <v>2.6</v>
      </c>
      <c r="AC523" s="4" t="s">
        <v>315</v>
      </c>
      <c r="AD523" s="4" t="s">
        <v>4176</v>
      </c>
      <c r="AE523" s="4" t="s">
        <v>315</v>
      </c>
      <c r="AF523" s="4" t="s">
        <v>4176</v>
      </c>
      <c r="AG523" s="4">
        <v>1.5</v>
      </c>
      <c r="AH523" s="4">
        <v>11.1</v>
      </c>
      <c r="AI523" s="4">
        <v>16.41</v>
      </c>
      <c r="AJ523" s="4">
        <v>10</v>
      </c>
      <c r="AK523" s="4">
        <v>-3.2</v>
      </c>
      <c r="AL523" s="4">
        <v>10</v>
      </c>
      <c r="AM523" s="4" t="s">
        <v>4177</v>
      </c>
      <c r="AN523" s="4">
        <v>9.4</v>
      </c>
      <c r="AO523" s="3"/>
    </row>
    <row r="524" spans="2:41" x14ac:dyDescent="0.25">
      <c r="B524" s="106" t="s">
        <v>4829</v>
      </c>
      <c r="C524" s="16">
        <v>466990</v>
      </c>
      <c r="D524" s="16" t="s">
        <v>4631</v>
      </c>
      <c r="E524" s="16">
        <v>2021</v>
      </c>
      <c r="F524" s="12">
        <v>44349</v>
      </c>
      <c r="G524" s="4">
        <v>1006.1</v>
      </c>
      <c r="H524" s="4">
        <v>1008.3</v>
      </c>
      <c r="I524" s="4">
        <v>1007.6</v>
      </c>
      <c r="J524" s="4" t="s">
        <v>4178</v>
      </c>
      <c r="K524" s="4">
        <v>1004.3</v>
      </c>
      <c r="L524" s="4" t="s">
        <v>4179</v>
      </c>
      <c r="M524" s="4">
        <v>28</v>
      </c>
      <c r="N524" s="4">
        <v>31.5</v>
      </c>
      <c r="O524" s="4" t="s">
        <v>4180</v>
      </c>
      <c r="P524" s="4">
        <v>24.9</v>
      </c>
      <c r="Q524" s="4" t="s">
        <v>4181</v>
      </c>
      <c r="R524" s="4">
        <v>25.5</v>
      </c>
      <c r="S524" s="4">
        <v>87</v>
      </c>
      <c r="T524" s="4">
        <v>72</v>
      </c>
      <c r="U524" s="4" t="s">
        <v>4182</v>
      </c>
      <c r="V524" s="4">
        <v>2.1</v>
      </c>
      <c r="W524" s="4">
        <v>140</v>
      </c>
      <c r="X524" s="4">
        <v>5.8</v>
      </c>
      <c r="Y524" s="4">
        <v>140</v>
      </c>
      <c r="Z524" s="4" t="s">
        <v>4183</v>
      </c>
      <c r="AA524" s="4">
        <v>0.5</v>
      </c>
      <c r="AB524" s="4">
        <v>2.2999999999999998</v>
      </c>
      <c r="AC524" s="4">
        <v>0.5</v>
      </c>
      <c r="AD524" s="4" t="s">
        <v>4184</v>
      </c>
      <c r="AE524" s="4">
        <v>0.5</v>
      </c>
      <c r="AF524" s="4" t="s">
        <v>4185</v>
      </c>
      <c r="AG524" s="4">
        <v>6.3</v>
      </c>
      <c r="AH524" s="4">
        <v>46.7</v>
      </c>
      <c r="AI524" s="4">
        <v>23.11</v>
      </c>
      <c r="AJ524" s="4">
        <v>13.9</v>
      </c>
      <c r="AK524" s="4">
        <v>-4.5</v>
      </c>
      <c r="AL524" s="4">
        <v>14</v>
      </c>
      <c r="AM524" s="4" t="s">
        <v>4186</v>
      </c>
      <c r="AN524" s="4">
        <v>8.3000000000000007</v>
      </c>
      <c r="AO524" s="3"/>
    </row>
    <row r="525" spans="2:41" x14ac:dyDescent="0.25">
      <c r="B525" s="106" t="s">
        <v>4829</v>
      </c>
      <c r="C525" s="16">
        <v>466990</v>
      </c>
      <c r="D525" s="16" t="s">
        <v>4631</v>
      </c>
      <c r="E525" s="16">
        <v>2021</v>
      </c>
      <c r="F525" s="12">
        <v>44350</v>
      </c>
      <c r="G525" s="4">
        <v>1004.5</v>
      </c>
      <c r="H525" s="4">
        <v>1006.7</v>
      </c>
      <c r="I525" s="4">
        <v>1006.7</v>
      </c>
      <c r="J525" s="4" t="s">
        <v>4187</v>
      </c>
      <c r="K525" s="4">
        <v>1002.2</v>
      </c>
      <c r="L525" s="4" t="s">
        <v>4188</v>
      </c>
      <c r="M525" s="4">
        <v>28.7</v>
      </c>
      <c r="N525" s="4">
        <v>31.4</v>
      </c>
      <c r="O525" s="4" t="s">
        <v>4189</v>
      </c>
      <c r="P525" s="4">
        <v>25.7</v>
      </c>
      <c r="Q525" s="4" t="s">
        <v>4190</v>
      </c>
      <c r="R525" s="4">
        <v>25.5</v>
      </c>
      <c r="S525" s="4">
        <v>83</v>
      </c>
      <c r="T525" s="4">
        <v>65</v>
      </c>
      <c r="U525" s="4" t="s">
        <v>4191</v>
      </c>
      <c r="V525" s="4">
        <v>4.5</v>
      </c>
      <c r="W525" s="4">
        <v>160</v>
      </c>
      <c r="X525" s="4">
        <v>14.9</v>
      </c>
      <c r="Y525" s="4">
        <v>200</v>
      </c>
      <c r="Z525" s="4" t="s">
        <v>4192</v>
      </c>
      <c r="AA525" s="4">
        <v>0</v>
      </c>
      <c r="AB525" s="4">
        <v>0</v>
      </c>
      <c r="AC525" s="4">
        <v>0</v>
      </c>
      <c r="AD525" s="4" t="s">
        <v>181</v>
      </c>
      <c r="AE525" s="4">
        <v>0</v>
      </c>
      <c r="AF525" s="4" t="s">
        <v>181</v>
      </c>
      <c r="AG525" s="4">
        <v>10</v>
      </c>
      <c r="AH525" s="4">
        <v>74.099999999999994</v>
      </c>
      <c r="AI525" s="4">
        <v>27.8</v>
      </c>
      <c r="AJ525" s="4">
        <v>16.3</v>
      </c>
      <c r="AK525" s="4">
        <v>7.1</v>
      </c>
      <c r="AL525" s="4">
        <v>14</v>
      </c>
      <c r="AM525" s="4" t="s">
        <v>4193</v>
      </c>
      <c r="AN525" s="4">
        <v>4.8</v>
      </c>
      <c r="AO525" s="3"/>
    </row>
    <row r="526" spans="2:41" x14ac:dyDescent="0.25">
      <c r="B526" s="106" t="s">
        <v>4829</v>
      </c>
      <c r="C526" s="16">
        <v>466990</v>
      </c>
      <c r="D526" s="16" t="s">
        <v>4631</v>
      </c>
      <c r="E526" s="16">
        <v>2021</v>
      </c>
      <c r="F526" s="12">
        <v>44351</v>
      </c>
      <c r="G526" s="4">
        <v>1001.8</v>
      </c>
      <c r="H526" s="4">
        <v>1004</v>
      </c>
      <c r="I526" s="4">
        <v>1003.4</v>
      </c>
      <c r="J526" s="4" t="s">
        <v>4194</v>
      </c>
      <c r="K526" s="4">
        <v>1000.4</v>
      </c>
      <c r="L526" s="4" t="s">
        <v>4195</v>
      </c>
      <c r="M526" s="4">
        <v>29</v>
      </c>
      <c r="N526" s="4">
        <v>32.4</v>
      </c>
      <c r="O526" s="4" t="s">
        <v>4196</v>
      </c>
      <c r="P526" s="4">
        <v>26.6</v>
      </c>
      <c r="Q526" s="4" t="s">
        <v>4197</v>
      </c>
      <c r="R526" s="4">
        <v>25.5</v>
      </c>
      <c r="S526" s="4">
        <v>82</v>
      </c>
      <c r="T526" s="4">
        <v>65</v>
      </c>
      <c r="U526" s="4" t="s">
        <v>4198</v>
      </c>
      <c r="V526" s="4">
        <v>2.1</v>
      </c>
      <c r="W526" s="4">
        <v>340</v>
      </c>
      <c r="X526" s="4">
        <v>7.2</v>
      </c>
      <c r="Y526" s="4">
        <v>170</v>
      </c>
      <c r="Z526" s="4" t="s">
        <v>4199</v>
      </c>
      <c r="AA526" s="4">
        <v>0</v>
      </c>
      <c r="AB526" s="4">
        <v>0</v>
      </c>
      <c r="AC526" s="4">
        <v>0</v>
      </c>
      <c r="AD526" s="4" t="s">
        <v>181</v>
      </c>
      <c r="AE526" s="4">
        <v>0</v>
      </c>
      <c r="AF526" s="4" t="s">
        <v>181</v>
      </c>
      <c r="AG526" s="4">
        <v>8.3000000000000007</v>
      </c>
      <c r="AH526" s="4">
        <v>61.4</v>
      </c>
      <c r="AI526" s="4">
        <v>22.12</v>
      </c>
      <c r="AJ526" s="4">
        <v>14.9</v>
      </c>
      <c r="AK526" s="4">
        <v>-4.9000000000000004</v>
      </c>
      <c r="AL526" s="4">
        <v>13</v>
      </c>
      <c r="AM526" s="4" t="s">
        <v>4200</v>
      </c>
      <c r="AN526" s="4">
        <v>6.5</v>
      </c>
      <c r="AO526" s="3"/>
    </row>
    <row r="527" spans="2:41" x14ac:dyDescent="0.25">
      <c r="B527" s="106" t="s">
        <v>4829</v>
      </c>
      <c r="C527" s="16">
        <v>466990</v>
      </c>
      <c r="D527" s="16" t="s">
        <v>4631</v>
      </c>
      <c r="E527" s="16">
        <v>2021</v>
      </c>
      <c r="F527" s="12">
        <v>44352</v>
      </c>
      <c r="G527" s="4">
        <v>1001.2</v>
      </c>
      <c r="H527" s="4">
        <v>1003.4</v>
      </c>
      <c r="I527" s="4">
        <v>1003.7</v>
      </c>
      <c r="J527" s="4" t="s">
        <v>4201</v>
      </c>
      <c r="K527" s="4">
        <v>998.8</v>
      </c>
      <c r="L527" s="4" t="s">
        <v>4202</v>
      </c>
      <c r="M527" s="4">
        <v>26.3</v>
      </c>
      <c r="N527" s="4">
        <v>28.9</v>
      </c>
      <c r="O527" s="4" t="s">
        <v>4203</v>
      </c>
      <c r="P527" s="4">
        <v>24</v>
      </c>
      <c r="Q527" s="4" t="s">
        <v>4204</v>
      </c>
      <c r="R527" s="4">
        <v>25.1</v>
      </c>
      <c r="S527" s="4">
        <v>94</v>
      </c>
      <c r="T527" s="4">
        <v>85</v>
      </c>
      <c r="U527" s="4" t="s">
        <v>4205</v>
      </c>
      <c r="V527" s="4">
        <v>3.1</v>
      </c>
      <c r="W527" s="4">
        <v>30</v>
      </c>
      <c r="X527" s="4">
        <v>10.5</v>
      </c>
      <c r="Y527" s="4">
        <v>30</v>
      </c>
      <c r="Z527" s="4" t="s">
        <v>4206</v>
      </c>
      <c r="AA527" s="4">
        <v>19.5</v>
      </c>
      <c r="AB527" s="4">
        <v>10.1</v>
      </c>
      <c r="AC527" s="4">
        <v>3.5</v>
      </c>
      <c r="AD527" s="4" t="s">
        <v>4207</v>
      </c>
      <c r="AE527" s="4">
        <v>8.5</v>
      </c>
      <c r="AF527" s="4" t="s">
        <v>4207</v>
      </c>
      <c r="AG527" s="4">
        <v>0.5</v>
      </c>
      <c r="AH527" s="4">
        <v>3.7</v>
      </c>
      <c r="AI527" s="4">
        <v>8.26</v>
      </c>
      <c r="AJ527" s="4">
        <v>9.3000000000000007</v>
      </c>
      <c r="AK527" s="4">
        <v>-3.5</v>
      </c>
      <c r="AL527" s="4">
        <v>5</v>
      </c>
      <c r="AM527" s="4" t="s">
        <v>4208</v>
      </c>
      <c r="AN527" s="4">
        <v>10</v>
      </c>
      <c r="AO527" s="3"/>
    </row>
    <row r="528" spans="2:41" x14ac:dyDescent="0.25">
      <c r="B528" s="106" t="s">
        <v>4829</v>
      </c>
      <c r="C528" s="16">
        <v>466990</v>
      </c>
      <c r="D528" s="16" t="s">
        <v>4631</v>
      </c>
      <c r="E528" s="16">
        <v>2021</v>
      </c>
      <c r="F528" s="12">
        <v>44353</v>
      </c>
      <c r="G528" s="4">
        <v>1004.2</v>
      </c>
      <c r="H528" s="4">
        <v>1006.4</v>
      </c>
      <c r="I528" s="4">
        <v>1007.4</v>
      </c>
      <c r="J528" s="4" t="s">
        <v>4209</v>
      </c>
      <c r="K528" s="4">
        <v>1002.1</v>
      </c>
      <c r="L528" s="4" t="s">
        <v>4210</v>
      </c>
      <c r="M528" s="4">
        <v>24.6</v>
      </c>
      <c r="N528" s="4">
        <v>26.1</v>
      </c>
      <c r="O528" s="4" t="s">
        <v>4211</v>
      </c>
      <c r="P528" s="4">
        <v>23.8</v>
      </c>
      <c r="Q528" s="4" t="s">
        <v>4212</v>
      </c>
      <c r="R528" s="4">
        <v>23.9</v>
      </c>
      <c r="S528" s="4">
        <v>96</v>
      </c>
      <c r="T528" s="4">
        <v>92</v>
      </c>
      <c r="U528" s="4" t="s">
        <v>4213</v>
      </c>
      <c r="V528" s="4">
        <v>2.9</v>
      </c>
      <c r="W528" s="4">
        <v>40</v>
      </c>
      <c r="X528" s="4">
        <v>10.8</v>
      </c>
      <c r="Y528" s="4">
        <v>30</v>
      </c>
      <c r="Z528" s="4" t="s">
        <v>4214</v>
      </c>
      <c r="AA528" s="4">
        <v>17.5</v>
      </c>
      <c r="AB528" s="4">
        <v>15.5</v>
      </c>
      <c r="AC528" s="4">
        <v>1</v>
      </c>
      <c r="AD528" s="4" t="s">
        <v>4215</v>
      </c>
      <c r="AE528" s="4">
        <v>4</v>
      </c>
      <c r="AF528" s="4" t="s">
        <v>4215</v>
      </c>
      <c r="AG528" s="4">
        <v>0</v>
      </c>
      <c r="AH528" s="4">
        <v>0</v>
      </c>
      <c r="AI528" s="4">
        <v>5.51</v>
      </c>
      <c r="AJ528" s="4">
        <v>8</v>
      </c>
      <c r="AK528" s="4">
        <v>-1.5</v>
      </c>
      <c r="AL528" s="4">
        <v>5</v>
      </c>
      <c r="AM528" s="4" t="s">
        <v>4216</v>
      </c>
      <c r="AN528" s="4">
        <v>10</v>
      </c>
      <c r="AO528" s="3"/>
    </row>
    <row r="529" spans="2:41" x14ac:dyDescent="0.25">
      <c r="B529" s="106" t="s">
        <v>4829</v>
      </c>
      <c r="C529" s="16">
        <v>466990</v>
      </c>
      <c r="D529" s="16" t="s">
        <v>4631</v>
      </c>
      <c r="E529" s="16">
        <v>2021</v>
      </c>
      <c r="F529" s="12">
        <v>44354</v>
      </c>
      <c r="G529" s="4">
        <v>1007.9</v>
      </c>
      <c r="H529" s="4">
        <v>1010.1</v>
      </c>
      <c r="I529" s="4">
        <v>1010.1</v>
      </c>
      <c r="J529" s="4" t="s">
        <v>4217</v>
      </c>
      <c r="K529" s="4">
        <v>1005.8</v>
      </c>
      <c r="L529" s="4" t="s">
        <v>4218</v>
      </c>
      <c r="M529" s="4">
        <v>26</v>
      </c>
      <c r="N529" s="4">
        <v>29.5</v>
      </c>
      <c r="O529" s="4" t="s">
        <v>4219</v>
      </c>
      <c r="P529" s="4">
        <v>24.1</v>
      </c>
      <c r="Q529" s="4" t="s">
        <v>4220</v>
      </c>
      <c r="R529" s="4">
        <v>24.4</v>
      </c>
      <c r="S529" s="4">
        <v>91</v>
      </c>
      <c r="T529" s="4">
        <v>76</v>
      </c>
      <c r="U529" s="4" t="s">
        <v>4221</v>
      </c>
      <c r="V529" s="4">
        <v>2.1</v>
      </c>
      <c r="W529" s="4">
        <v>350</v>
      </c>
      <c r="X529" s="4">
        <v>6</v>
      </c>
      <c r="Y529" s="4">
        <v>200</v>
      </c>
      <c r="Z529" s="4" t="s">
        <v>4222</v>
      </c>
      <c r="AA529" s="4">
        <v>9.5</v>
      </c>
      <c r="AB529" s="4">
        <v>6</v>
      </c>
      <c r="AC529" s="4">
        <v>2.5</v>
      </c>
      <c r="AD529" s="4" t="s">
        <v>4223</v>
      </c>
      <c r="AE529" s="4">
        <v>6.5</v>
      </c>
      <c r="AF529" s="4" t="s">
        <v>4224</v>
      </c>
      <c r="AG529" s="4">
        <v>4.2</v>
      </c>
      <c r="AH529" s="4">
        <v>31</v>
      </c>
      <c r="AI529" s="4">
        <v>18.079999999999998</v>
      </c>
      <c r="AJ529" s="4">
        <v>12.6</v>
      </c>
      <c r="AK529" s="4">
        <v>-0.8</v>
      </c>
      <c r="AL529" s="4">
        <v>12</v>
      </c>
      <c r="AM529" s="4" t="s">
        <v>4225</v>
      </c>
      <c r="AN529" s="4">
        <v>9.6</v>
      </c>
      <c r="AO529" s="3"/>
    </row>
    <row r="530" spans="2:41" x14ac:dyDescent="0.25">
      <c r="B530" s="106" t="s">
        <v>4829</v>
      </c>
      <c r="C530" s="16">
        <v>466990</v>
      </c>
      <c r="D530" s="16" t="s">
        <v>4631</v>
      </c>
      <c r="E530" s="16">
        <v>2021</v>
      </c>
      <c r="F530" s="12">
        <v>44355</v>
      </c>
      <c r="G530" s="4">
        <v>1008.9</v>
      </c>
      <c r="H530" s="4">
        <v>1011.1</v>
      </c>
      <c r="I530" s="4">
        <v>1010.4</v>
      </c>
      <c r="J530" s="4" t="s">
        <v>4226</v>
      </c>
      <c r="K530" s="4">
        <v>1007.5</v>
      </c>
      <c r="L530" s="4" t="s">
        <v>4227</v>
      </c>
      <c r="M530" s="4">
        <v>26.7</v>
      </c>
      <c r="N530" s="4">
        <v>30</v>
      </c>
      <c r="O530" s="4" t="s">
        <v>4228</v>
      </c>
      <c r="P530" s="4">
        <v>24.5</v>
      </c>
      <c r="Q530" s="4" t="s">
        <v>4229</v>
      </c>
      <c r="R530" s="4">
        <v>24.3</v>
      </c>
      <c r="S530" s="4">
        <v>87</v>
      </c>
      <c r="T530" s="4">
        <v>75</v>
      </c>
      <c r="U530" s="4" t="s">
        <v>4230</v>
      </c>
      <c r="V530" s="4">
        <v>2.7</v>
      </c>
      <c r="W530" s="4">
        <v>190</v>
      </c>
      <c r="X530" s="4">
        <v>8.8000000000000007</v>
      </c>
      <c r="Y530" s="4">
        <v>180</v>
      </c>
      <c r="Z530" s="4" t="s">
        <v>4231</v>
      </c>
      <c r="AA530" s="4" t="s">
        <v>315</v>
      </c>
      <c r="AB530" s="4">
        <v>0.6</v>
      </c>
      <c r="AC530" s="4" t="s">
        <v>315</v>
      </c>
      <c r="AD530" s="4" t="s">
        <v>4232</v>
      </c>
      <c r="AE530" s="4" t="s">
        <v>315</v>
      </c>
      <c r="AF530" s="4" t="s">
        <v>4233</v>
      </c>
      <c r="AG530" s="4">
        <v>3.9</v>
      </c>
      <c r="AH530" s="4">
        <v>28.8</v>
      </c>
      <c r="AI530" s="4">
        <v>20.45</v>
      </c>
      <c r="AJ530" s="4">
        <v>13.3</v>
      </c>
      <c r="AK530" s="4">
        <v>4.9000000000000004</v>
      </c>
      <c r="AL530" s="4">
        <v>14</v>
      </c>
      <c r="AM530" s="4" t="s">
        <v>4234</v>
      </c>
      <c r="AN530" s="4">
        <v>8</v>
      </c>
      <c r="AO530" s="3"/>
    </row>
    <row r="531" spans="2:41" x14ac:dyDescent="0.25">
      <c r="B531" s="106" t="s">
        <v>4829</v>
      </c>
      <c r="C531" s="16">
        <v>466990</v>
      </c>
      <c r="D531" s="16" t="s">
        <v>4631</v>
      </c>
      <c r="E531" s="16">
        <v>2021</v>
      </c>
      <c r="F531" s="12">
        <v>44356</v>
      </c>
      <c r="G531" s="4">
        <v>1007.5</v>
      </c>
      <c r="H531" s="4">
        <v>1009.7</v>
      </c>
      <c r="I531" s="4">
        <v>1009.1</v>
      </c>
      <c r="J531" s="4" t="s">
        <v>4235</v>
      </c>
      <c r="K531" s="4">
        <v>1005.5</v>
      </c>
      <c r="L531" s="4" t="s">
        <v>4236</v>
      </c>
      <c r="M531" s="4">
        <v>27.3</v>
      </c>
      <c r="N531" s="4">
        <v>31.2</v>
      </c>
      <c r="O531" s="4" t="s">
        <v>4237</v>
      </c>
      <c r="P531" s="4">
        <v>24.3</v>
      </c>
      <c r="Q531" s="4" t="s">
        <v>4238</v>
      </c>
      <c r="R531" s="4">
        <v>23.8</v>
      </c>
      <c r="S531" s="4">
        <v>81</v>
      </c>
      <c r="T531" s="4">
        <v>64</v>
      </c>
      <c r="U531" s="4" t="s">
        <v>4239</v>
      </c>
      <c r="V531" s="4">
        <v>2.7</v>
      </c>
      <c r="W531" s="4">
        <v>230</v>
      </c>
      <c r="X531" s="4">
        <v>7.1</v>
      </c>
      <c r="Y531" s="4">
        <v>130</v>
      </c>
      <c r="Z531" s="4" t="s">
        <v>4240</v>
      </c>
      <c r="AA531" s="4">
        <v>0</v>
      </c>
      <c r="AB531" s="4">
        <v>0</v>
      </c>
      <c r="AC531" s="4">
        <v>0</v>
      </c>
      <c r="AD531" s="4" t="s">
        <v>181</v>
      </c>
      <c r="AE531" s="4">
        <v>0</v>
      </c>
      <c r="AF531" s="4" t="s">
        <v>181</v>
      </c>
      <c r="AG531" s="4">
        <v>7.3</v>
      </c>
      <c r="AH531" s="4">
        <v>53.9</v>
      </c>
      <c r="AI531" s="4">
        <v>22.49</v>
      </c>
      <c r="AJ531" s="4">
        <v>15.6</v>
      </c>
      <c r="AK531" s="4">
        <v>5</v>
      </c>
      <c r="AL531" s="4">
        <v>15</v>
      </c>
      <c r="AM531" s="4" t="s">
        <v>4241</v>
      </c>
      <c r="AN531" s="4">
        <v>6.6</v>
      </c>
      <c r="AO531" s="3"/>
    </row>
    <row r="532" spans="2:41" x14ac:dyDescent="0.25">
      <c r="B532" s="106" t="s">
        <v>4829</v>
      </c>
      <c r="C532" s="16">
        <v>466990</v>
      </c>
      <c r="D532" s="16" t="s">
        <v>4631</v>
      </c>
      <c r="E532" s="16">
        <v>2021</v>
      </c>
      <c r="F532" s="12">
        <v>44357</v>
      </c>
      <c r="G532" s="4">
        <v>1006.3</v>
      </c>
      <c r="H532" s="4">
        <v>1008.5</v>
      </c>
      <c r="I532" s="4">
        <v>1008</v>
      </c>
      <c r="J532" s="4" t="s">
        <v>4242</v>
      </c>
      <c r="K532" s="4">
        <v>1004.8</v>
      </c>
      <c r="L532" s="4" t="s">
        <v>4243</v>
      </c>
      <c r="M532" s="4">
        <v>27.1</v>
      </c>
      <c r="N532" s="4">
        <v>30.8</v>
      </c>
      <c r="O532" s="4" t="s">
        <v>4244</v>
      </c>
      <c r="P532" s="4">
        <v>24.3</v>
      </c>
      <c r="Q532" s="4" t="s">
        <v>4245</v>
      </c>
      <c r="R532" s="4">
        <v>24.6</v>
      </c>
      <c r="S532" s="4">
        <v>86</v>
      </c>
      <c r="T532" s="4">
        <v>75</v>
      </c>
      <c r="U532" s="4" t="s">
        <v>4246</v>
      </c>
      <c r="V532" s="4">
        <v>2.7</v>
      </c>
      <c r="W532" s="4">
        <v>150</v>
      </c>
      <c r="X532" s="4">
        <v>8.6999999999999993</v>
      </c>
      <c r="Y532" s="4">
        <v>160</v>
      </c>
      <c r="Z532" s="4" t="s">
        <v>4247</v>
      </c>
      <c r="AA532" s="4">
        <v>6</v>
      </c>
      <c r="AB532" s="4">
        <v>1.2</v>
      </c>
      <c r="AC532" s="4">
        <v>2.5</v>
      </c>
      <c r="AD532" s="4" t="s">
        <v>4248</v>
      </c>
      <c r="AE532" s="4">
        <v>6</v>
      </c>
      <c r="AF532" s="4" t="s">
        <v>4249</v>
      </c>
      <c r="AG532" s="4">
        <v>8.8000000000000007</v>
      </c>
      <c r="AH532" s="4">
        <v>65</v>
      </c>
      <c r="AI532" s="4">
        <v>23.57</v>
      </c>
      <c r="AJ532" s="4">
        <v>14.9</v>
      </c>
      <c r="AK532" s="4">
        <v>-4.9000000000000004</v>
      </c>
      <c r="AL532" s="4">
        <v>14</v>
      </c>
      <c r="AM532" s="4" t="s">
        <v>4250</v>
      </c>
      <c r="AN532" s="4">
        <v>6</v>
      </c>
      <c r="AO532" s="3"/>
    </row>
    <row r="533" spans="2:41" x14ac:dyDescent="0.25">
      <c r="B533" s="106" t="s">
        <v>4829</v>
      </c>
      <c r="C533" s="16">
        <v>466990</v>
      </c>
      <c r="D533" s="16" t="s">
        <v>4631</v>
      </c>
      <c r="E533" s="16">
        <v>2021</v>
      </c>
      <c r="F533" s="12">
        <v>44358</v>
      </c>
      <c r="G533" s="4">
        <v>1006.9</v>
      </c>
      <c r="H533" s="4">
        <v>1009.1</v>
      </c>
      <c r="I533" s="4">
        <v>1009.4</v>
      </c>
      <c r="J533" s="4" t="s">
        <v>4251</v>
      </c>
      <c r="K533" s="4">
        <v>1005.2</v>
      </c>
      <c r="L533" s="4" t="s">
        <v>4252</v>
      </c>
      <c r="M533" s="4">
        <v>27.9</v>
      </c>
      <c r="N533" s="4">
        <v>31</v>
      </c>
      <c r="O533" s="4" t="s">
        <v>4253</v>
      </c>
      <c r="P533" s="4">
        <v>24.7</v>
      </c>
      <c r="Q533" s="4" t="s">
        <v>4254</v>
      </c>
      <c r="R533" s="4">
        <v>25.2</v>
      </c>
      <c r="S533" s="4">
        <v>86</v>
      </c>
      <c r="T533" s="4">
        <v>77</v>
      </c>
      <c r="U533" s="4" t="s">
        <v>4255</v>
      </c>
      <c r="V533" s="4">
        <v>4.0999999999999996</v>
      </c>
      <c r="W533" s="4">
        <v>170</v>
      </c>
      <c r="X533" s="4">
        <v>10.7</v>
      </c>
      <c r="Y533" s="4">
        <v>170</v>
      </c>
      <c r="Z533" s="4" t="s">
        <v>4256</v>
      </c>
      <c r="AA533" s="4">
        <v>0</v>
      </c>
      <c r="AB533" s="4">
        <v>0</v>
      </c>
      <c r="AC533" s="4">
        <v>0</v>
      </c>
      <c r="AD533" s="4" t="s">
        <v>181</v>
      </c>
      <c r="AE533" s="4">
        <v>0</v>
      </c>
      <c r="AF533" s="4" t="s">
        <v>181</v>
      </c>
      <c r="AG533" s="4">
        <v>8.5</v>
      </c>
      <c r="AH533" s="4">
        <v>62.7</v>
      </c>
      <c r="AI533" s="4">
        <v>24.99</v>
      </c>
      <c r="AJ533" s="4">
        <v>18.399999999999999</v>
      </c>
      <c r="AK533" s="4">
        <v>5.6</v>
      </c>
      <c r="AL533" s="4">
        <v>14</v>
      </c>
      <c r="AM533" s="4" t="s">
        <v>4257</v>
      </c>
      <c r="AN533" s="4">
        <v>4.8</v>
      </c>
      <c r="AO533" s="3"/>
    </row>
    <row r="534" spans="2:41" x14ac:dyDescent="0.25">
      <c r="B534" s="106" t="s">
        <v>4829</v>
      </c>
      <c r="C534" s="16">
        <v>466990</v>
      </c>
      <c r="D534" s="16" t="s">
        <v>4631</v>
      </c>
      <c r="E534" s="16">
        <v>2021</v>
      </c>
      <c r="F534" s="12">
        <v>44359</v>
      </c>
      <c r="G534" s="4">
        <v>1008.7</v>
      </c>
      <c r="H534" s="4">
        <v>1010.9</v>
      </c>
      <c r="I534" s="4">
        <v>1010.3</v>
      </c>
      <c r="J534" s="4" t="s">
        <v>4258</v>
      </c>
      <c r="K534" s="4">
        <v>1007.5</v>
      </c>
      <c r="L534" s="4" t="s">
        <v>4259</v>
      </c>
      <c r="M534" s="4">
        <v>28.1</v>
      </c>
      <c r="N534" s="4">
        <v>30.5</v>
      </c>
      <c r="O534" s="4" t="s">
        <v>4260</v>
      </c>
      <c r="P534" s="4">
        <v>25.6</v>
      </c>
      <c r="Q534" s="4" t="s">
        <v>4261</v>
      </c>
      <c r="R534" s="4">
        <v>25.3</v>
      </c>
      <c r="S534" s="4">
        <v>85</v>
      </c>
      <c r="T534" s="4">
        <v>75</v>
      </c>
      <c r="U534" s="4" t="s">
        <v>4262</v>
      </c>
      <c r="V534" s="4">
        <v>3.5</v>
      </c>
      <c r="W534" s="4">
        <v>170</v>
      </c>
      <c r="X534" s="4">
        <v>12.6</v>
      </c>
      <c r="Y534" s="4">
        <v>180</v>
      </c>
      <c r="Z534" s="4" t="s">
        <v>4263</v>
      </c>
      <c r="AA534" s="4" t="s">
        <v>315</v>
      </c>
      <c r="AB534" s="4">
        <v>0.8</v>
      </c>
      <c r="AC534" s="4" t="s">
        <v>315</v>
      </c>
      <c r="AD534" s="4" t="s">
        <v>4264</v>
      </c>
      <c r="AE534" s="4" t="s">
        <v>315</v>
      </c>
      <c r="AF534" s="4" t="s">
        <v>4264</v>
      </c>
      <c r="AG534" s="4">
        <v>7.8</v>
      </c>
      <c r="AH534" s="4">
        <v>57.5</v>
      </c>
      <c r="AI534" s="4">
        <v>23.49</v>
      </c>
      <c r="AJ534" s="4">
        <v>17.5</v>
      </c>
      <c r="AK534" s="4">
        <v>-5.7</v>
      </c>
      <c r="AL534" s="4">
        <v>14</v>
      </c>
      <c r="AM534" s="4" t="s">
        <v>4265</v>
      </c>
      <c r="AN534" s="4">
        <v>7.4</v>
      </c>
      <c r="AO534" s="3"/>
    </row>
    <row r="535" spans="2:41" x14ac:dyDescent="0.25">
      <c r="B535" s="106" t="s">
        <v>4829</v>
      </c>
      <c r="C535" s="16">
        <v>466990</v>
      </c>
      <c r="D535" s="16" t="s">
        <v>4631</v>
      </c>
      <c r="E535" s="16">
        <v>2021</v>
      </c>
      <c r="F535" s="12">
        <v>44360</v>
      </c>
      <c r="G535" s="4">
        <v>1007.7</v>
      </c>
      <c r="H535" s="4">
        <v>1009.9</v>
      </c>
      <c r="I535" s="4">
        <v>1010.2</v>
      </c>
      <c r="J535" s="4" t="s">
        <v>4266</v>
      </c>
      <c r="K535" s="4">
        <v>1005.6</v>
      </c>
      <c r="L535" s="4" t="s">
        <v>4267</v>
      </c>
      <c r="M535" s="4">
        <v>28.6</v>
      </c>
      <c r="N535" s="4">
        <v>31.4</v>
      </c>
      <c r="O535" s="4" t="s">
        <v>4268</v>
      </c>
      <c r="P535" s="4">
        <v>26.3</v>
      </c>
      <c r="Q535" s="4" t="s">
        <v>4269</v>
      </c>
      <c r="R535" s="4">
        <v>25.5</v>
      </c>
      <c r="S535" s="4">
        <v>84</v>
      </c>
      <c r="T535" s="4">
        <v>75</v>
      </c>
      <c r="U535" s="4" t="s">
        <v>4270</v>
      </c>
      <c r="V535" s="4">
        <v>2.4</v>
      </c>
      <c r="W535" s="4">
        <v>230</v>
      </c>
      <c r="X535" s="4">
        <v>7.7</v>
      </c>
      <c r="Y535" s="4">
        <v>170</v>
      </c>
      <c r="Z535" s="4" t="s">
        <v>4271</v>
      </c>
      <c r="AA535" s="4">
        <v>0</v>
      </c>
      <c r="AB535" s="4">
        <v>0</v>
      </c>
      <c r="AC535" s="4">
        <v>0</v>
      </c>
      <c r="AD535" s="4" t="s">
        <v>181</v>
      </c>
      <c r="AE535" s="4">
        <v>0</v>
      </c>
      <c r="AF535" s="4" t="s">
        <v>181</v>
      </c>
      <c r="AG535" s="4">
        <v>8.6999999999999993</v>
      </c>
      <c r="AH535" s="4">
        <v>64.2</v>
      </c>
      <c r="AI535" s="4">
        <v>24.49</v>
      </c>
      <c r="AJ535" s="4">
        <v>14.9</v>
      </c>
      <c r="AK535" s="4">
        <v>6.1</v>
      </c>
      <c r="AL535" s="4">
        <v>14</v>
      </c>
      <c r="AM535" s="4" t="s">
        <v>4272</v>
      </c>
      <c r="AN535" s="4">
        <v>7.4</v>
      </c>
      <c r="AO535" s="3"/>
    </row>
    <row r="536" spans="2:41" x14ac:dyDescent="0.25">
      <c r="B536" s="106" t="s">
        <v>4829</v>
      </c>
      <c r="C536" s="16">
        <v>466990</v>
      </c>
      <c r="D536" s="16" t="s">
        <v>4631</v>
      </c>
      <c r="E536" s="16">
        <v>2021</v>
      </c>
      <c r="F536" s="12">
        <v>44361</v>
      </c>
      <c r="G536" s="4">
        <v>1003.6</v>
      </c>
      <c r="H536" s="4">
        <v>1005.8</v>
      </c>
      <c r="I536" s="4">
        <v>1006.2</v>
      </c>
      <c r="J536" s="4" t="s">
        <v>4273</v>
      </c>
      <c r="K536" s="4">
        <v>1001.7</v>
      </c>
      <c r="L536" s="4" t="s">
        <v>4274</v>
      </c>
      <c r="M536" s="4">
        <v>28.6</v>
      </c>
      <c r="N536" s="4">
        <v>32</v>
      </c>
      <c r="O536" s="4" t="s">
        <v>4275</v>
      </c>
      <c r="P536" s="4">
        <v>25.1</v>
      </c>
      <c r="Q536" s="4" t="s">
        <v>4276</v>
      </c>
      <c r="R536" s="4">
        <v>24.7</v>
      </c>
      <c r="S536" s="4">
        <v>80</v>
      </c>
      <c r="T536" s="4">
        <v>67</v>
      </c>
      <c r="U536" s="4" t="s">
        <v>4277</v>
      </c>
      <c r="V536" s="4">
        <v>2.7</v>
      </c>
      <c r="W536" s="4">
        <v>230</v>
      </c>
      <c r="X536" s="4">
        <v>7.4</v>
      </c>
      <c r="Y536" s="4">
        <v>240</v>
      </c>
      <c r="Z536" s="4" t="s">
        <v>4278</v>
      </c>
      <c r="AA536" s="4">
        <v>0</v>
      </c>
      <c r="AB536" s="4">
        <v>0</v>
      </c>
      <c r="AC536" s="4">
        <v>0</v>
      </c>
      <c r="AD536" s="4" t="s">
        <v>181</v>
      </c>
      <c r="AE536" s="4">
        <v>0</v>
      </c>
      <c r="AF536" s="4" t="s">
        <v>181</v>
      </c>
      <c r="AG536" s="4">
        <v>9.1</v>
      </c>
      <c r="AH536" s="4">
        <v>67.099999999999994</v>
      </c>
      <c r="AI536" s="4">
        <v>23.06</v>
      </c>
      <c r="AJ536" s="4">
        <v>15.6</v>
      </c>
      <c r="AK536" s="4">
        <v>5.2</v>
      </c>
      <c r="AL536" s="4">
        <v>13</v>
      </c>
      <c r="AM536" s="4" t="s">
        <v>4279</v>
      </c>
      <c r="AN536" s="4">
        <v>4.0999999999999996</v>
      </c>
      <c r="AO536" s="3"/>
    </row>
    <row r="537" spans="2:41" x14ac:dyDescent="0.25">
      <c r="B537" s="106" t="s">
        <v>4829</v>
      </c>
      <c r="C537" s="16">
        <v>466990</v>
      </c>
      <c r="D537" s="16" t="s">
        <v>4631</v>
      </c>
      <c r="E537" s="16">
        <v>2021</v>
      </c>
      <c r="F537" s="12">
        <v>44362</v>
      </c>
      <c r="G537" s="4">
        <v>1001.2</v>
      </c>
      <c r="H537" s="4">
        <v>1003.4</v>
      </c>
      <c r="I537" s="4">
        <v>1002.3</v>
      </c>
      <c r="J537" s="4" t="s">
        <v>4280</v>
      </c>
      <c r="K537" s="4">
        <v>1000</v>
      </c>
      <c r="L537" s="4" t="s">
        <v>4281</v>
      </c>
      <c r="M537" s="4">
        <v>29.2</v>
      </c>
      <c r="N537" s="4">
        <v>32.799999999999997</v>
      </c>
      <c r="O537" s="4" t="s">
        <v>4282</v>
      </c>
      <c r="P537" s="4">
        <v>25.5</v>
      </c>
      <c r="Q537" s="4" t="s">
        <v>4283</v>
      </c>
      <c r="R537" s="4">
        <v>24.8</v>
      </c>
      <c r="S537" s="4">
        <v>77</v>
      </c>
      <c r="T537" s="4">
        <v>61</v>
      </c>
      <c r="U537" s="4" t="s">
        <v>4284</v>
      </c>
      <c r="V537" s="4">
        <v>2.7</v>
      </c>
      <c r="W537" s="4">
        <v>240</v>
      </c>
      <c r="X537" s="4">
        <v>6.8</v>
      </c>
      <c r="Y537" s="4">
        <v>100</v>
      </c>
      <c r="Z537" s="4" t="s">
        <v>4285</v>
      </c>
      <c r="AA537" s="4">
        <v>0</v>
      </c>
      <c r="AB537" s="4">
        <v>0</v>
      </c>
      <c r="AC537" s="4">
        <v>0</v>
      </c>
      <c r="AD537" s="4" t="s">
        <v>181</v>
      </c>
      <c r="AE537" s="4">
        <v>0</v>
      </c>
      <c r="AF537" s="4" t="s">
        <v>181</v>
      </c>
      <c r="AG537" s="4">
        <v>11.3</v>
      </c>
      <c r="AH537" s="4">
        <v>83.3</v>
      </c>
      <c r="AI537" s="4">
        <v>26.93</v>
      </c>
      <c r="AJ537" s="4">
        <v>16.899999999999999</v>
      </c>
      <c r="AK537" s="4">
        <v>6.7</v>
      </c>
      <c r="AL537" s="4">
        <v>13</v>
      </c>
      <c r="AM537" s="4" t="s">
        <v>4286</v>
      </c>
      <c r="AN537" s="4">
        <v>4.0999999999999996</v>
      </c>
      <c r="AO537" s="3"/>
    </row>
    <row r="538" spans="2:41" x14ac:dyDescent="0.25">
      <c r="B538" s="106" t="s">
        <v>4829</v>
      </c>
      <c r="C538" s="16">
        <v>466990</v>
      </c>
      <c r="D538" s="16" t="s">
        <v>4631</v>
      </c>
      <c r="E538" s="16">
        <v>2021</v>
      </c>
      <c r="F538" s="12">
        <v>44363</v>
      </c>
      <c r="G538" s="4">
        <v>1001.9</v>
      </c>
      <c r="H538" s="4">
        <v>1004.1</v>
      </c>
      <c r="I538" s="4">
        <v>1003.9</v>
      </c>
      <c r="J538" s="4" t="s">
        <v>4287</v>
      </c>
      <c r="K538" s="4">
        <v>1000.2</v>
      </c>
      <c r="L538" s="4" t="s">
        <v>4288</v>
      </c>
      <c r="M538" s="4">
        <v>29.7</v>
      </c>
      <c r="N538" s="4">
        <v>33.700000000000003</v>
      </c>
      <c r="O538" s="4" t="s">
        <v>4289</v>
      </c>
      <c r="P538" s="4">
        <v>25.8</v>
      </c>
      <c r="Q538" s="4" t="s">
        <v>4290</v>
      </c>
      <c r="R538" s="4">
        <v>24.4</v>
      </c>
      <c r="S538" s="4">
        <v>73</v>
      </c>
      <c r="T538" s="4">
        <v>55</v>
      </c>
      <c r="U538" s="4" t="s">
        <v>4291</v>
      </c>
      <c r="V538" s="4">
        <v>2.9</v>
      </c>
      <c r="W538" s="4">
        <v>80</v>
      </c>
      <c r="X538" s="4">
        <v>8</v>
      </c>
      <c r="Y538" s="4">
        <v>310</v>
      </c>
      <c r="Z538" s="4" t="s">
        <v>4292</v>
      </c>
      <c r="AA538" s="4">
        <v>0</v>
      </c>
      <c r="AB538" s="4">
        <v>0</v>
      </c>
      <c r="AC538" s="4">
        <v>0</v>
      </c>
      <c r="AD538" s="4" t="s">
        <v>181</v>
      </c>
      <c r="AE538" s="4">
        <v>0</v>
      </c>
      <c r="AF538" s="4" t="s">
        <v>181</v>
      </c>
      <c r="AG538" s="4">
        <v>12</v>
      </c>
      <c r="AH538" s="4">
        <v>88.4</v>
      </c>
      <c r="AI538" s="4">
        <v>27.75</v>
      </c>
      <c r="AJ538" s="4">
        <v>18.5</v>
      </c>
      <c r="AK538" s="4">
        <v>7.7</v>
      </c>
      <c r="AL538" s="4">
        <v>13</v>
      </c>
      <c r="AM538" s="4" t="s">
        <v>4293</v>
      </c>
      <c r="AN538" s="4">
        <v>1.9</v>
      </c>
      <c r="AO538" s="3"/>
    </row>
    <row r="539" spans="2:41" x14ac:dyDescent="0.25">
      <c r="B539" s="106" t="s">
        <v>4829</v>
      </c>
      <c r="C539" s="16">
        <v>466990</v>
      </c>
      <c r="D539" s="16" t="s">
        <v>4631</v>
      </c>
      <c r="E539" s="16">
        <v>2021</v>
      </c>
      <c r="F539" s="12">
        <v>44364</v>
      </c>
      <c r="G539" s="4">
        <v>1003.3</v>
      </c>
      <c r="H539" s="4">
        <v>1005.5</v>
      </c>
      <c r="I539" s="4">
        <v>1004.5</v>
      </c>
      <c r="J539" s="4" t="s">
        <v>4294</v>
      </c>
      <c r="K539" s="4">
        <v>1002.5</v>
      </c>
      <c r="L539" s="4" t="s">
        <v>4295</v>
      </c>
      <c r="M539" s="4">
        <v>29.8</v>
      </c>
      <c r="N539" s="4">
        <v>32.700000000000003</v>
      </c>
      <c r="O539" s="4" t="s">
        <v>4296</v>
      </c>
      <c r="P539" s="4">
        <v>26.3</v>
      </c>
      <c r="Q539" s="4" t="s">
        <v>4297</v>
      </c>
      <c r="R539" s="4">
        <v>24.9</v>
      </c>
      <c r="S539" s="4">
        <v>75</v>
      </c>
      <c r="T539" s="4">
        <v>60</v>
      </c>
      <c r="U539" s="4" t="s">
        <v>4298</v>
      </c>
      <c r="V539" s="4">
        <v>2.7</v>
      </c>
      <c r="W539" s="4">
        <v>240</v>
      </c>
      <c r="X539" s="4">
        <v>6.7</v>
      </c>
      <c r="Y539" s="4">
        <v>240</v>
      </c>
      <c r="Z539" s="4" t="s">
        <v>4299</v>
      </c>
      <c r="AA539" s="4">
        <v>0</v>
      </c>
      <c r="AB539" s="4">
        <v>0</v>
      </c>
      <c r="AC539" s="4">
        <v>0</v>
      </c>
      <c r="AD539" s="4" t="s">
        <v>181</v>
      </c>
      <c r="AE539" s="4">
        <v>0</v>
      </c>
      <c r="AF539" s="4" t="s">
        <v>181</v>
      </c>
      <c r="AG539" s="4">
        <v>11.1</v>
      </c>
      <c r="AH539" s="4">
        <v>81.8</v>
      </c>
      <c r="AI539" s="4">
        <v>26.89</v>
      </c>
      <c r="AJ539" s="4">
        <v>20.6</v>
      </c>
      <c r="AK539" s="4">
        <v>6.1</v>
      </c>
      <c r="AL539" s="4">
        <v>13</v>
      </c>
      <c r="AM539" s="4" t="s">
        <v>4300</v>
      </c>
      <c r="AN539" s="4">
        <v>1.5</v>
      </c>
      <c r="AO539" s="3"/>
    </row>
    <row r="540" spans="2:41" x14ac:dyDescent="0.25">
      <c r="B540" s="106" t="s">
        <v>4829</v>
      </c>
      <c r="C540" s="16">
        <v>466990</v>
      </c>
      <c r="D540" s="16" t="s">
        <v>4631</v>
      </c>
      <c r="E540" s="16">
        <v>2021</v>
      </c>
      <c r="F540" s="12">
        <v>44365</v>
      </c>
      <c r="G540" s="4">
        <v>1002.2</v>
      </c>
      <c r="H540" s="4">
        <v>1004.4</v>
      </c>
      <c r="I540" s="4">
        <v>1003.5</v>
      </c>
      <c r="J540" s="4" t="s">
        <v>4301</v>
      </c>
      <c r="K540" s="4">
        <v>1000.7</v>
      </c>
      <c r="L540" s="4" t="s">
        <v>4302</v>
      </c>
      <c r="M540" s="4">
        <v>29.5</v>
      </c>
      <c r="N540" s="4">
        <v>32.799999999999997</v>
      </c>
      <c r="O540" s="4" t="s">
        <v>4303</v>
      </c>
      <c r="P540" s="4">
        <v>26.1</v>
      </c>
      <c r="Q540" s="4" t="s">
        <v>4304</v>
      </c>
      <c r="R540" s="4">
        <v>25.3</v>
      </c>
      <c r="S540" s="4">
        <v>78</v>
      </c>
      <c r="T540" s="4">
        <v>64</v>
      </c>
      <c r="U540" s="4" t="s">
        <v>4305</v>
      </c>
      <c r="V540" s="4">
        <v>2.4</v>
      </c>
      <c r="W540" s="4">
        <v>240</v>
      </c>
      <c r="X540" s="4">
        <v>6.4</v>
      </c>
      <c r="Y540" s="4">
        <v>230</v>
      </c>
      <c r="Z540" s="4" t="s">
        <v>4306</v>
      </c>
      <c r="AA540" s="4">
        <v>0</v>
      </c>
      <c r="AB540" s="4">
        <v>0</v>
      </c>
      <c r="AC540" s="4">
        <v>0</v>
      </c>
      <c r="AD540" s="4" t="s">
        <v>181</v>
      </c>
      <c r="AE540" s="4">
        <v>0</v>
      </c>
      <c r="AF540" s="4" t="s">
        <v>181</v>
      </c>
      <c r="AG540" s="4">
        <v>11.9</v>
      </c>
      <c r="AH540" s="4">
        <v>87.7</v>
      </c>
      <c r="AI540" s="4">
        <v>27.4</v>
      </c>
      <c r="AJ540" s="4">
        <v>16.899999999999999</v>
      </c>
      <c r="AK540" s="4">
        <v>3.7</v>
      </c>
      <c r="AL540" s="4">
        <v>13</v>
      </c>
      <c r="AM540" s="4" t="s">
        <v>4307</v>
      </c>
      <c r="AN540" s="4">
        <v>4.3</v>
      </c>
      <c r="AO540" s="3"/>
    </row>
    <row r="541" spans="2:41" x14ac:dyDescent="0.25">
      <c r="B541" s="106" t="s">
        <v>4829</v>
      </c>
      <c r="C541" s="16">
        <v>466990</v>
      </c>
      <c r="D541" s="16" t="s">
        <v>4631</v>
      </c>
      <c r="E541" s="16">
        <v>2021</v>
      </c>
      <c r="F541" s="12">
        <v>44366</v>
      </c>
      <c r="G541" s="4">
        <v>1000.3</v>
      </c>
      <c r="H541" s="4">
        <v>1002.4</v>
      </c>
      <c r="I541" s="4">
        <v>1001.9</v>
      </c>
      <c r="J541" s="4" t="s">
        <v>4308</v>
      </c>
      <c r="K541" s="4">
        <v>999.4</v>
      </c>
      <c r="L541" s="4" t="s">
        <v>4309</v>
      </c>
      <c r="M541" s="4">
        <v>29.3</v>
      </c>
      <c r="N541" s="4">
        <v>32.9</v>
      </c>
      <c r="O541" s="4" t="s">
        <v>4310</v>
      </c>
      <c r="P541" s="4">
        <v>26.2</v>
      </c>
      <c r="Q541" s="4" t="s">
        <v>4311</v>
      </c>
      <c r="R541" s="4">
        <v>25.4</v>
      </c>
      <c r="S541" s="4">
        <v>80</v>
      </c>
      <c r="T541" s="4">
        <v>62</v>
      </c>
      <c r="U541" s="4" t="s">
        <v>4312</v>
      </c>
      <c r="V541" s="4">
        <v>2.7</v>
      </c>
      <c r="W541" s="4">
        <v>230</v>
      </c>
      <c r="X541" s="4">
        <v>6.8</v>
      </c>
      <c r="Y541" s="4">
        <v>230</v>
      </c>
      <c r="Z541" s="4" t="s">
        <v>4313</v>
      </c>
      <c r="AA541" s="4">
        <v>0</v>
      </c>
      <c r="AB541" s="4">
        <v>0</v>
      </c>
      <c r="AC541" s="4">
        <v>0</v>
      </c>
      <c r="AD541" s="4" t="s">
        <v>181</v>
      </c>
      <c r="AE541" s="4">
        <v>0</v>
      </c>
      <c r="AF541" s="4" t="s">
        <v>181</v>
      </c>
      <c r="AG541" s="4">
        <v>9.5</v>
      </c>
      <c r="AH541" s="4">
        <v>70</v>
      </c>
      <c r="AI541" s="4">
        <v>26.29</v>
      </c>
      <c r="AJ541" s="4">
        <v>16.5</v>
      </c>
      <c r="AK541" s="4">
        <v>6</v>
      </c>
      <c r="AL541" s="4">
        <v>13</v>
      </c>
      <c r="AM541" s="4" t="s">
        <v>4314</v>
      </c>
      <c r="AN541" s="4">
        <v>5.4</v>
      </c>
      <c r="AO541" s="3"/>
    </row>
    <row r="542" spans="2:41" x14ac:dyDescent="0.25">
      <c r="B542" s="106" t="s">
        <v>4829</v>
      </c>
      <c r="C542" s="16">
        <v>466990</v>
      </c>
      <c r="D542" s="16" t="s">
        <v>4631</v>
      </c>
      <c r="E542" s="16">
        <v>2021</v>
      </c>
      <c r="F542" s="12">
        <v>44367</v>
      </c>
      <c r="G542" s="4">
        <v>999.4</v>
      </c>
      <c r="H542" s="4">
        <v>1001.5</v>
      </c>
      <c r="I542" s="4">
        <v>1000.6</v>
      </c>
      <c r="J542" s="4" t="s">
        <v>4315</v>
      </c>
      <c r="K542" s="4">
        <v>997.7</v>
      </c>
      <c r="L542" s="4" t="s">
        <v>4316</v>
      </c>
      <c r="M542" s="4">
        <v>29.2</v>
      </c>
      <c r="N542" s="4">
        <v>32.6</v>
      </c>
      <c r="O542" s="4" t="s">
        <v>4317</v>
      </c>
      <c r="P542" s="4">
        <v>26.1</v>
      </c>
      <c r="Q542" s="4" t="s">
        <v>4318</v>
      </c>
      <c r="R542" s="4">
        <v>25.2</v>
      </c>
      <c r="S542" s="4">
        <v>79</v>
      </c>
      <c r="T542" s="4">
        <v>66</v>
      </c>
      <c r="U542" s="4" t="s">
        <v>4319</v>
      </c>
      <c r="V542" s="4">
        <v>2.1</v>
      </c>
      <c r="W542" s="4">
        <v>230</v>
      </c>
      <c r="X542" s="4">
        <v>6.4</v>
      </c>
      <c r="Y542" s="4">
        <v>130</v>
      </c>
      <c r="Z542" s="4" t="s">
        <v>4320</v>
      </c>
      <c r="AA542" s="4">
        <v>0</v>
      </c>
      <c r="AB542" s="4">
        <v>0</v>
      </c>
      <c r="AC542" s="4">
        <v>0</v>
      </c>
      <c r="AD542" s="4" t="s">
        <v>181</v>
      </c>
      <c r="AE542" s="4">
        <v>0</v>
      </c>
      <c r="AF542" s="4" t="s">
        <v>181</v>
      </c>
      <c r="AG542" s="4">
        <v>6.1</v>
      </c>
      <c r="AH542" s="4">
        <v>44.9</v>
      </c>
      <c r="AI542" s="4">
        <v>19.850000000000001</v>
      </c>
      <c r="AJ542" s="4">
        <v>15.6</v>
      </c>
      <c r="AK542" s="4">
        <v>5.2</v>
      </c>
      <c r="AL542" s="4">
        <v>10</v>
      </c>
      <c r="AM542" s="4" t="s">
        <v>4321</v>
      </c>
      <c r="AN542" s="4">
        <v>5.4</v>
      </c>
      <c r="AO542" s="3"/>
    </row>
    <row r="543" spans="2:41" x14ac:dyDescent="0.25">
      <c r="B543" s="106" t="s">
        <v>4829</v>
      </c>
      <c r="C543" s="16">
        <v>466990</v>
      </c>
      <c r="D543" s="16" t="s">
        <v>4631</v>
      </c>
      <c r="E543" s="16">
        <v>2021</v>
      </c>
      <c r="F543" s="12">
        <v>44368</v>
      </c>
      <c r="G543" s="4">
        <v>1000</v>
      </c>
      <c r="H543" s="4">
        <v>1002.2</v>
      </c>
      <c r="I543" s="4">
        <v>1001.8</v>
      </c>
      <c r="J543" s="4" t="s">
        <v>4322</v>
      </c>
      <c r="K543" s="4">
        <v>998.5</v>
      </c>
      <c r="L543" s="4" t="s">
        <v>4323</v>
      </c>
      <c r="M543" s="4">
        <v>29.7</v>
      </c>
      <c r="N543" s="4">
        <v>32.9</v>
      </c>
      <c r="O543" s="4" t="s">
        <v>4324</v>
      </c>
      <c r="P543" s="4">
        <v>26.6</v>
      </c>
      <c r="Q543" s="4" t="s">
        <v>4325</v>
      </c>
      <c r="R543" s="4">
        <v>25.4</v>
      </c>
      <c r="S543" s="4">
        <v>78</v>
      </c>
      <c r="T543" s="4">
        <v>67</v>
      </c>
      <c r="U543" s="4" t="s">
        <v>4326</v>
      </c>
      <c r="V543" s="4">
        <v>2</v>
      </c>
      <c r="W543" s="4">
        <v>240</v>
      </c>
      <c r="X543" s="4">
        <v>5.6</v>
      </c>
      <c r="Y543" s="4">
        <v>240</v>
      </c>
      <c r="Z543" s="4" t="s">
        <v>4327</v>
      </c>
      <c r="AA543" s="4">
        <v>0</v>
      </c>
      <c r="AB543" s="4">
        <v>0</v>
      </c>
      <c r="AC543" s="4">
        <v>0</v>
      </c>
      <c r="AD543" s="4" t="s">
        <v>181</v>
      </c>
      <c r="AE543" s="4">
        <v>0</v>
      </c>
      <c r="AF543" s="4" t="s">
        <v>181</v>
      </c>
      <c r="AG543" s="4">
        <v>5</v>
      </c>
      <c r="AH543" s="4">
        <v>36.799999999999997</v>
      </c>
      <c r="AI543" s="4">
        <v>22.12</v>
      </c>
      <c r="AJ543" s="4">
        <v>14.6</v>
      </c>
      <c r="AK543" s="4">
        <v>-5.2</v>
      </c>
      <c r="AL543" s="4">
        <v>11</v>
      </c>
      <c r="AM543" s="4" t="s">
        <v>4328</v>
      </c>
      <c r="AN543" s="4">
        <v>4.5999999999999996</v>
      </c>
      <c r="AO543" s="3"/>
    </row>
    <row r="544" spans="2:41" x14ac:dyDescent="0.25">
      <c r="B544" s="106" t="s">
        <v>4829</v>
      </c>
      <c r="C544" s="16">
        <v>466990</v>
      </c>
      <c r="D544" s="16" t="s">
        <v>4631</v>
      </c>
      <c r="E544" s="16">
        <v>2021</v>
      </c>
      <c r="F544" s="12">
        <v>44369</v>
      </c>
      <c r="G544" s="4">
        <v>1002.4</v>
      </c>
      <c r="H544" s="4">
        <v>1004.6</v>
      </c>
      <c r="I544" s="4">
        <v>1004.6</v>
      </c>
      <c r="J544" s="4" t="s">
        <v>4329</v>
      </c>
      <c r="K544" s="4">
        <v>1000.6</v>
      </c>
      <c r="L544" s="4" t="s">
        <v>4330</v>
      </c>
      <c r="M544" s="4">
        <v>27.5</v>
      </c>
      <c r="N544" s="4">
        <v>30.8</v>
      </c>
      <c r="O544" s="4" t="s">
        <v>4331</v>
      </c>
      <c r="P544" s="4">
        <v>25.6</v>
      </c>
      <c r="Q544" s="4" t="s">
        <v>4332</v>
      </c>
      <c r="R544" s="4">
        <v>25.7</v>
      </c>
      <c r="S544" s="4">
        <v>91</v>
      </c>
      <c r="T544" s="4">
        <v>77</v>
      </c>
      <c r="U544" s="4" t="s">
        <v>4333</v>
      </c>
      <c r="V544" s="4">
        <v>1.8</v>
      </c>
      <c r="W544" s="4">
        <v>30</v>
      </c>
      <c r="X544" s="4">
        <v>8.1999999999999993</v>
      </c>
      <c r="Y544" s="4">
        <v>20</v>
      </c>
      <c r="Z544" s="4" t="s">
        <v>4334</v>
      </c>
      <c r="AA544" s="4">
        <v>45.5</v>
      </c>
      <c r="AB544" s="4">
        <v>8.1</v>
      </c>
      <c r="AC544" s="4">
        <v>8.5</v>
      </c>
      <c r="AD544" s="4" t="s">
        <v>4335</v>
      </c>
      <c r="AE544" s="4">
        <v>25.5</v>
      </c>
      <c r="AF544" s="4" t="s">
        <v>4336</v>
      </c>
      <c r="AG544" s="4">
        <v>1.4</v>
      </c>
      <c r="AH544" s="4">
        <v>10.3</v>
      </c>
      <c r="AI544" s="4">
        <v>10.32</v>
      </c>
      <c r="AJ544" s="4">
        <v>10.3</v>
      </c>
      <c r="AK544" s="4">
        <v>-5</v>
      </c>
      <c r="AL544" s="4">
        <v>8</v>
      </c>
      <c r="AM544" s="4" t="s">
        <v>4331</v>
      </c>
      <c r="AN544" s="4">
        <v>8.8000000000000007</v>
      </c>
      <c r="AO544" s="3"/>
    </row>
    <row r="545" spans="2:41" x14ac:dyDescent="0.25">
      <c r="B545" s="106" t="s">
        <v>4829</v>
      </c>
      <c r="C545" s="16">
        <v>466990</v>
      </c>
      <c r="D545" s="16" t="s">
        <v>4631</v>
      </c>
      <c r="E545" s="16">
        <v>2021</v>
      </c>
      <c r="F545" s="12">
        <v>44370</v>
      </c>
      <c r="G545" s="4">
        <v>1004.6</v>
      </c>
      <c r="H545" s="4">
        <v>1006.8</v>
      </c>
      <c r="I545" s="4">
        <v>1006.6</v>
      </c>
      <c r="J545" s="4" t="s">
        <v>4337</v>
      </c>
      <c r="K545" s="4">
        <v>1002.8</v>
      </c>
      <c r="L545" s="4" t="s">
        <v>4338</v>
      </c>
      <c r="M545" s="4">
        <v>26.6</v>
      </c>
      <c r="N545" s="4">
        <v>30</v>
      </c>
      <c r="O545" s="4" t="s">
        <v>4339</v>
      </c>
      <c r="P545" s="4">
        <v>25.2</v>
      </c>
      <c r="Q545" s="4" t="s">
        <v>4340</v>
      </c>
      <c r="R545" s="4">
        <v>25</v>
      </c>
      <c r="S545" s="4">
        <v>91</v>
      </c>
      <c r="T545" s="4">
        <v>77</v>
      </c>
      <c r="U545" s="4" t="s">
        <v>4341</v>
      </c>
      <c r="V545" s="4">
        <v>2.8</v>
      </c>
      <c r="W545" s="4">
        <v>20</v>
      </c>
      <c r="X545" s="4">
        <v>13.3</v>
      </c>
      <c r="Y545" s="4">
        <v>50</v>
      </c>
      <c r="Z545" s="4" t="s">
        <v>4342</v>
      </c>
      <c r="AA545" s="4">
        <v>9.5</v>
      </c>
      <c r="AB545" s="4">
        <v>6</v>
      </c>
      <c r="AC545" s="4">
        <v>1.5</v>
      </c>
      <c r="AD545" s="4" t="s">
        <v>4343</v>
      </c>
      <c r="AE545" s="4">
        <v>5</v>
      </c>
      <c r="AF545" s="4" t="s">
        <v>4344</v>
      </c>
      <c r="AG545" s="4">
        <v>1.3</v>
      </c>
      <c r="AH545" s="4">
        <v>9.6</v>
      </c>
      <c r="AI545" s="4">
        <v>11.98</v>
      </c>
      <c r="AJ545" s="4">
        <v>9.8000000000000007</v>
      </c>
      <c r="AK545" s="4">
        <v>-1.9</v>
      </c>
      <c r="AL545" s="4">
        <v>7</v>
      </c>
      <c r="AM545" s="4" t="s">
        <v>4345</v>
      </c>
      <c r="AN545" s="4">
        <v>9.8000000000000007</v>
      </c>
      <c r="AO545" s="3"/>
    </row>
    <row r="546" spans="2:41" x14ac:dyDescent="0.25">
      <c r="B546" s="106" t="s">
        <v>4829</v>
      </c>
      <c r="C546" s="16">
        <v>466990</v>
      </c>
      <c r="D546" s="16" t="s">
        <v>4631</v>
      </c>
      <c r="E546" s="16">
        <v>2021</v>
      </c>
      <c r="F546" s="12">
        <v>44371</v>
      </c>
      <c r="G546" s="4">
        <v>1004.7</v>
      </c>
      <c r="H546" s="4">
        <v>1006.9</v>
      </c>
      <c r="I546" s="4">
        <v>1006.1</v>
      </c>
      <c r="J546" s="4" t="s">
        <v>4346</v>
      </c>
      <c r="K546" s="4">
        <v>1003.5</v>
      </c>
      <c r="L546" s="4" t="s">
        <v>4347</v>
      </c>
      <c r="M546" s="4">
        <v>26.2</v>
      </c>
      <c r="N546" s="4">
        <v>29.8</v>
      </c>
      <c r="O546" s="4" t="s">
        <v>4348</v>
      </c>
      <c r="P546" s="4">
        <v>24.7</v>
      </c>
      <c r="Q546" s="4" t="s">
        <v>4349</v>
      </c>
      <c r="R546" s="4">
        <v>24.6</v>
      </c>
      <c r="S546" s="4">
        <v>91</v>
      </c>
      <c r="T546" s="4">
        <v>70</v>
      </c>
      <c r="U546" s="4" t="s">
        <v>4350</v>
      </c>
      <c r="V546" s="4">
        <v>3.2</v>
      </c>
      <c r="W546" s="4">
        <v>230</v>
      </c>
      <c r="X546" s="4">
        <v>10.199999999999999</v>
      </c>
      <c r="Y546" s="4">
        <v>40</v>
      </c>
      <c r="Z546" s="4" t="s">
        <v>4351</v>
      </c>
      <c r="AA546" s="4">
        <v>4.5</v>
      </c>
      <c r="AB546" s="4">
        <v>10.7</v>
      </c>
      <c r="AC546" s="4">
        <v>1</v>
      </c>
      <c r="AD546" s="4" t="s">
        <v>4352</v>
      </c>
      <c r="AE546" s="4">
        <v>1.5</v>
      </c>
      <c r="AF546" s="4" t="s">
        <v>4353</v>
      </c>
      <c r="AG546" s="4">
        <v>0.9</v>
      </c>
      <c r="AH546" s="4">
        <v>6.6</v>
      </c>
      <c r="AI546" s="4">
        <v>13.27</v>
      </c>
      <c r="AJ546" s="4">
        <v>9.9</v>
      </c>
      <c r="AK546" s="4">
        <v>-2.7</v>
      </c>
      <c r="AL546" s="4">
        <v>9</v>
      </c>
      <c r="AM546" s="4" t="s">
        <v>4354</v>
      </c>
      <c r="AN546" s="4">
        <v>9.8000000000000007</v>
      </c>
      <c r="AO546" s="3"/>
    </row>
    <row r="547" spans="2:41" x14ac:dyDescent="0.25">
      <c r="B547" s="106" t="s">
        <v>4829</v>
      </c>
      <c r="C547" s="16">
        <v>466990</v>
      </c>
      <c r="D547" s="16" t="s">
        <v>4631</v>
      </c>
      <c r="E547" s="16">
        <v>2021</v>
      </c>
      <c r="F547" s="12">
        <v>44372</v>
      </c>
      <c r="G547" s="4">
        <v>1004.6</v>
      </c>
      <c r="H547" s="4">
        <v>1006.8</v>
      </c>
      <c r="I547" s="4">
        <v>1006.1</v>
      </c>
      <c r="J547" s="4" t="s">
        <v>4355</v>
      </c>
      <c r="K547" s="4">
        <v>1003.2</v>
      </c>
      <c r="L547" s="4" t="s">
        <v>4356</v>
      </c>
      <c r="M547" s="4">
        <v>27</v>
      </c>
      <c r="N547" s="4">
        <v>30.6</v>
      </c>
      <c r="O547" s="4" t="s">
        <v>4357</v>
      </c>
      <c r="P547" s="4">
        <v>24.6</v>
      </c>
      <c r="Q547" s="4" t="s">
        <v>4358</v>
      </c>
      <c r="R547" s="4">
        <v>24.6</v>
      </c>
      <c r="S547" s="4">
        <v>87</v>
      </c>
      <c r="T547" s="4">
        <v>74</v>
      </c>
      <c r="U547" s="4" t="s">
        <v>4359</v>
      </c>
      <c r="V547" s="4">
        <v>2.4</v>
      </c>
      <c r="W547" s="4">
        <v>240</v>
      </c>
      <c r="X547" s="4">
        <v>7.5</v>
      </c>
      <c r="Y547" s="4">
        <v>230</v>
      </c>
      <c r="Z547" s="4" t="s">
        <v>4360</v>
      </c>
      <c r="AA547" s="4">
        <v>0.5</v>
      </c>
      <c r="AB547" s="4">
        <v>0.3</v>
      </c>
      <c r="AC547" s="4">
        <v>0.5</v>
      </c>
      <c r="AD547" s="4" t="s">
        <v>4361</v>
      </c>
      <c r="AE547" s="4">
        <v>0.5</v>
      </c>
      <c r="AF547" s="4" t="s">
        <v>4361</v>
      </c>
      <c r="AG547" s="4">
        <v>4</v>
      </c>
      <c r="AH547" s="4">
        <v>29.5</v>
      </c>
      <c r="AI547" s="4">
        <v>19.329999999999998</v>
      </c>
      <c r="AJ547" s="4">
        <v>15.5</v>
      </c>
      <c r="AK547" s="4">
        <v>-3.2</v>
      </c>
      <c r="AL547" s="4">
        <v>14</v>
      </c>
      <c r="AM547" s="4" t="s">
        <v>4362</v>
      </c>
      <c r="AN547" s="4">
        <v>8.3000000000000007</v>
      </c>
      <c r="AO547" s="3"/>
    </row>
    <row r="548" spans="2:41" x14ac:dyDescent="0.25">
      <c r="B548" s="106" t="s">
        <v>4829</v>
      </c>
      <c r="C548" s="16">
        <v>466990</v>
      </c>
      <c r="D548" s="16" t="s">
        <v>4631</v>
      </c>
      <c r="E548" s="16">
        <v>2021</v>
      </c>
      <c r="F548" s="12">
        <v>44373</v>
      </c>
      <c r="G548" s="4">
        <v>1004.9</v>
      </c>
      <c r="H548" s="4">
        <v>1007.1</v>
      </c>
      <c r="I548" s="4">
        <v>1006.3</v>
      </c>
      <c r="J548" s="4" t="s">
        <v>4363</v>
      </c>
      <c r="K548" s="4">
        <v>1003.8</v>
      </c>
      <c r="L548" s="4" t="s">
        <v>4364</v>
      </c>
      <c r="M548" s="4">
        <v>28.4</v>
      </c>
      <c r="N548" s="4">
        <v>31.2</v>
      </c>
      <c r="O548" s="4" t="s">
        <v>4365</v>
      </c>
      <c r="P548" s="4">
        <v>25.4</v>
      </c>
      <c r="Q548" s="4" t="s">
        <v>4366</v>
      </c>
      <c r="R548" s="4">
        <v>24.9</v>
      </c>
      <c r="S548" s="4">
        <v>82</v>
      </c>
      <c r="T548" s="4">
        <v>69</v>
      </c>
      <c r="U548" s="4" t="s">
        <v>4367</v>
      </c>
      <c r="V548" s="4">
        <v>2.5</v>
      </c>
      <c r="W548" s="4">
        <v>240</v>
      </c>
      <c r="X548" s="4">
        <v>7.7</v>
      </c>
      <c r="Y548" s="4">
        <v>230</v>
      </c>
      <c r="Z548" s="4" t="s">
        <v>4368</v>
      </c>
      <c r="AA548" s="4">
        <v>0</v>
      </c>
      <c r="AB548" s="4">
        <v>0</v>
      </c>
      <c r="AC548" s="4">
        <v>0</v>
      </c>
      <c r="AD548" s="4" t="s">
        <v>181</v>
      </c>
      <c r="AE548" s="4">
        <v>0</v>
      </c>
      <c r="AF548" s="4" t="s">
        <v>181</v>
      </c>
      <c r="AG548" s="4">
        <v>6</v>
      </c>
      <c r="AH548" s="4">
        <v>44.2</v>
      </c>
      <c r="AI548" s="4">
        <v>22.88</v>
      </c>
      <c r="AJ548" s="4">
        <v>13.9</v>
      </c>
      <c r="AK548" s="4">
        <v>6.2</v>
      </c>
      <c r="AL548" s="4">
        <v>12</v>
      </c>
      <c r="AM548" s="4" t="s">
        <v>4369</v>
      </c>
      <c r="AN548" s="4">
        <v>7.1</v>
      </c>
      <c r="AO548" s="3"/>
    </row>
    <row r="549" spans="2:41" x14ac:dyDescent="0.25">
      <c r="B549" s="106" t="s">
        <v>4829</v>
      </c>
      <c r="C549" s="16">
        <v>466990</v>
      </c>
      <c r="D549" s="16" t="s">
        <v>4631</v>
      </c>
      <c r="E549" s="16">
        <v>2021</v>
      </c>
      <c r="F549" s="12">
        <v>44374</v>
      </c>
      <c r="G549" s="4">
        <v>1003.4</v>
      </c>
      <c r="H549" s="4">
        <v>1005.6</v>
      </c>
      <c r="I549" s="4">
        <v>1005.4</v>
      </c>
      <c r="J549" s="4" t="s">
        <v>4370</v>
      </c>
      <c r="K549" s="4">
        <v>1002.3</v>
      </c>
      <c r="L549" s="4" t="s">
        <v>4371</v>
      </c>
      <c r="M549" s="4">
        <v>28.3</v>
      </c>
      <c r="N549" s="4">
        <v>32.200000000000003</v>
      </c>
      <c r="O549" s="4" t="s">
        <v>4372</v>
      </c>
      <c r="P549" s="4">
        <v>25.5</v>
      </c>
      <c r="Q549" s="4" t="s">
        <v>4373</v>
      </c>
      <c r="R549" s="4">
        <v>25</v>
      </c>
      <c r="S549" s="4">
        <v>83</v>
      </c>
      <c r="T549" s="4">
        <v>67</v>
      </c>
      <c r="U549" s="4" t="s">
        <v>4374</v>
      </c>
      <c r="V549" s="4">
        <v>2.8</v>
      </c>
      <c r="W549" s="4">
        <v>230</v>
      </c>
      <c r="X549" s="4">
        <v>7.8</v>
      </c>
      <c r="Y549" s="4">
        <v>230</v>
      </c>
      <c r="Z549" s="4" t="s">
        <v>4375</v>
      </c>
      <c r="AA549" s="4">
        <v>0</v>
      </c>
      <c r="AB549" s="4">
        <v>0</v>
      </c>
      <c r="AC549" s="4">
        <v>0</v>
      </c>
      <c r="AD549" s="4" t="s">
        <v>181</v>
      </c>
      <c r="AE549" s="4">
        <v>0</v>
      </c>
      <c r="AF549" s="4" t="s">
        <v>181</v>
      </c>
      <c r="AG549" s="4">
        <v>7.3</v>
      </c>
      <c r="AH549" s="4">
        <v>53.8</v>
      </c>
      <c r="AI549" s="4">
        <v>20.76</v>
      </c>
      <c r="AJ549" s="4">
        <v>14.5</v>
      </c>
      <c r="AK549" s="4">
        <v>5.7</v>
      </c>
      <c r="AL549" s="4">
        <v>14</v>
      </c>
      <c r="AM549" s="4" t="s">
        <v>4376</v>
      </c>
      <c r="AN549" s="4">
        <v>5.4</v>
      </c>
      <c r="AO549" s="3"/>
    </row>
    <row r="550" spans="2:41" x14ac:dyDescent="0.25">
      <c r="B550" s="106" t="s">
        <v>4829</v>
      </c>
      <c r="C550" s="16">
        <v>466990</v>
      </c>
      <c r="D550" s="16" t="s">
        <v>4631</v>
      </c>
      <c r="E550" s="16">
        <v>2021</v>
      </c>
      <c r="F550" s="12">
        <v>44375</v>
      </c>
      <c r="G550" s="4">
        <v>1001.5</v>
      </c>
      <c r="H550" s="4">
        <v>1003.6</v>
      </c>
      <c r="I550" s="4">
        <v>1002.9</v>
      </c>
      <c r="J550" s="4" t="s">
        <v>4377</v>
      </c>
      <c r="K550" s="4">
        <v>1000.2</v>
      </c>
      <c r="L550" s="4" t="s">
        <v>4378</v>
      </c>
      <c r="M550" s="4">
        <v>28.6</v>
      </c>
      <c r="N550" s="4">
        <v>32.5</v>
      </c>
      <c r="O550" s="4" t="s">
        <v>4379</v>
      </c>
      <c r="P550" s="4">
        <v>25.3</v>
      </c>
      <c r="Q550" s="4" t="s">
        <v>4380</v>
      </c>
      <c r="R550" s="4">
        <v>24.8</v>
      </c>
      <c r="S550" s="4">
        <v>80</v>
      </c>
      <c r="T550" s="4">
        <v>61</v>
      </c>
      <c r="U550" s="4" t="s">
        <v>4381</v>
      </c>
      <c r="V550" s="4">
        <v>2.2999999999999998</v>
      </c>
      <c r="W550" s="4">
        <v>240</v>
      </c>
      <c r="X550" s="4">
        <v>7.4</v>
      </c>
      <c r="Y550" s="4">
        <v>20</v>
      </c>
      <c r="Z550" s="4" t="s">
        <v>4382</v>
      </c>
      <c r="AA550" s="4">
        <v>0</v>
      </c>
      <c r="AB550" s="4">
        <v>0</v>
      </c>
      <c r="AC550" s="4">
        <v>0</v>
      </c>
      <c r="AD550" s="4" t="s">
        <v>181</v>
      </c>
      <c r="AE550" s="4">
        <v>0</v>
      </c>
      <c r="AF550" s="4" t="s">
        <v>181</v>
      </c>
      <c r="AG550" s="4">
        <v>3.8</v>
      </c>
      <c r="AH550" s="4">
        <v>28</v>
      </c>
      <c r="AI550" s="4">
        <v>17.579999999999998</v>
      </c>
      <c r="AJ550" s="4">
        <v>14.3</v>
      </c>
      <c r="AK550" s="4">
        <v>3.9</v>
      </c>
      <c r="AL550" s="4">
        <v>10</v>
      </c>
      <c r="AM550" s="4" t="s">
        <v>4383</v>
      </c>
      <c r="AN550" s="4">
        <v>7.1</v>
      </c>
      <c r="AO550" s="3"/>
    </row>
    <row r="551" spans="2:41" x14ac:dyDescent="0.25">
      <c r="B551" s="106" t="s">
        <v>4829</v>
      </c>
      <c r="C551" s="16">
        <v>466990</v>
      </c>
      <c r="D551" s="16" t="s">
        <v>4631</v>
      </c>
      <c r="E551" s="16">
        <v>2021</v>
      </c>
      <c r="F551" s="12">
        <v>44376</v>
      </c>
      <c r="G551" s="4">
        <v>1002.1</v>
      </c>
      <c r="H551" s="4">
        <v>1004.3</v>
      </c>
      <c r="I551" s="4">
        <v>1003.6</v>
      </c>
      <c r="J551" s="4" t="s">
        <v>4384</v>
      </c>
      <c r="K551" s="4">
        <v>1000.5</v>
      </c>
      <c r="L551" s="4" t="s">
        <v>4385</v>
      </c>
      <c r="M551" s="4">
        <v>28.5</v>
      </c>
      <c r="N551" s="4">
        <v>32.1</v>
      </c>
      <c r="O551" s="4" t="s">
        <v>4386</v>
      </c>
      <c r="P551" s="4">
        <v>26.7</v>
      </c>
      <c r="Q551" s="4" t="s">
        <v>4387</v>
      </c>
      <c r="R551" s="4">
        <v>24.7</v>
      </c>
      <c r="S551" s="4">
        <v>80</v>
      </c>
      <c r="T551" s="4">
        <v>66</v>
      </c>
      <c r="U551" s="4" t="s">
        <v>4388</v>
      </c>
      <c r="V551" s="4">
        <v>2</v>
      </c>
      <c r="W551" s="4">
        <v>240</v>
      </c>
      <c r="X551" s="4">
        <v>6</v>
      </c>
      <c r="Y551" s="4">
        <v>230</v>
      </c>
      <c r="Z551" s="4" t="s">
        <v>4389</v>
      </c>
      <c r="AA551" s="4" t="s">
        <v>315</v>
      </c>
      <c r="AB551" s="4">
        <v>0.5</v>
      </c>
      <c r="AC551" s="4" t="s">
        <v>315</v>
      </c>
      <c r="AD551" s="4" t="s">
        <v>4390</v>
      </c>
      <c r="AE551" s="4" t="s">
        <v>315</v>
      </c>
      <c r="AF551" s="4" t="s">
        <v>4390</v>
      </c>
      <c r="AG551" s="4">
        <v>1.4</v>
      </c>
      <c r="AH551" s="4">
        <v>10.3</v>
      </c>
      <c r="AI551" s="4">
        <v>12.6</v>
      </c>
      <c r="AJ551" s="4">
        <v>11.4</v>
      </c>
      <c r="AK551" s="4">
        <v>-3.5</v>
      </c>
      <c r="AL551" s="4">
        <v>9</v>
      </c>
      <c r="AM551" s="4" t="s">
        <v>4391</v>
      </c>
      <c r="AN551" s="4">
        <v>9</v>
      </c>
      <c r="AO551" s="3"/>
    </row>
    <row r="552" spans="2:41" x14ac:dyDescent="0.25">
      <c r="B552" s="106" t="s">
        <v>4829</v>
      </c>
      <c r="C552" s="16">
        <v>466990</v>
      </c>
      <c r="D552" s="16" t="s">
        <v>4631</v>
      </c>
      <c r="E552" s="16">
        <v>2021</v>
      </c>
      <c r="F552" s="12">
        <v>44377</v>
      </c>
      <c r="G552" s="4">
        <v>1003.3</v>
      </c>
      <c r="H552" s="4">
        <v>1005.5</v>
      </c>
      <c r="I552" s="4">
        <v>1004.5</v>
      </c>
      <c r="J552" s="4" t="s">
        <v>4392</v>
      </c>
      <c r="K552" s="4">
        <v>1002.2</v>
      </c>
      <c r="L552" s="4" t="s">
        <v>4393</v>
      </c>
      <c r="M552" s="4">
        <v>28.7</v>
      </c>
      <c r="N552" s="4">
        <v>31.5</v>
      </c>
      <c r="O552" s="4" t="s">
        <v>4394</v>
      </c>
      <c r="P552" s="4">
        <v>25.5</v>
      </c>
      <c r="Q552" s="4" t="s">
        <v>4395</v>
      </c>
      <c r="R552" s="4">
        <v>24.7</v>
      </c>
      <c r="S552" s="4">
        <v>79</v>
      </c>
      <c r="T552" s="4">
        <v>66</v>
      </c>
      <c r="U552" s="4" t="s">
        <v>4396</v>
      </c>
      <c r="V552" s="4">
        <v>2.4</v>
      </c>
      <c r="W552" s="4">
        <v>160</v>
      </c>
      <c r="X552" s="4">
        <v>7.2</v>
      </c>
      <c r="Y552" s="4">
        <v>180</v>
      </c>
      <c r="Z552" s="4" t="s">
        <v>4397</v>
      </c>
      <c r="AA552" s="4">
        <v>0</v>
      </c>
      <c r="AB552" s="4">
        <v>0</v>
      </c>
      <c r="AC552" s="4">
        <v>0</v>
      </c>
      <c r="AD552" s="4" t="s">
        <v>181</v>
      </c>
      <c r="AE552" s="4">
        <v>0</v>
      </c>
      <c r="AF552" s="4" t="s">
        <v>181</v>
      </c>
      <c r="AG552" s="4">
        <v>11</v>
      </c>
      <c r="AH552" s="4">
        <v>81.2</v>
      </c>
      <c r="AI552" s="4">
        <v>25.55</v>
      </c>
      <c r="AJ552" s="4">
        <v>16.100000000000001</v>
      </c>
      <c r="AK552" s="4">
        <v>5.6</v>
      </c>
      <c r="AL552" s="4">
        <v>14</v>
      </c>
      <c r="AM552" s="4" t="s">
        <v>4398</v>
      </c>
      <c r="AN552" s="4">
        <v>4.5999999999999996</v>
      </c>
      <c r="AO552" s="3"/>
    </row>
    <row r="553" spans="2:41" x14ac:dyDescent="0.25">
      <c r="B553" s="106" t="s">
        <v>4829</v>
      </c>
      <c r="C553" s="16">
        <v>466990</v>
      </c>
      <c r="D553" s="16" t="s">
        <v>4631</v>
      </c>
      <c r="E553" s="16">
        <v>2021</v>
      </c>
      <c r="F553" s="12">
        <v>44378</v>
      </c>
      <c r="G553" s="4">
        <v>1004.1</v>
      </c>
      <c r="H553" s="4">
        <v>1006.3</v>
      </c>
      <c r="I553" s="4">
        <v>1005.8</v>
      </c>
      <c r="J553" s="4" t="s">
        <v>4399</v>
      </c>
      <c r="K553" s="4">
        <v>1002.7</v>
      </c>
      <c r="L553" s="4" t="s">
        <v>4400</v>
      </c>
      <c r="M553" s="4">
        <v>28.6</v>
      </c>
      <c r="N553" s="4">
        <v>31.6</v>
      </c>
      <c r="O553" s="4" t="s">
        <v>4401</v>
      </c>
      <c r="P553" s="4">
        <v>25</v>
      </c>
      <c r="Q553" s="4" t="s">
        <v>4402</v>
      </c>
      <c r="R553" s="4">
        <v>24</v>
      </c>
      <c r="S553" s="4">
        <v>76</v>
      </c>
      <c r="T553" s="4">
        <v>64</v>
      </c>
      <c r="U553" s="4" t="s">
        <v>4403</v>
      </c>
      <c r="V553" s="4">
        <v>2.5</v>
      </c>
      <c r="W553" s="4">
        <v>260</v>
      </c>
      <c r="X553" s="4">
        <v>6.4</v>
      </c>
      <c r="Y553" s="4">
        <v>240</v>
      </c>
      <c r="Z553" s="4" t="s">
        <v>4404</v>
      </c>
      <c r="AA553" s="4">
        <v>0</v>
      </c>
      <c r="AB553" s="4">
        <v>0</v>
      </c>
      <c r="AC553" s="4">
        <v>0</v>
      </c>
      <c r="AD553" s="4" t="s">
        <v>181</v>
      </c>
      <c r="AE553" s="4">
        <v>0</v>
      </c>
      <c r="AF553" s="4" t="s">
        <v>181</v>
      </c>
      <c r="AG553" s="4">
        <v>10.9</v>
      </c>
      <c r="AH553" s="4">
        <v>80.5</v>
      </c>
      <c r="AI553" s="4">
        <v>27.35</v>
      </c>
      <c r="AJ553" s="4">
        <v>15.3</v>
      </c>
      <c r="AK553" s="4">
        <v>5.8</v>
      </c>
      <c r="AL553" s="4">
        <v>14</v>
      </c>
      <c r="AM553" s="4" t="s">
        <v>4405</v>
      </c>
      <c r="AN553" s="4">
        <v>2.8</v>
      </c>
      <c r="AO553" s="3"/>
    </row>
    <row r="554" spans="2:41" x14ac:dyDescent="0.25">
      <c r="B554" s="106" t="s">
        <v>4829</v>
      </c>
      <c r="C554" s="16">
        <v>466990</v>
      </c>
      <c r="D554" s="16" t="s">
        <v>4631</v>
      </c>
      <c r="E554" s="16">
        <v>2021</v>
      </c>
      <c r="F554" s="12">
        <v>44379</v>
      </c>
      <c r="G554" s="4">
        <v>1005.5</v>
      </c>
      <c r="H554" s="4">
        <v>1007.7</v>
      </c>
      <c r="I554" s="4">
        <v>1007.2</v>
      </c>
      <c r="J554" s="4" t="s">
        <v>4406</v>
      </c>
      <c r="K554" s="4">
        <v>1004.1</v>
      </c>
      <c r="L554" s="4" t="s">
        <v>4407</v>
      </c>
      <c r="M554" s="4">
        <v>29.3</v>
      </c>
      <c r="N554" s="4">
        <v>33.200000000000003</v>
      </c>
      <c r="O554" s="4" t="s">
        <v>4408</v>
      </c>
      <c r="P554" s="4">
        <v>25.7</v>
      </c>
      <c r="Q554" s="4" t="s">
        <v>4409</v>
      </c>
      <c r="R554" s="4">
        <v>24.2</v>
      </c>
      <c r="S554" s="4">
        <v>74</v>
      </c>
      <c r="T554" s="4">
        <v>55</v>
      </c>
      <c r="U554" s="4" t="s">
        <v>4410</v>
      </c>
      <c r="V554" s="4">
        <v>2.5</v>
      </c>
      <c r="W554" s="4">
        <v>80</v>
      </c>
      <c r="X554" s="4">
        <v>6.7</v>
      </c>
      <c r="Y554" s="4">
        <v>280</v>
      </c>
      <c r="Z554" s="4" t="s">
        <v>4411</v>
      </c>
      <c r="AA554" s="4">
        <v>0</v>
      </c>
      <c r="AB554" s="4">
        <v>0</v>
      </c>
      <c r="AC554" s="4">
        <v>0</v>
      </c>
      <c r="AD554" s="4" t="s">
        <v>181</v>
      </c>
      <c r="AE554" s="4">
        <v>0</v>
      </c>
      <c r="AF554" s="4" t="s">
        <v>181</v>
      </c>
      <c r="AG554" s="4">
        <v>11.7</v>
      </c>
      <c r="AH554" s="4">
        <v>86.4</v>
      </c>
      <c r="AI554" s="4">
        <v>27.47</v>
      </c>
      <c r="AJ554" s="4">
        <v>15.3</v>
      </c>
      <c r="AK554" s="4">
        <v>7</v>
      </c>
      <c r="AL554" s="4">
        <v>13</v>
      </c>
      <c r="AM554" s="4" t="s">
        <v>4412</v>
      </c>
      <c r="AN554" s="4">
        <v>3.5</v>
      </c>
      <c r="AO554" s="3"/>
    </row>
    <row r="555" spans="2:41" x14ac:dyDescent="0.25">
      <c r="B555" s="106" t="s">
        <v>4829</v>
      </c>
      <c r="C555" s="16">
        <v>466990</v>
      </c>
      <c r="D555" s="16" t="s">
        <v>4631</v>
      </c>
      <c r="E555" s="16">
        <v>2021</v>
      </c>
      <c r="F555" s="12">
        <v>44380</v>
      </c>
      <c r="G555" s="4">
        <v>1006</v>
      </c>
      <c r="H555" s="4">
        <v>1008.2</v>
      </c>
      <c r="I555" s="4">
        <v>1008.2</v>
      </c>
      <c r="J555" s="4" t="s">
        <v>4413</v>
      </c>
      <c r="K555" s="4">
        <v>1004.7</v>
      </c>
      <c r="L555" s="4" t="s">
        <v>4414</v>
      </c>
      <c r="M555" s="4">
        <v>28.7</v>
      </c>
      <c r="N555" s="4">
        <v>31.8</v>
      </c>
      <c r="O555" s="4" t="s">
        <v>4415</v>
      </c>
      <c r="P555" s="4">
        <v>25.7</v>
      </c>
      <c r="Q555" s="4" t="s">
        <v>4416</v>
      </c>
      <c r="R555" s="4">
        <v>25.1</v>
      </c>
      <c r="S555" s="4">
        <v>81</v>
      </c>
      <c r="T555" s="4">
        <v>67</v>
      </c>
      <c r="U555" s="4" t="s">
        <v>4417</v>
      </c>
      <c r="V555" s="4">
        <v>3.9</v>
      </c>
      <c r="W555" s="4">
        <v>180</v>
      </c>
      <c r="X555" s="4">
        <v>10.3</v>
      </c>
      <c r="Y555" s="4">
        <v>210</v>
      </c>
      <c r="Z555" s="4" t="s">
        <v>4418</v>
      </c>
      <c r="AA555" s="4">
        <v>0</v>
      </c>
      <c r="AB555" s="4">
        <v>0</v>
      </c>
      <c r="AC555" s="4">
        <v>0</v>
      </c>
      <c r="AD555" s="4" t="s">
        <v>181</v>
      </c>
      <c r="AE555" s="4">
        <v>0</v>
      </c>
      <c r="AF555" s="4" t="s">
        <v>181</v>
      </c>
      <c r="AG555" s="4">
        <v>8.8000000000000007</v>
      </c>
      <c r="AH555" s="4">
        <v>65</v>
      </c>
      <c r="AI555" s="4">
        <v>25.55</v>
      </c>
      <c r="AJ555" s="4">
        <v>16.5</v>
      </c>
      <c r="AK555" s="4">
        <v>6.6</v>
      </c>
      <c r="AL555" s="4">
        <v>14</v>
      </c>
      <c r="AM555" s="4" t="s">
        <v>4419</v>
      </c>
      <c r="AN555" s="4">
        <v>4.3</v>
      </c>
      <c r="AO555" s="3"/>
    </row>
    <row r="556" spans="2:41" x14ac:dyDescent="0.25">
      <c r="B556" s="106" t="s">
        <v>4829</v>
      </c>
      <c r="C556" s="16">
        <v>466990</v>
      </c>
      <c r="D556" s="16" t="s">
        <v>4631</v>
      </c>
      <c r="E556" s="16">
        <v>2021</v>
      </c>
      <c r="F556" s="12">
        <v>44381</v>
      </c>
      <c r="G556" s="4">
        <v>1007.7</v>
      </c>
      <c r="H556" s="4">
        <v>1009.9</v>
      </c>
      <c r="I556" s="4">
        <v>1010</v>
      </c>
      <c r="J556" s="4" t="s">
        <v>4420</v>
      </c>
      <c r="K556" s="4">
        <v>1006.4</v>
      </c>
      <c r="L556" s="4" t="s">
        <v>4421</v>
      </c>
      <c r="M556" s="4">
        <v>28.9</v>
      </c>
      <c r="N556" s="4">
        <v>31.1</v>
      </c>
      <c r="O556" s="4" t="s">
        <v>4422</v>
      </c>
      <c r="P556" s="4">
        <v>26.8</v>
      </c>
      <c r="Q556" s="4" t="s">
        <v>4423</v>
      </c>
      <c r="R556" s="4">
        <v>25.7</v>
      </c>
      <c r="S556" s="4">
        <v>83</v>
      </c>
      <c r="T556" s="4">
        <v>77</v>
      </c>
      <c r="U556" s="4" t="s">
        <v>4424</v>
      </c>
      <c r="V556" s="4">
        <v>2.9</v>
      </c>
      <c r="W556" s="4">
        <v>160</v>
      </c>
      <c r="X556" s="4">
        <v>9.8000000000000007</v>
      </c>
      <c r="Y556" s="4">
        <v>200</v>
      </c>
      <c r="Z556" s="4" t="s">
        <v>4425</v>
      </c>
      <c r="AA556" s="4">
        <v>0</v>
      </c>
      <c r="AB556" s="4">
        <v>0</v>
      </c>
      <c r="AC556" s="4">
        <v>0</v>
      </c>
      <c r="AD556" s="4" t="s">
        <v>181</v>
      </c>
      <c r="AE556" s="4">
        <v>0</v>
      </c>
      <c r="AF556" s="4" t="s">
        <v>181</v>
      </c>
      <c r="AG556" s="4">
        <v>11.4</v>
      </c>
      <c r="AH556" s="4">
        <v>84.3</v>
      </c>
      <c r="AI556" s="4">
        <v>28.29</v>
      </c>
      <c r="AJ556" s="4">
        <v>16.3</v>
      </c>
      <c r="AK556" s="4">
        <v>5.2</v>
      </c>
      <c r="AL556" s="4">
        <v>14</v>
      </c>
      <c r="AM556" s="4" t="s">
        <v>4426</v>
      </c>
      <c r="AN556" s="4">
        <v>2.5</v>
      </c>
      <c r="AO556" s="3"/>
    </row>
    <row r="557" spans="2:41" x14ac:dyDescent="0.25">
      <c r="B557" s="106" t="s">
        <v>4829</v>
      </c>
      <c r="C557" s="16">
        <v>466990</v>
      </c>
      <c r="D557" s="16" t="s">
        <v>4631</v>
      </c>
      <c r="E557" s="16">
        <v>2021</v>
      </c>
      <c r="F557" s="12">
        <v>44382</v>
      </c>
      <c r="G557" s="4">
        <v>1007.6</v>
      </c>
      <c r="H557" s="4">
        <v>1009.8</v>
      </c>
      <c r="I557" s="4">
        <v>1009.2</v>
      </c>
      <c r="J557" s="4" t="s">
        <v>4427</v>
      </c>
      <c r="K557" s="4">
        <v>1006.5</v>
      </c>
      <c r="L557" s="4" t="s">
        <v>4428</v>
      </c>
      <c r="M557" s="4">
        <v>28.9</v>
      </c>
      <c r="N557" s="4">
        <v>32.299999999999997</v>
      </c>
      <c r="O557" s="4" t="s">
        <v>4429</v>
      </c>
      <c r="P557" s="4">
        <v>25.7</v>
      </c>
      <c r="Q557" s="4" t="s">
        <v>4430</v>
      </c>
      <c r="R557" s="4">
        <v>25.4</v>
      </c>
      <c r="S557" s="4">
        <v>81</v>
      </c>
      <c r="T557" s="4">
        <v>70</v>
      </c>
      <c r="U557" s="4" t="s">
        <v>4431</v>
      </c>
      <c r="V557" s="4">
        <v>2.9</v>
      </c>
      <c r="W557" s="4">
        <v>230</v>
      </c>
      <c r="X557" s="4">
        <v>8.9</v>
      </c>
      <c r="Y557" s="4">
        <v>180</v>
      </c>
      <c r="Z557" s="4" t="s">
        <v>4432</v>
      </c>
      <c r="AA557" s="4" t="s">
        <v>315</v>
      </c>
      <c r="AB557" s="4">
        <v>1.7</v>
      </c>
      <c r="AC557" s="4" t="s">
        <v>315</v>
      </c>
      <c r="AD557" s="4" t="s">
        <v>4433</v>
      </c>
      <c r="AE557" s="4" t="s">
        <v>315</v>
      </c>
      <c r="AF557" s="4" t="s">
        <v>4434</v>
      </c>
      <c r="AG557" s="4">
        <v>11.6</v>
      </c>
      <c r="AH557" s="4">
        <v>85.8</v>
      </c>
      <c r="AI557" s="4">
        <v>28.62</v>
      </c>
      <c r="AJ557" s="4">
        <v>19.100000000000001</v>
      </c>
      <c r="AK557" s="4">
        <v>-6.1</v>
      </c>
      <c r="AL557" s="4">
        <v>15</v>
      </c>
      <c r="AM557" s="4" t="s">
        <v>4435</v>
      </c>
      <c r="AN557" s="4">
        <v>3.4</v>
      </c>
      <c r="AO557" s="3"/>
    </row>
    <row r="558" spans="2:41" x14ac:dyDescent="0.25">
      <c r="B558" s="106" t="s">
        <v>4829</v>
      </c>
      <c r="C558" s="16">
        <v>466990</v>
      </c>
      <c r="D558" s="16" t="s">
        <v>4631</v>
      </c>
      <c r="E558" s="16">
        <v>2021</v>
      </c>
      <c r="F558" s="12">
        <v>44383</v>
      </c>
      <c r="G558" s="4">
        <v>1006.6</v>
      </c>
      <c r="H558" s="4">
        <v>1008.8</v>
      </c>
      <c r="I558" s="4">
        <v>1010.1</v>
      </c>
      <c r="J558" s="4" t="s">
        <v>4436</v>
      </c>
      <c r="K558" s="4">
        <v>1004.7</v>
      </c>
      <c r="L558" s="4" t="s">
        <v>4437</v>
      </c>
      <c r="M558" s="4">
        <v>27.7</v>
      </c>
      <c r="N558" s="4">
        <v>30.3</v>
      </c>
      <c r="O558" s="4" t="s">
        <v>4438</v>
      </c>
      <c r="P558" s="4">
        <v>24.7</v>
      </c>
      <c r="Q558" s="4" t="s">
        <v>4439</v>
      </c>
      <c r="R558" s="4">
        <v>25.4</v>
      </c>
      <c r="S558" s="4">
        <v>88</v>
      </c>
      <c r="T558" s="4">
        <v>77</v>
      </c>
      <c r="U558" s="4" t="s">
        <v>4440</v>
      </c>
      <c r="V558" s="4">
        <v>4.4000000000000004</v>
      </c>
      <c r="W558" s="4">
        <v>190</v>
      </c>
      <c r="X558" s="4">
        <v>13.3</v>
      </c>
      <c r="Y558" s="4">
        <v>170</v>
      </c>
      <c r="Z558" s="4" t="s">
        <v>4441</v>
      </c>
      <c r="AA558" s="4">
        <v>7</v>
      </c>
      <c r="AB558" s="4">
        <v>5.6</v>
      </c>
      <c r="AC558" s="4">
        <v>2</v>
      </c>
      <c r="AD558" s="4" t="s">
        <v>4442</v>
      </c>
      <c r="AE558" s="4">
        <v>3.5</v>
      </c>
      <c r="AF558" s="4" t="s">
        <v>4443</v>
      </c>
      <c r="AG558" s="4">
        <v>7.6</v>
      </c>
      <c r="AH558" s="4">
        <v>56.2</v>
      </c>
      <c r="AI558" s="4">
        <v>24.05</v>
      </c>
      <c r="AJ558" s="4">
        <v>14.8</v>
      </c>
      <c r="AK558" s="4">
        <v>-4.9000000000000004</v>
      </c>
      <c r="AL558" s="4">
        <v>13</v>
      </c>
      <c r="AM558" s="4" t="s">
        <v>4444</v>
      </c>
      <c r="AN558" s="4">
        <v>6.9</v>
      </c>
      <c r="AO558" s="3"/>
    </row>
    <row r="559" spans="2:41" x14ac:dyDescent="0.25">
      <c r="B559" s="106" t="s">
        <v>4829</v>
      </c>
      <c r="C559" s="16">
        <v>466990</v>
      </c>
      <c r="D559" s="16" t="s">
        <v>4631</v>
      </c>
      <c r="E559" s="16">
        <v>2021</v>
      </c>
      <c r="F559" s="12">
        <v>44384</v>
      </c>
      <c r="G559" s="4">
        <v>1009.9</v>
      </c>
      <c r="H559" s="4">
        <v>1012.1</v>
      </c>
      <c r="I559" s="4">
        <v>1011.3</v>
      </c>
      <c r="J559" s="4" t="s">
        <v>4445</v>
      </c>
      <c r="K559" s="4">
        <v>1008.9</v>
      </c>
      <c r="L559" s="4" t="s">
        <v>4446</v>
      </c>
      <c r="M559" s="4">
        <v>28.6</v>
      </c>
      <c r="N559" s="4">
        <v>31</v>
      </c>
      <c r="O559" s="4" t="s">
        <v>4447</v>
      </c>
      <c r="P559" s="4">
        <v>26.1</v>
      </c>
      <c r="Q559" s="4" t="s">
        <v>4448</v>
      </c>
      <c r="R559" s="4">
        <v>25.9</v>
      </c>
      <c r="S559" s="4">
        <v>86</v>
      </c>
      <c r="T559" s="4">
        <v>73</v>
      </c>
      <c r="U559" s="4" t="s">
        <v>4449</v>
      </c>
      <c r="V559" s="4">
        <v>4.3</v>
      </c>
      <c r="W559" s="4">
        <v>220</v>
      </c>
      <c r="X559" s="4">
        <v>12.5</v>
      </c>
      <c r="Y559" s="4">
        <v>190</v>
      </c>
      <c r="Z559" s="4" t="s">
        <v>4450</v>
      </c>
      <c r="AA559" s="4">
        <v>0</v>
      </c>
      <c r="AB559" s="4">
        <v>0</v>
      </c>
      <c r="AC559" s="4">
        <v>0</v>
      </c>
      <c r="AD559" s="4" t="s">
        <v>181</v>
      </c>
      <c r="AE559" s="4">
        <v>0</v>
      </c>
      <c r="AF559" s="4" t="s">
        <v>181</v>
      </c>
      <c r="AG559" s="4">
        <v>11.9</v>
      </c>
      <c r="AH559" s="4">
        <v>88.1</v>
      </c>
      <c r="AI559" s="4">
        <v>28.5</v>
      </c>
      <c r="AJ559" s="4">
        <v>19</v>
      </c>
      <c r="AK559" s="4">
        <v>6.3</v>
      </c>
      <c r="AL559" s="4">
        <v>14</v>
      </c>
      <c r="AM559" s="4" t="s">
        <v>4451</v>
      </c>
      <c r="AN559" s="4">
        <v>3</v>
      </c>
      <c r="AO559" s="3"/>
    </row>
    <row r="560" spans="2:41" x14ac:dyDescent="0.25">
      <c r="B560" s="106" t="s">
        <v>4829</v>
      </c>
      <c r="C560" s="16">
        <v>466990</v>
      </c>
      <c r="D560" s="16" t="s">
        <v>4631</v>
      </c>
      <c r="E560" s="16">
        <v>2021</v>
      </c>
      <c r="F560" s="12">
        <v>44385</v>
      </c>
      <c r="G560" s="4">
        <v>1010.2</v>
      </c>
      <c r="H560" s="4">
        <v>1012.4</v>
      </c>
      <c r="I560" s="4">
        <v>1011.5</v>
      </c>
      <c r="J560" s="4" t="s">
        <v>4452</v>
      </c>
      <c r="K560" s="4">
        <v>1008.5</v>
      </c>
      <c r="L560" s="4" t="s">
        <v>4453</v>
      </c>
      <c r="M560" s="4">
        <v>28.8</v>
      </c>
      <c r="N560" s="4">
        <v>31.4</v>
      </c>
      <c r="O560" s="4" t="s">
        <v>4454</v>
      </c>
      <c r="P560" s="4">
        <v>26.3</v>
      </c>
      <c r="Q560" s="4" t="s">
        <v>4455</v>
      </c>
      <c r="R560" s="4">
        <v>25.5</v>
      </c>
      <c r="S560" s="4">
        <v>83</v>
      </c>
      <c r="T560" s="4">
        <v>73</v>
      </c>
      <c r="U560" s="4" t="s">
        <v>4456</v>
      </c>
      <c r="V560" s="4">
        <v>3.4</v>
      </c>
      <c r="W560" s="4">
        <v>170</v>
      </c>
      <c r="X560" s="4">
        <v>10.5</v>
      </c>
      <c r="Y560" s="4">
        <v>180</v>
      </c>
      <c r="Z560" s="4" t="s">
        <v>4457</v>
      </c>
      <c r="AA560" s="4">
        <v>0</v>
      </c>
      <c r="AB560" s="4">
        <v>0</v>
      </c>
      <c r="AC560" s="4">
        <v>0</v>
      </c>
      <c r="AD560" s="4" t="s">
        <v>181</v>
      </c>
      <c r="AE560" s="4">
        <v>0</v>
      </c>
      <c r="AF560" s="4" t="s">
        <v>181</v>
      </c>
      <c r="AG560" s="4">
        <v>11.9</v>
      </c>
      <c r="AH560" s="4">
        <v>88.2</v>
      </c>
      <c r="AI560" s="4">
        <v>29.05</v>
      </c>
      <c r="AJ560" s="4">
        <v>18.8</v>
      </c>
      <c r="AK560" s="4">
        <v>8.1999999999999993</v>
      </c>
      <c r="AL560" s="4">
        <v>14</v>
      </c>
      <c r="AM560" s="4" t="s">
        <v>4458</v>
      </c>
      <c r="AN560" s="4">
        <v>4.4000000000000004</v>
      </c>
      <c r="AO560" s="3"/>
    </row>
    <row r="561" spans="2:41" x14ac:dyDescent="0.25">
      <c r="B561" s="106" t="s">
        <v>4829</v>
      </c>
      <c r="C561" s="16">
        <v>466990</v>
      </c>
      <c r="D561" s="16" t="s">
        <v>4631</v>
      </c>
      <c r="E561" s="16">
        <v>2021</v>
      </c>
      <c r="F561" s="12">
        <v>44386</v>
      </c>
      <c r="G561" s="4">
        <v>1009.1</v>
      </c>
      <c r="H561" s="4">
        <v>1011.3</v>
      </c>
      <c r="I561" s="4">
        <v>1010.6</v>
      </c>
      <c r="J561" s="4" t="s">
        <v>4459</v>
      </c>
      <c r="K561" s="4">
        <v>1007.7</v>
      </c>
      <c r="L561" s="4" t="s">
        <v>4460</v>
      </c>
      <c r="M561" s="4">
        <v>28.7</v>
      </c>
      <c r="N561" s="4">
        <v>31.7</v>
      </c>
      <c r="O561" s="4" t="s">
        <v>4461</v>
      </c>
      <c r="P561" s="4">
        <v>25.7</v>
      </c>
      <c r="Q561" s="4" t="s">
        <v>4462</v>
      </c>
      <c r="R561" s="4">
        <v>25</v>
      </c>
      <c r="S561" s="4">
        <v>81</v>
      </c>
      <c r="T561" s="4">
        <v>70</v>
      </c>
      <c r="U561" s="4" t="s">
        <v>4463</v>
      </c>
      <c r="V561" s="4">
        <v>3.3</v>
      </c>
      <c r="W561" s="4">
        <v>180</v>
      </c>
      <c r="X561" s="4">
        <v>10.5</v>
      </c>
      <c r="Y561" s="4">
        <v>210</v>
      </c>
      <c r="Z561" s="4" t="s">
        <v>4460</v>
      </c>
      <c r="AA561" s="4">
        <v>0</v>
      </c>
      <c r="AB561" s="4">
        <v>0</v>
      </c>
      <c r="AC561" s="4">
        <v>0</v>
      </c>
      <c r="AD561" s="4" t="s">
        <v>181</v>
      </c>
      <c r="AE561" s="4">
        <v>0</v>
      </c>
      <c r="AF561" s="4" t="s">
        <v>181</v>
      </c>
      <c r="AG561" s="4">
        <v>12.3</v>
      </c>
      <c r="AH561" s="4">
        <v>91.2</v>
      </c>
      <c r="AI561" s="4">
        <v>29.22</v>
      </c>
      <c r="AJ561" s="4">
        <v>17.5</v>
      </c>
      <c r="AK561" s="4">
        <v>7.2</v>
      </c>
      <c r="AL561" s="4">
        <v>14</v>
      </c>
      <c r="AM561" s="4" t="s">
        <v>4464</v>
      </c>
      <c r="AN561" s="4">
        <v>2.4</v>
      </c>
      <c r="AO561" s="3"/>
    </row>
    <row r="562" spans="2:41" x14ac:dyDescent="0.25">
      <c r="B562" s="106" t="s">
        <v>4829</v>
      </c>
      <c r="C562" s="16">
        <v>466990</v>
      </c>
      <c r="D562" s="16" t="s">
        <v>4631</v>
      </c>
      <c r="E562" s="16">
        <v>2021</v>
      </c>
      <c r="F562" s="12">
        <v>44387</v>
      </c>
      <c r="G562" s="4">
        <v>1009.8</v>
      </c>
      <c r="H562" s="4">
        <v>1012</v>
      </c>
      <c r="I562" s="4">
        <v>1011.9</v>
      </c>
      <c r="J562" s="4" t="s">
        <v>4465</v>
      </c>
      <c r="K562" s="4">
        <v>1008.6</v>
      </c>
      <c r="L562" s="4" t="s">
        <v>4466</v>
      </c>
      <c r="M562" s="4">
        <v>28.7</v>
      </c>
      <c r="N562" s="4">
        <v>31.7</v>
      </c>
      <c r="O562" s="4" t="s">
        <v>4467</v>
      </c>
      <c r="P562" s="4">
        <v>25.9</v>
      </c>
      <c r="Q562" s="4" t="s">
        <v>4468</v>
      </c>
      <c r="R562" s="4">
        <v>24.6</v>
      </c>
      <c r="S562" s="4">
        <v>78</v>
      </c>
      <c r="T562" s="4">
        <v>63</v>
      </c>
      <c r="U562" s="4" t="s">
        <v>4469</v>
      </c>
      <c r="V562" s="4">
        <v>3.3</v>
      </c>
      <c r="W562" s="4">
        <v>220</v>
      </c>
      <c r="X562" s="4">
        <v>8.6999999999999993</v>
      </c>
      <c r="Y562" s="4">
        <v>350</v>
      </c>
      <c r="Z562" s="4" t="s">
        <v>4470</v>
      </c>
      <c r="AA562" s="4">
        <v>0</v>
      </c>
      <c r="AB562" s="4">
        <v>0</v>
      </c>
      <c r="AC562" s="4">
        <v>0</v>
      </c>
      <c r="AD562" s="4" t="s">
        <v>181</v>
      </c>
      <c r="AE562" s="4">
        <v>0</v>
      </c>
      <c r="AF562" s="4" t="s">
        <v>181</v>
      </c>
      <c r="AG562" s="4">
        <v>11.5</v>
      </c>
      <c r="AH562" s="4">
        <v>85.3</v>
      </c>
      <c r="AI562" s="4">
        <v>26.98</v>
      </c>
      <c r="AJ562" s="4">
        <v>18</v>
      </c>
      <c r="AK562" s="4">
        <v>7.2</v>
      </c>
      <c r="AL562" s="4">
        <v>14</v>
      </c>
      <c r="AM562" s="4" t="s">
        <v>4471</v>
      </c>
      <c r="AN562" s="4">
        <v>3.3</v>
      </c>
      <c r="AO562" s="3"/>
    </row>
    <row r="563" spans="2:41" x14ac:dyDescent="0.25">
      <c r="B563" s="106" t="s">
        <v>4829</v>
      </c>
      <c r="C563" s="16">
        <v>466990</v>
      </c>
      <c r="D563" s="16" t="s">
        <v>4631</v>
      </c>
      <c r="E563" s="16">
        <v>2021</v>
      </c>
      <c r="F563" s="12">
        <v>44388</v>
      </c>
      <c r="G563" s="4">
        <v>1010.8</v>
      </c>
      <c r="H563" s="4">
        <v>1013</v>
      </c>
      <c r="I563" s="4">
        <v>1011.9</v>
      </c>
      <c r="J563" s="4" t="s">
        <v>4472</v>
      </c>
      <c r="K563" s="4">
        <v>1009.5</v>
      </c>
      <c r="L563" s="4" t="s">
        <v>4473</v>
      </c>
      <c r="M563" s="4">
        <v>28.8</v>
      </c>
      <c r="N563" s="4">
        <v>31.1</v>
      </c>
      <c r="O563" s="4" t="s">
        <v>4474</v>
      </c>
      <c r="P563" s="4">
        <v>26.1</v>
      </c>
      <c r="Q563" s="4" t="s">
        <v>4475</v>
      </c>
      <c r="R563" s="4">
        <v>24.9</v>
      </c>
      <c r="S563" s="4">
        <v>80</v>
      </c>
      <c r="T563" s="4">
        <v>66</v>
      </c>
      <c r="U563" s="4" t="s">
        <v>4476</v>
      </c>
      <c r="V563" s="4">
        <v>3.2</v>
      </c>
      <c r="W563" s="4">
        <v>220</v>
      </c>
      <c r="X563" s="4">
        <v>9.3000000000000007</v>
      </c>
      <c r="Y563" s="4">
        <v>170</v>
      </c>
      <c r="Z563" s="4" t="s">
        <v>4477</v>
      </c>
      <c r="AA563" s="4">
        <v>0</v>
      </c>
      <c r="AB563" s="4">
        <v>0</v>
      </c>
      <c r="AC563" s="4">
        <v>0</v>
      </c>
      <c r="AD563" s="4" t="s">
        <v>181</v>
      </c>
      <c r="AE563" s="4">
        <v>0</v>
      </c>
      <c r="AF563" s="4" t="s">
        <v>181</v>
      </c>
      <c r="AG563" s="4">
        <v>11.8</v>
      </c>
      <c r="AH563" s="4">
        <v>87.6</v>
      </c>
      <c r="AI563" s="4">
        <v>24.66</v>
      </c>
      <c r="AJ563" s="4">
        <v>18.5</v>
      </c>
      <c r="AK563" s="4">
        <v>4.7</v>
      </c>
      <c r="AL563" s="4">
        <v>12</v>
      </c>
      <c r="AM563" s="4" t="s">
        <v>4478</v>
      </c>
      <c r="AN563" s="4">
        <v>6</v>
      </c>
      <c r="AO563" s="3"/>
    </row>
    <row r="564" spans="2:41" x14ac:dyDescent="0.25">
      <c r="B564" s="106" t="s">
        <v>4829</v>
      </c>
      <c r="C564" s="16">
        <v>466990</v>
      </c>
      <c r="D564" s="16" t="s">
        <v>4631</v>
      </c>
      <c r="E564" s="16">
        <v>2021</v>
      </c>
      <c r="F564" s="12">
        <v>44389</v>
      </c>
      <c r="G564" s="4">
        <v>1009.7</v>
      </c>
      <c r="H564" s="4">
        <v>1011.9</v>
      </c>
      <c r="I564" s="4">
        <v>1011.1</v>
      </c>
      <c r="J564" s="4" t="s">
        <v>4479</v>
      </c>
      <c r="K564" s="4">
        <v>1008.3</v>
      </c>
      <c r="L564" s="4" t="s">
        <v>4480</v>
      </c>
      <c r="M564" s="4">
        <v>28.8</v>
      </c>
      <c r="N564" s="4">
        <v>31.7</v>
      </c>
      <c r="O564" s="4" t="s">
        <v>4481</v>
      </c>
      <c r="P564" s="4">
        <v>26.3</v>
      </c>
      <c r="Q564" s="4" t="s">
        <v>4482</v>
      </c>
      <c r="R564" s="4">
        <v>25.1</v>
      </c>
      <c r="S564" s="4">
        <v>81</v>
      </c>
      <c r="T564" s="4">
        <v>68</v>
      </c>
      <c r="U564" s="4" t="s">
        <v>4483</v>
      </c>
      <c r="V564" s="4">
        <v>3.2</v>
      </c>
      <c r="W564" s="4">
        <v>220</v>
      </c>
      <c r="X564" s="4">
        <v>9.6</v>
      </c>
      <c r="Y564" s="4">
        <v>170</v>
      </c>
      <c r="Z564" s="4" t="s">
        <v>4484</v>
      </c>
      <c r="AA564" s="4">
        <v>0</v>
      </c>
      <c r="AB564" s="4">
        <v>0</v>
      </c>
      <c r="AC564" s="4">
        <v>0</v>
      </c>
      <c r="AD564" s="4" t="s">
        <v>181</v>
      </c>
      <c r="AE564" s="4">
        <v>0</v>
      </c>
      <c r="AF564" s="4" t="s">
        <v>181</v>
      </c>
      <c r="AG564" s="4">
        <v>9.4</v>
      </c>
      <c r="AH564" s="4">
        <v>69.8</v>
      </c>
      <c r="AI564" s="4">
        <v>25.12</v>
      </c>
      <c r="AJ564" s="4">
        <v>15.8</v>
      </c>
      <c r="AK564" s="4">
        <v>7.7</v>
      </c>
      <c r="AL564" s="4">
        <v>14</v>
      </c>
      <c r="AM564" s="4" t="s">
        <v>4485</v>
      </c>
      <c r="AN564" s="4">
        <v>6.6</v>
      </c>
      <c r="AO564" s="3"/>
    </row>
    <row r="565" spans="2:41" x14ac:dyDescent="0.25">
      <c r="B565" s="106" t="s">
        <v>4829</v>
      </c>
      <c r="C565" s="16">
        <v>466990</v>
      </c>
      <c r="D565" s="16" t="s">
        <v>4631</v>
      </c>
      <c r="E565" s="16">
        <v>2021</v>
      </c>
      <c r="F565" s="12">
        <v>44390</v>
      </c>
      <c r="G565" s="4">
        <v>1008.2</v>
      </c>
      <c r="H565" s="4">
        <v>1010.4</v>
      </c>
      <c r="I565" s="4">
        <v>1009.3</v>
      </c>
      <c r="J565" s="4" t="s">
        <v>4486</v>
      </c>
      <c r="K565" s="4">
        <v>1007</v>
      </c>
      <c r="L565" s="4" t="s">
        <v>4487</v>
      </c>
      <c r="M565" s="4">
        <v>29.2</v>
      </c>
      <c r="N565" s="4">
        <v>32.299999999999997</v>
      </c>
      <c r="O565" s="4" t="s">
        <v>4488</v>
      </c>
      <c r="P565" s="4">
        <v>26.1</v>
      </c>
      <c r="Q565" s="4" t="s">
        <v>4489</v>
      </c>
      <c r="R565" s="4">
        <v>25.3</v>
      </c>
      <c r="S565" s="4">
        <v>80</v>
      </c>
      <c r="T565" s="4">
        <v>72</v>
      </c>
      <c r="U565" s="4" t="s">
        <v>4490</v>
      </c>
      <c r="V565" s="4">
        <v>2.8</v>
      </c>
      <c r="W565" s="4">
        <v>150</v>
      </c>
      <c r="X565" s="4">
        <v>7.4</v>
      </c>
      <c r="Y565" s="4">
        <v>140</v>
      </c>
      <c r="Z565" s="4" t="s">
        <v>4491</v>
      </c>
      <c r="AA565" s="4">
        <v>0</v>
      </c>
      <c r="AB565" s="4">
        <v>0</v>
      </c>
      <c r="AC565" s="4">
        <v>0</v>
      </c>
      <c r="AD565" s="4" t="s">
        <v>181</v>
      </c>
      <c r="AE565" s="4">
        <v>0</v>
      </c>
      <c r="AF565" s="4" t="s">
        <v>181</v>
      </c>
      <c r="AG565" s="4">
        <v>11.5</v>
      </c>
      <c r="AH565" s="4">
        <v>85.5</v>
      </c>
      <c r="AI565" s="4">
        <v>28.42</v>
      </c>
      <c r="AJ565" s="4">
        <v>16.5</v>
      </c>
      <c r="AK565" s="4">
        <v>5.9</v>
      </c>
      <c r="AL565" s="4">
        <v>14</v>
      </c>
      <c r="AM565" s="4" t="s">
        <v>4492</v>
      </c>
      <c r="AN565" s="4">
        <v>3.1</v>
      </c>
      <c r="AO565" s="3"/>
    </row>
    <row r="566" spans="2:41" x14ac:dyDescent="0.25">
      <c r="B566" s="106" t="s">
        <v>4829</v>
      </c>
      <c r="C566" s="16">
        <v>466990</v>
      </c>
      <c r="D566" s="16" t="s">
        <v>4631</v>
      </c>
      <c r="E566" s="16">
        <v>2021</v>
      </c>
      <c r="F566" s="12">
        <v>44391</v>
      </c>
      <c r="G566" s="4">
        <v>1008.1</v>
      </c>
      <c r="H566" s="4">
        <v>1010.3</v>
      </c>
      <c r="I566" s="4">
        <v>1009.3</v>
      </c>
      <c r="J566" s="4" t="s">
        <v>4493</v>
      </c>
      <c r="K566" s="4">
        <v>1007.1</v>
      </c>
      <c r="L566" s="4" t="s">
        <v>4494</v>
      </c>
      <c r="M566" s="4">
        <v>29.5</v>
      </c>
      <c r="N566" s="4">
        <v>33.299999999999997</v>
      </c>
      <c r="O566" s="4" t="s">
        <v>4495</v>
      </c>
      <c r="P566" s="4">
        <v>26.2</v>
      </c>
      <c r="Q566" s="4" t="s">
        <v>4496</v>
      </c>
      <c r="R566" s="4">
        <v>24.3</v>
      </c>
      <c r="S566" s="4">
        <v>74</v>
      </c>
      <c r="T566" s="4">
        <v>60</v>
      </c>
      <c r="U566" s="4" t="s">
        <v>4497</v>
      </c>
      <c r="V566" s="4">
        <v>2.7</v>
      </c>
      <c r="W566" s="4">
        <v>240</v>
      </c>
      <c r="X566" s="4">
        <v>6.9</v>
      </c>
      <c r="Y566" s="4">
        <v>80</v>
      </c>
      <c r="Z566" s="4" t="s">
        <v>4498</v>
      </c>
      <c r="AA566" s="4">
        <v>0</v>
      </c>
      <c r="AB566" s="4">
        <v>0</v>
      </c>
      <c r="AC566" s="4">
        <v>0</v>
      </c>
      <c r="AD566" s="4" t="s">
        <v>181</v>
      </c>
      <c r="AE566" s="4">
        <v>0</v>
      </c>
      <c r="AF566" s="4" t="s">
        <v>181</v>
      </c>
      <c r="AG566" s="4">
        <v>11.9</v>
      </c>
      <c r="AH566" s="4">
        <v>88.6</v>
      </c>
      <c r="AI566" s="4">
        <v>28.45</v>
      </c>
      <c r="AJ566" s="4">
        <v>17.8</v>
      </c>
      <c r="AK566" s="4">
        <v>5.9</v>
      </c>
      <c r="AL566" s="4">
        <v>14</v>
      </c>
      <c r="AM566" s="4" t="s">
        <v>4499</v>
      </c>
      <c r="AN566" s="4">
        <v>3.4</v>
      </c>
      <c r="AO566" s="3"/>
    </row>
    <row r="567" spans="2:41" x14ac:dyDescent="0.25">
      <c r="B567" s="106" t="s">
        <v>4829</v>
      </c>
      <c r="C567" s="16">
        <v>466990</v>
      </c>
      <c r="D567" s="16" t="s">
        <v>4631</v>
      </c>
      <c r="E567" s="16">
        <v>2021</v>
      </c>
      <c r="F567" s="12">
        <v>44392</v>
      </c>
      <c r="G567" s="4">
        <v>1008.3</v>
      </c>
      <c r="H567" s="4">
        <v>1010.5</v>
      </c>
      <c r="I567" s="4">
        <v>1009.8</v>
      </c>
      <c r="J567" s="4" t="s">
        <v>4500</v>
      </c>
      <c r="K567" s="4">
        <v>1007.2</v>
      </c>
      <c r="L567" s="4" t="s">
        <v>4501</v>
      </c>
      <c r="M567" s="4">
        <v>28.9</v>
      </c>
      <c r="N567" s="4">
        <v>33.299999999999997</v>
      </c>
      <c r="O567" s="4" t="s">
        <v>4502</v>
      </c>
      <c r="P567" s="4">
        <v>26.1</v>
      </c>
      <c r="Q567" s="4" t="s">
        <v>4503</v>
      </c>
      <c r="R567" s="4">
        <v>23.7</v>
      </c>
      <c r="S567" s="4">
        <v>74</v>
      </c>
      <c r="T567" s="4">
        <v>60</v>
      </c>
      <c r="U567" s="4" t="s">
        <v>4504</v>
      </c>
      <c r="V567" s="4">
        <v>2.9</v>
      </c>
      <c r="W567" s="4">
        <v>240</v>
      </c>
      <c r="X567" s="4">
        <v>6.7</v>
      </c>
      <c r="Y567" s="4">
        <v>140</v>
      </c>
      <c r="Z567" s="4" t="s">
        <v>4505</v>
      </c>
      <c r="AA567" s="4">
        <v>0</v>
      </c>
      <c r="AB567" s="4">
        <v>0</v>
      </c>
      <c r="AC567" s="4">
        <v>0</v>
      </c>
      <c r="AD567" s="4" t="s">
        <v>181</v>
      </c>
      <c r="AE567" s="4">
        <v>0</v>
      </c>
      <c r="AF567" s="4" t="s">
        <v>181</v>
      </c>
      <c r="AG567" s="4">
        <v>9.4</v>
      </c>
      <c r="AH567" s="4">
        <v>70</v>
      </c>
      <c r="AI567" s="4">
        <v>26.16</v>
      </c>
      <c r="AJ567" s="4">
        <v>16.899999999999999</v>
      </c>
      <c r="AK567" s="4">
        <v>8.6999999999999993</v>
      </c>
      <c r="AL567" s="4">
        <v>14</v>
      </c>
      <c r="AM567" s="4" t="s">
        <v>4506</v>
      </c>
      <c r="AN567" s="4">
        <v>1.8</v>
      </c>
      <c r="AO567" s="3"/>
    </row>
    <row r="568" spans="2:41" x14ac:dyDescent="0.25">
      <c r="B568" s="106" t="s">
        <v>4829</v>
      </c>
      <c r="C568" s="16">
        <v>466990</v>
      </c>
      <c r="D568" s="16" t="s">
        <v>4631</v>
      </c>
      <c r="E568" s="16">
        <v>2021</v>
      </c>
      <c r="F568" s="12">
        <v>44393</v>
      </c>
      <c r="G568" s="4">
        <v>1007.7</v>
      </c>
      <c r="H568" s="4">
        <v>1009.9</v>
      </c>
      <c r="I568" s="4">
        <v>1009.1</v>
      </c>
      <c r="J568" s="4" t="s">
        <v>4507</v>
      </c>
      <c r="K568" s="4">
        <v>1006.4</v>
      </c>
      <c r="L568" s="4" t="s">
        <v>4508</v>
      </c>
      <c r="M568" s="4">
        <v>29.2</v>
      </c>
      <c r="N568" s="4">
        <v>32.799999999999997</v>
      </c>
      <c r="O568" s="4" t="s">
        <v>4509</v>
      </c>
      <c r="P568" s="4">
        <v>25.9</v>
      </c>
      <c r="Q568" s="4" t="s">
        <v>4510</v>
      </c>
      <c r="R568" s="4">
        <v>23.3</v>
      </c>
      <c r="S568" s="4">
        <v>71</v>
      </c>
      <c r="T568" s="4">
        <v>58</v>
      </c>
      <c r="U568" s="4" t="s">
        <v>4511</v>
      </c>
      <c r="V568" s="4">
        <v>2.6</v>
      </c>
      <c r="W568" s="4">
        <v>110</v>
      </c>
      <c r="X568" s="4">
        <v>6.4</v>
      </c>
      <c r="Y568" s="4">
        <v>220</v>
      </c>
      <c r="Z568" s="4" t="s">
        <v>4512</v>
      </c>
      <c r="AA568" s="4">
        <v>0</v>
      </c>
      <c r="AB568" s="4">
        <v>0</v>
      </c>
      <c r="AC568" s="4">
        <v>0</v>
      </c>
      <c r="AD568" s="4" t="s">
        <v>181</v>
      </c>
      <c r="AE568" s="4">
        <v>0</v>
      </c>
      <c r="AF568" s="4" t="s">
        <v>181</v>
      </c>
      <c r="AG568" s="4">
        <v>10.1</v>
      </c>
      <c r="AH568" s="4">
        <v>75.3</v>
      </c>
      <c r="AI568" s="4">
        <v>25.93</v>
      </c>
      <c r="AJ568" s="4">
        <v>17.3</v>
      </c>
      <c r="AK568" s="4">
        <v>6.2</v>
      </c>
      <c r="AL568" s="4">
        <v>14</v>
      </c>
      <c r="AM568" s="4" t="s">
        <v>4513</v>
      </c>
      <c r="AN568" s="4">
        <v>2.6</v>
      </c>
      <c r="AO568" s="3"/>
    </row>
    <row r="569" spans="2:41" x14ac:dyDescent="0.25">
      <c r="B569" s="106" t="s">
        <v>4829</v>
      </c>
      <c r="C569" s="16">
        <v>466990</v>
      </c>
      <c r="D569" s="16" t="s">
        <v>4631</v>
      </c>
      <c r="E569" s="16">
        <v>2021</v>
      </c>
      <c r="F569" s="12">
        <v>44394</v>
      </c>
      <c r="G569" s="4">
        <v>1004.6</v>
      </c>
      <c r="H569" s="4">
        <v>1006.8</v>
      </c>
      <c r="I569" s="4">
        <v>1006.9</v>
      </c>
      <c r="J569" s="4" t="s">
        <v>4514</v>
      </c>
      <c r="K569" s="4">
        <v>1003.1</v>
      </c>
      <c r="L569" s="4" t="s">
        <v>4515</v>
      </c>
      <c r="M569" s="4">
        <v>29.2</v>
      </c>
      <c r="N569" s="4">
        <v>32.9</v>
      </c>
      <c r="O569" s="4" t="s">
        <v>4516</v>
      </c>
      <c r="P569" s="4">
        <v>25.8</v>
      </c>
      <c r="Q569" s="4" t="s">
        <v>4517</v>
      </c>
      <c r="R569" s="4">
        <v>23.1</v>
      </c>
      <c r="S569" s="4">
        <v>70</v>
      </c>
      <c r="T569" s="4">
        <v>54</v>
      </c>
      <c r="U569" s="4" t="s">
        <v>4518</v>
      </c>
      <c r="V569" s="4">
        <v>2.6</v>
      </c>
      <c r="W569" s="4">
        <v>240</v>
      </c>
      <c r="X569" s="4">
        <v>6.5</v>
      </c>
      <c r="Y569" s="4">
        <v>70</v>
      </c>
      <c r="Z569" s="4" t="s">
        <v>4519</v>
      </c>
      <c r="AA569" s="4">
        <v>0</v>
      </c>
      <c r="AB569" s="4">
        <v>0</v>
      </c>
      <c r="AC569" s="4">
        <v>0</v>
      </c>
      <c r="AD569" s="4" t="s">
        <v>181</v>
      </c>
      <c r="AE569" s="4">
        <v>0</v>
      </c>
      <c r="AF569" s="4" t="s">
        <v>181</v>
      </c>
      <c r="AG569" s="4">
        <v>10.8</v>
      </c>
      <c r="AH569" s="4">
        <v>80.599999999999994</v>
      </c>
      <c r="AI569" s="4">
        <v>27.04</v>
      </c>
      <c r="AJ569" s="4">
        <v>20.6</v>
      </c>
      <c r="AK569" s="4">
        <v>6.4</v>
      </c>
      <c r="AL569" s="4">
        <v>12</v>
      </c>
      <c r="AM569" s="4" t="s">
        <v>4520</v>
      </c>
      <c r="AN569" s="4">
        <v>2.1</v>
      </c>
      <c r="AO569" s="3"/>
    </row>
    <row r="570" spans="2:41" x14ac:dyDescent="0.25">
      <c r="B570" s="106" t="s">
        <v>4829</v>
      </c>
      <c r="C570" s="16">
        <v>466990</v>
      </c>
      <c r="D570" s="16" t="s">
        <v>4631</v>
      </c>
      <c r="E570" s="16">
        <v>2021</v>
      </c>
      <c r="F570" s="12">
        <v>44395</v>
      </c>
      <c r="G570" s="4">
        <v>1003.3</v>
      </c>
      <c r="H570" s="4">
        <v>1005.5</v>
      </c>
      <c r="I570" s="4">
        <v>1004.5</v>
      </c>
      <c r="J570" s="4" t="s">
        <v>4521</v>
      </c>
      <c r="K570" s="4">
        <v>1002.3</v>
      </c>
      <c r="L570" s="4" t="s">
        <v>4522</v>
      </c>
      <c r="M570" s="4">
        <v>29</v>
      </c>
      <c r="N570" s="4">
        <v>32.299999999999997</v>
      </c>
      <c r="O570" s="4" t="s">
        <v>4523</v>
      </c>
      <c r="P570" s="4">
        <v>25.7</v>
      </c>
      <c r="Q570" s="4" t="s">
        <v>4524</v>
      </c>
      <c r="R570" s="4">
        <v>23.6</v>
      </c>
      <c r="S570" s="4">
        <v>73</v>
      </c>
      <c r="T570" s="4">
        <v>64</v>
      </c>
      <c r="U570" s="4" t="s">
        <v>4525</v>
      </c>
      <c r="V570" s="4">
        <v>2.2999999999999998</v>
      </c>
      <c r="W570" s="4">
        <v>90</v>
      </c>
      <c r="X570" s="4">
        <v>7</v>
      </c>
      <c r="Y570" s="4">
        <v>100</v>
      </c>
      <c r="Z570" s="4" t="s">
        <v>4526</v>
      </c>
      <c r="AA570" s="4">
        <v>0</v>
      </c>
      <c r="AB570" s="4">
        <v>0</v>
      </c>
      <c r="AC570" s="4">
        <v>0</v>
      </c>
      <c r="AD570" s="4" t="s">
        <v>181</v>
      </c>
      <c r="AE570" s="4">
        <v>0</v>
      </c>
      <c r="AF570" s="4" t="s">
        <v>181</v>
      </c>
      <c r="AG570" s="4">
        <v>9.6</v>
      </c>
      <c r="AH570" s="4">
        <v>71.7</v>
      </c>
      <c r="AI570" s="4">
        <v>25.39</v>
      </c>
      <c r="AJ570" s="4">
        <v>17.5</v>
      </c>
      <c r="AK570" s="4">
        <v>7.9</v>
      </c>
      <c r="AL570" s="4">
        <v>13</v>
      </c>
      <c r="AM570" s="4" t="s">
        <v>4527</v>
      </c>
      <c r="AN570" s="4">
        <v>5.8</v>
      </c>
      <c r="AO570" s="3"/>
    </row>
    <row r="571" spans="2:41" x14ac:dyDescent="0.25">
      <c r="B571" s="106" t="s">
        <v>4829</v>
      </c>
      <c r="C571" s="16">
        <v>466990</v>
      </c>
      <c r="D571" s="16" t="s">
        <v>4631</v>
      </c>
      <c r="E571" s="16">
        <v>2021</v>
      </c>
      <c r="F571" s="12">
        <v>44396</v>
      </c>
      <c r="G571" s="4">
        <v>1003.3</v>
      </c>
      <c r="H571" s="4">
        <v>1005.5</v>
      </c>
      <c r="I571" s="4">
        <v>1004.2</v>
      </c>
      <c r="J571" s="4" t="s">
        <v>4528</v>
      </c>
      <c r="K571" s="4">
        <v>1002.2</v>
      </c>
      <c r="L571" s="4" t="s">
        <v>4529</v>
      </c>
      <c r="M571" s="4">
        <v>29.3</v>
      </c>
      <c r="N571" s="4">
        <v>33.5</v>
      </c>
      <c r="O571" s="4" t="s">
        <v>4530</v>
      </c>
      <c r="P571" s="4">
        <v>26.4</v>
      </c>
      <c r="Q571" s="4" t="s">
        <v>4531</v>
      </c>
      <c r="R571" s="4">
        <v>24.1</v>
      </c>
      <c r="S571" s="4">
        <v>74</v>
      </c>
      <c r="T571" s="4">
        <v>58</v>
      </c>
      <c r="U571" s="4" t="s">
        <v>4532</v>
      </c>
      <c r="V571" s="4">
        <v>2.4</v>
      </c>
      <c r="W571" s="4">
        <v>250</v>
      </c>
      <c r="X571" s="4">
        <v>6.7</v>
      </c>
      <c r="Y571" s="4">
        <v>160</v>
      </c>
      <c r="Z571" s="4" t="s">
        <v>4533</v>
      </c>
      <c r="AA571" s="4" t="s">
        <v>315</v>
      </c>
      <c r="AB571" s="4">
        <v>0.5</v>
      </c>
      <c r="AC571" s="4" t="s">
        <v>315</v>
      </c>
      <c r="AD571" s="4" t="s">
        <v>4534</v>
      </c>
      <c r="AE571" s="4" t="s">
        <v>315</v>
      </c>
      <c r="AF571" s="4" t="s">
        <v>4534</v>
      </c>
      <c r="AG571" s="4">
        <v>6.8</v>
      </c>
      <c r="AH571" s="4">
        <v>50.8</v>
      </c>
      <c r="AI571" s="4">
        <v>21.98</v>
      </c>
      <c r="AJ571" s="4">
        <v>14.8</v>
      </c>
      <c r="AK571" s="4">
        <v>-4.9000000000000004</v>
      </c>
      <c r="AL571" s="4">
        <v>13</v>
      </c>
      <c r="AM571" s="4" t="s">
        <v>4535</v>
      </c>
      <c r="AN571" s="4">
        <v>7.6</v>
      </c>
      <c r="AO571" s="3"/>
    </row>
    <row r="572" spans="2:41" x14ac:dyDescent="0.25">
      <c r="B572" s="106" t="s">
        <v>4829</v>
      </c>
      <c r="C572" s="16">
        <v>466990</v>
      </c>
      <c r="D572" s="16" t="s">
        <v>4631</v>
      </c>
      <c r="E572" s="16">
        <v>2021</v>
      </c>
      <c r="F572" s="12">
        <v>44397</v>
      </c>
      <c r="G572" s="4">
        <v>1002.3</v>
      </c>
      <c r="H572" s="4">
        <v>1004.5</v>
      </c>
      <c r="I572" s="4">
        <v>1004</v>
      </c>
      <c r="J572" s="4" t="s">
        <v>4536</v>
      </c>
      <c r="K572" s="4">
        <v>1000.9</v>
      </c>
      <c r="L572" s="4" t="s">
        <v>4537</v>
      </c>
      <c r="M572" s="4">
        <v>29.5</v>
      </c>
      <c r="N572" s="4">
        <v>32.9</v>
      </c>
      <c r="O572" s="4" t="s">
        <v>4538</v>
      </c>
      <c r="P572" s="4">
        <v>26.5</v>
      </c>
      <c r="Q572" s="4" t="s">
        <v>4539</v>
      </c>
      <c r="R572" s="4">
        <v>23.9</v>
      </c>
      <c r="S572" s="4">
        <v>72</v>
      </c>
      <c r="T572" s="4">
        <v>62</v>
      </c>
      <c r="U572" s="4" t="s">
        <v>4540</v>
      </c>
      <c r="V572" s="4">
        <v>3.7</v>
      </c>
      <c r="W572" s="4">
        <v>60</v>
      </c>
      <c r="X572" s="4">
        <v>11.7</v>
      </c>
      <c r="Y572" s="4">
        <v>20</v>
      </c>
      <c r="Z572" s="4" t="s">
        <v>4541</v>
      </c>
      <c r="AA572" s="4">
        <v>0</v>
      </c>
      <c r="AB572" s="4">
        <v>0</v>
      </c>
      <c r="AC572" s="4">
        <v>0</v>
      </c>
      <c r="AD572" s="4" t="s">
        <v>181</v>
      </c>
      <c r="AE572" s="4">
        <v>0</v>
      </c>
      <c r="AF572" s="4" t="s">
        <v>181</v>
      </c>
      <c r="AG572" s="4">
        <v>8</v>
      </c>
      <c r="AH572" s="4">
        <v>59.9</v>
      </c>
      <c r="AI572" s="4">
        <v>23.01</v>
      </c>
      <c r="AJ572" s="4">
        <v>17.8</v>
      </c>
      <c r="AK572" s="4">
        <v>7.1</v>
      </c>
      <c r="AL572" s="4">
        <v>12</v>
      </c>
      <c r="AM572" s="4" t="s">
        <v>4542</v>
      </c>
      <c r="AN572" s="4">
        <v>6.5</v>
      </c>
      <c r="AO572" s="3"/>
    </row>
    <row r="573" spans="2:41" x14ac:dyDescent="0.25">
      <c r="B573" s="106" t="s">
        <v>4829</v>
      </c>
      <c r="C573" s="16">
        <v>466990</v>
      </c>
      <c r="D573" s="16" t="s">
        <v>4631</v>
      </c>
      <c r="E573" s="16">
        <v>2021</v>
      </c>
      <c r="F573" s="12">
        <v>44398</v>
      </c>
      <c r="G573" s="4">
        <v>998</v>
      </c>
      <c r="H573" s="4">
        <v>1000.1</v>
      </c>
      <c r="I573" s="4">
        <v>1001.3</v>
      </c>
      <c r="J573" s="4" t="s">
        <v>4543</v>
      </c>
      <c r="K573" s="4">
        <v>995.4</v>
      </c>
      <c r="L573" s="4" t="s">
        <v>4544</v>
      </c>
      <c r="M573" s="4">
        <v>30</v>
      </c>
      <c r="N573" s="4">
        <v>35.4</v>
      </c>
      <c r="O573" s="4" t="s">
        <v>4545</v>
      </c>
      <c r="P573" s="4">
        <v>26.2</v>
      </c>
      <c r="Q573" s="4" t="s">
        <v>4546</v>
      </c>
      <c r="R573" s="4">
        <v>23.5</v>
      </c>
      <c r="S573" s="4">
        <v>69</v>
      </c>
      <c r="T573" s="4">
        <v>46</v>
      </c>
      <c r="U573" s="4" t="s">
        <v>4547</v>
      </c>
      <c r="V573" s="4">
        <v>3.5</v>
      </c>
      <c r="W573" s="4">
        <v>240</v>
      </c>
      <c r="X573" s="4">
        <v>12.3</v>
      </c>
      <c r="Y573" s="4">
        <v>360</v>
      </c>
      <c r="Z573" s="4" t="s">
        <v>4548</v>
      </c>
      <c r="AA573" s="4" t="s">
        <v>315</v>
      </c>
      <c r="AB573" s="4">
        <v>0.4</v>
      </c>
      <c r="AC573" s="4" t="s">
        <v>315</v>
      </c>
      <c r="AD573" s="4" t="s">
        <v>4549</v>
      </c>
      <c r="AE573" s="4" t="s">
        <v>315</v>
      </c>
      <c r="AF573" s="4" t="s">
        <v>4549</v>
      </c>
      <c r="AG573" s="4">
        <v>11.5</v>
      </c>
      <c r="AH573" s="4">
        <v>86.2</v>
      </c>
      <c r="AI573" s="4">
        <v>28.23</v>
      </c>
      <c r="AJ573" s="4">
        <v>16.5</v>
      </c>
      <c r="AK573" s="4">
        <v>-8.1</v>
      </c>
      <c r="AL573" s="4">
        <v>12</v>
      </c>
      <c r="AM573" s="4" t="s">
        <v>4550</v>
      </c>
      <c r="AN573" s="4">
        <v>3.5</v>
      </c>
      <c r="AO573" s="3"/>
    </row>
    <row r="574" spans="2:41" x14ac:dyDescent="0.25">
      <c r="B574" s="106" t="s">
        <v>4829</v>
      </c>
      <c r="C574" s="16">
        <v>466990</v>
      </c>
      <c r="D574" s="16" t="s">
        <v>4631</v>
      </c>
      <c r="E574" s="16">
        <v>2021</v>
      </c>
      <c r="F574" s="12">
        <v>44399</v>
      </c>
      <c r="G574" s="4">
        <v>991.8</v>
      </c>
      <c r="H574" s="4">
        <v>993.9</v>
      </c>
      <c r="I574" s="4">
        <v>996.3</v>
      </c>
      <c r="J574" s="4" t="s">
        <v>4551</v>
      </c>
      <c r="K574" s="4">
        <v>989.6</v>
      </c>
      <c r="L574" s="4" t="s">
        <v>4552</v>
      </c>
      <c r="M574" s="4">
        <v>29.5</v>
      </c>
      <c r="N574" s="4">
        <v>34.5</v>
      </c>
      <c r="O574" s="4" t="s">
        <v>4553</v>
      </c>
      <c r="P574" s="4">
        <v>26.5</v>
      </c>
      <c r="Q574" s="4" t="s">
        <v>4554</v>
      </c>
      <c r="R574" s="4">
        <v>24.6</v>
      </c>
      <c r="S574" s="4">
        <v>76</v>
      </c>
      <c r="T574" s="4">
        <v>52</v>
      </c>
      <c r="U574" s="4" t="s">
        <v>4553</v>
      </c>
      <c r="V574" s="4">
        <v>3.6</v>
      </c>
      <c r="W574" s="4">
        <v>240</v>
      </c>
      <c r="X574" s="4">
        <v>18.8</v>
      </c>
      <c r="Y574" s="4">
        <v>50</v>
      </c>
      <c r="Z574" s="4" t="s">
        <v>4555</v>
      </c>
      <c r="AA574" s="4">
        <v>1</v>
      </c>
      <c r="AB574" s="4">
        <v>1.3</v>
      </c>
      <c r="AC574" s="4">
        <v>0.5</v>
      </c>
      <c r="AD574" s="4" t="s">
        <v>4556</v>
      </c>
      <c r="AE574" s="4">
        <v>1</v>
      </c>
      <c r="AF574" s="4" t="s">
        <v>4556</v>
      </c>
      <c r="AG574" s="4">
        <v>5.3</v>
      </c>
      <c r="AH574" s="4">
        <v>39.700000000000003</v>
      </c>
      <c r="AI574" s="4">
        <v>19.149999999999999</v>
      </c>
      <c r="AJ574" s="4">
        <v>14.8</v>
      </c>
      <c r="AK574" s="4">
        <v>-6.3</v>
      </c>
      <c r="AL574" s="4">
        <v>11</v>
      </c>
      <c r="AM574" s="4" t="s">
        <v>4557</v>
      </c>
      <c r="AN574" s="4">
        <v>5.5</v>
      </c>
      <c r="AO574" s="3"/>
    </row>
    <row r="575" spans="2:41" x14ac:dyDescent="0.25">
      <c r="B575" s="106" t="s">
        <v>4829</v>
      </c>
      <c r="C575" s="16">
        <v>466990</v>
      </c>
      <c r="D575" s="16" t="s">
        <v>4631</v>
      </c>
      <c r="E575" s="16">
        <v>2021</v>
      </c>
      <c r="F575" s="12">
        <v>44400</v>
      </c>
      <c r="G575" s="4">
        <v>988.5</v>
      </c>
      <c r="H575" s="4">
        <v>990.6</v>
      </c>
      <c r="I575" s="4">
        <v>990.3</v>
      </c>
      <c r="J575" s="4" t="s">
        <v>4558</v>
      </c>
      <c r="K575" s="4">
        <v>987.3</v>
      </c>
      <c r="L575" s="4" t="s">
        <v>4559</v>
      </c>
      <c r="M575" s="4">
        <v>28.7</v>
      </c>
      <c r="N575" s="4">
        <v>32.4</v>
      </c>
      <c r="O575" s="4" t="s">
        <v>4560</v>
      </c>
      <c r="P575" s="4">
        <v>26.5</v>
      </c>
      <c r="Q575" s="4" t="s">
        <v>4561</v>
      </c>
      <c r="R575" s="4">
        <v>25.2</v>
      </c>
      <c r="S575" s="4">
        <v>82</v>
      </c>
      <c r="T575" s="4">
        <v>64</v>
      </c>
      <c r="U575" s="4" t="s">
        <v>4562</v>
      </c>
      <c r="V575" s="4">
        <v>2.7</v>
      </c>
      <c r="W575" s="4">
        <v>220</v>
      </c>
      <c r="X575" s="4">
        <v>9.4</v>
      </c>
      <c r="Y575" s="4">
        <v>60</v>
      </c>
      <c r="Z575" s="4" t="s">
        <v>4563</v>
      </c>
      <c r="AA575" s="4">
        <v>1.5</v>
      </c>
      <c r="AB575" s="4">
        <v>2.7</v>
      </c>
      <c r="AC575" s="4">
        <v>0.5</v>
      </c>
      <c r="AD575" s="4" t="s">
        <v>4564</v>
      </c>
      <c r="AE575" s="4">
        <v>0.5</v>
      </c>
      <c r="AF575" s="4" t="s">
        <v>4565</v>
      </c>
      <c r="AG575" s="4">
        <v>1.1000000000000001</v>
      </c>
      <c r="AH575" s="4">
        <v>8.3000000000000007</v>
      </c>
      <c r="AI575" s="4">
        <v>11.93</v>
      </c>
      <c r="AJ575" s="4">
        <v>16.8</v>
      </c>
      <c r="AK575" s="4">
        <v>-1.5</v>
      </c>
      <c r="AL575" s="4">
        <v>9</v>
      </c>
      <c r="AM575" s="4" t="s">
        <v>4566</v>
      </c>
      <c r="AN575" s="4">
        <v>8.1</v>
      </c>
      <c r="AO575" s="3"/>
    </row>
    <row r="576" spans="2:41" x14ac:dyDescent="0.25">
      <c r="B576" s="106" t="s">
        <v>4829</v>
      </c>
      <c r="C576" s="16">
        <v>466990</v>
      </c>
      <c r="D576" s="16" t="s">
        <v>4631</v>
      </c>
      <c r="E576" s="16">
        <v>2021</v>
      </c>
      <c r="F576" s="12">
        <v>44401</v>
      </c>
      <c r="G576" s="4">
        <v>989.6</v>
      </c>
      <c r="H576" s="4">
        <v>991.7</v>
      </c>
      <c r="I576" s="4">
        <v>993</v>
      </c>
      <c r="J576" s="4" t="s">
        <v>4567</v>
      </c>
      <c r="K576" s="4">
        <v>986.1</v>
      </c>
      <c r="L576" s="4" t="s">
        <v>4568</v>
      </c>
      <c r="M576" s="4">
        <v>29.4</v>
      </c>
      <c r="N576" s="4">
        <v>32.5</v>
      </c>
      <c r="O576" s="4" t="s">
        <v>4569</v>
      </c>
      <c r="P576" s="4">
        <v>26.7</v>
      </c>
      <c r="Q576" s="4" t="s">
        <v>4570</v>
      </c>
      <c r="R576" s="4">
        <v>25.4</v>
      </c>
      <c r="S576" s="4">
        <v>80</v>
      </c>
      <c r="T576" s="4">
        <v>68</v>
      </c>
      <c r="U576" s="4" t="s">
        <v>4571</v>
      </c>
      <c r="V576" s="4">
        <v>3.3</v>
      </c>
      <c r="W576" s="4">
        <v>170</v>
      </c>
      <c r="X576" s="4">
        <v>13.6</v>
      </c>
      <c r="Y576" s="4">
        <v>190</v>
      </c>
      <c r="Z576" s="4" t="s">
        <v>4572</v>
      </c>
      <c r="AA576" s="4">
        <v>0</v>
      </c>
      <c r="AB576" s="4">
        <v>0</v>
      </c>
      <c r="AC576" s="4">
        <v>0</v>
      </c>
      <c r="AD576" s="4" t="s">
        <v>181</v>
      </c>
      <c r="AE576" s="4">
        <v>0</v>
      </c>
      <c r="AF576" s="4" t="s">
        <v>181</v>
      </c>
      <c r="AG576" s="4">
        <v>5</v>
      </c>
      <c r="AH576" s="4">
        <v>37.6</v>
      </c>
      <c r="AI576" s="4">
        <v>20.92</v>
      </c>
      <c r="AJ576" s="4">
        <v>13.1</v>
      </c>
      <c r="AK576" s="4">
        <v>5.5</v>
      </c>
      <c r="AL576" s="4">
        <v>12</v>
      </c>
      <c r="AM576" s="4" t="s">
        <v>4573</v>
      </c>
      <c r="AN576" s="4">
        <v>8.6</v>
      </c>
      <c r="AO576" s="3"/>
    </row>
    <row r="577" spans="2:41" x14ac:dyDescent="0.25">
      <c r="B577" s="106" t="s">
        <v>4829</v>
      </c>
      <c r="C577" s="16">
        <v>466990</v>
      </c>
      <c r="D577" s="16" t="s">
        <v>4631</v>
      </c>
      <c r="E577" s="16">
        <v>2021</v>
      </c>
      <c r="F577" s="12">
        <v>44402</v>
      </c>
      <c r="G577" s="4">
        <v>992.5</v>
      </c>
      <c r="H577" s="4">
        <v>994.7</v>
      </c>
      <c r="I577" s="4">
        <v>994.5</v>
      </c>
      <c r="J577" s="4" t="s">
        <v>4574</v>
      </c>
      <c r="K577" s="4">
        <v>991.2</v>
      </c>
      <c r="L577" s="4" t="s">
        <v>4575</v>
      </c>
      <c r="M577" s="4">
        <v>30.6</v>
      </c>
      <c r="N577" s="4">
        <v>34.4</v>
      </c>
      <c r="O577" s="4" t="s">
        <v>4576</v>
      </c>
      <c r="P577" s="4">
        <v>27.1</v>
      </c>
      <c r="Q577" s="4" t="s">
        <v>4577</v>
      </c>
      <c r="R577" s="4">
        <v>25.5</v>
      </c>
      <c r="S577" s="4">
        <v>75</v>
      </c>
      <c r="T577" s="4">
        <v>57</v>
      </c>
      <c r="U577" s="4" t="s">
        <v>4578</v>
      </c>
      <c r="V577" s="4">
        <v>2.2999999999999998</v>
      </c>
      <c r="W577" s="4">
        <v>240</v>
      </c>
      <c r="X577" s="4">
        <v>6.9</v>
      </c>
      <c r="Y577" s="4">
        <v>80</v>
      </c>
      <c r="Z577" s="4" t="s">
        <v>4579</v>
      </c>
      <c r="AA577" s="4">
        <v>0</v>
      </c>
      <c r="AB577" s="4">
        <v>0</v>
      </c>
      <c r="AC577" s="4">
        <v>0</v>
      </c>
      <c r="AD577" s="4" t="s">
        <v>181</v>
      </c>
      <c r="AE577" s="4">
        <v>0</v>
      </c>
      <c r="AF577" s="4" t="s">
        <v>181</v>
      </c>
      <c r="AG577" s="4">
        <v>9.8000000000000007</v>
      </c>
      <c r="AH577" s="4">
        <v>73.7</v>
      </c>
      <c r="AI577" s="4">
        <v>26.05</v>
      </c>
      <c r="AJ577" s="4">
        <v>15.5</v>
      </c>
      <c r="AK577" s="4">
        <v>7.1</v>
      </c>
      <c r="AL577" s="4">
        <v>12</v>
      </c>
      <c r="AM577" s="4" t="s">
        <v>4580</v>
      </c>
      <c r="AN577" s="4">
        <v>7.6</v>
      </c>
      <c r="AO577" s="3"/>
    </row>
    <row r="578" spans="2:41" x14ac:dyDescent="0.25">
      <c r="B578" s="106" t="s">
        <v>4829</v>
      </c>
      <c r="C578" s="16">
        <v>466990</v>
      </c>
      <c r="D578" s="16" t="s">
        <v>4631</v>
      </c>
      <c r="E578" s="16">
        <v>2021</v>
      </c>
      <c r="F578" s="12">
        <v>44403</v>
      </c>
      <c r="G578" s="4">
        <v>993.3</v>
      </c>
      <c r="H578" s="4">
        <v>995.5</v>
      </c>
      <c r="I578" s="4">
        <v>994.8</v>
      </c>
      <c r="J578" s="4" t="s">
        <v>4581</v>
      </c>
      <c r="K578" s="4">
        <v>992.4</v>
      </c>
      <c r="L578" s="4" t="s">
        <v>4582</v>
      </c>
      <c r="M578" s="4">
        <v>30.8</v>
      </c>
      <c r="N578" s="4">
        <v>34.700000000000003</v>
      </c>
      <c r="O578" s="4" t="s">
        <v>4583</v>
      </c>
      <c r="P578" s="4">
        <v>26.8</v>
      </c>
      <c r="Q578" s="4" t="s">
        <v>4584</v>
      </c>
      <c r="R578" s="4">
        <v>25</v>
      </c>
      <c r="S578" s="4">
        <v>72</v>
      </c>
      <c r="T578" s="4">
        <v>49</v>
      </c>
      <c r="U578" s="4" t="s">
        <v>4585</v>
      </c>
      <c r="V578" s="4">
        <v>3.1</v>
      </c>
      <c r="W578" s="4">
        <v>240</v>
      </c>
      <c r="X578" s="4">
        <v>8.1999999999999993</v>
      </c>
      <c r="Y578" s="4">
        <v>30</v>
      </c>
      <c r="Z578" s="4" t="s">
        <v>4586</v>
      </c>
      <c r="AA578" s="4">
        <v>0</v>
      </c>
      <c r="AB578" s="4">
        <v>0</v>
      </c>
      <c r="AC578" s="4">
        <v>0</v>
      </c>
      <c r="AD578" s="4" t="s">
        <v>181</v>
      </c>
      <c r="AE578" s="4">
        <v>0</v>
      </c>
      <c r="AF578" s="4" t="s">
        <v>181</v>
      </c>
      <c r="AG578" s="4">
        <v>10.8</v>
      </c>
      <c r="AH578" s="4">
        <v>81.400000000000006</v>
      </c>
      <c r="AI578" s="4">
        <v>26.24</v>
      </c>
      <c r="AJ578" s="4">
        <v>19.3</v>
      </c>
      <c r="AK578" s="4">
        <v>7.2</v>
      </c>
      <c r="AL578" s="4">
        <v>13</v>
      </c>
      <c r="AM578" s="4" t="s">
        <v>4587</v>
      </c>
      <c r="AN578" s="4">
        <v>3.8</v>
      </c>
      <c r="AO578" s="3"/>
    </row>
    <row r="579" spans="2:41" x14ac:dyDescent="0.25">
      <c r="B579" s="106" t="s">
        <v>4829</v>
      </c>
      <c r="C579" s="16">
        <v>466990</v>
      </c>
      <c r="D579" s="16" t="s">
        <v>4631</v>
      </c>
      <c r="E579" s="16">
        <v>2021</v>
      </c>
      <c r="F579" s="12">
        <v>44404</v>
      </c>
      <c r="G579" s="4">
        <v>994.3</v>
      </c>
      <c r="H579" s="4">
        <v>996.4</v>
      </c>
      <c r="I579" s="4">
        <v>995.2</v>
      </c>
      <c r="J579" s="4" t="s">
        <v>4588</v>
      </c>
      <c r="K579" s="4">
        <v>993.1</v>
      </c>
      <c r="L579" s="4" t="s">
        <v>4589</v>
      </c>
      <c r="M579" s="4">
        <v>30.1</v>
      </c>
      <c r="N579" s="4">
        <v>34</v>
      </c>
      <c r="O579" s="4" t="s">
        <v>4590</v>
      </c>
      <c r="P579" s="4">
        <v>27</v>
      </c>
      <c r="Q579" s="4" t="s">
        <v>4591</v>
      </c>
      <c r="R579" s="4">
        <v>25.2</v>
      </c>
      <c r="S579" s="4">
        <v>75</v>
      </c>
      <c r="T579" s="4">
        <v>63</v>
      </c>
      <c r="U579" s="4" t="s">
        <v>4592</v>
      </c>
      <c r="V579" s="4">
        <v>2.6</v>
      </c>
      <c r="W579" s="4">
        <v>240</v>
      </c>
      <c r="X579" s="4">
        <v>6.7</v>
      </c>
      <c r="Y579" s="4">
        <v>60</v>
      </c>
      <c r="Z579" s="4" t="s">
        <v>4593</v>
      </c>
      <c r="AA579" s="4">
        <v>0</v>
      </c>
      <c r="AB579" s="4">
        <v>0</v>
      </c>
      <c r="AC579" s="4">
        <v>0</v>
      </c>
      <c r="AD579" s="4" t="s">
        <v>181</v>
      </c>
      <c r="AE579" s="4">
        <v>0</v>
      </c>
      <c r="AF579" s="4" t="s">
        <v>181</v>
      </c>
      <c r="AG579" s="4">
        <v>8.4</v>
      </c>
      <c r="AH579" s="4">
        <v>63.4</v>
      </c>
      <c r="AI579" s="4">
        <v>22.46</v>
      </c>
      <c r="AJ579" s="4">
        <v>17.5</v>
      </c>
      <c r="AK579" s="4">
        <v>7</v>
      </c>
      <c r="AL579" s="4">
        <v>12</v>
      </c>
      <c r="AM579" s="4" t="s">
        <v>4594</v>
      </c>
      <c r="AN579" s="4">
        <v>3.6</v>
      </c>
      <c r="AO579" s="3"/>
    </row>
    <row r="580" spans="2:41" x14ac:dyDescent="0.25">
      <c r="B580" s="106" t="s">
        <v>4829</v>
      </c>
      <c r="C580" s="16">
        <v>466990</v>
      </c>
      <c r="D580" s="16" t="s">
        <v>4631</v>
      </c>
      <c r="E580" s="16">
        <v>2021</v>
      </c>
      <c r="F580" s="12">
        <v>44405</v>
      </c>
      <c r="G580" s="4">
        <v>996.2</v>
      </c>
      <c r="H580" s="4">
        <v>998.3</v>
      </c>
      <c r="I580" s="4">
        <v>997.9</v>
      </c>
      <c r="J580" s="4" t="s">
        <v>4595</v>
      </c>
      <c r="K580" s="4">
        <v>994.5</v>
      </c>
      <c r="L580" s="4" t="s">
        <v>4596</v>
      </c>
      <c r="M580" s="4">
        <v>30</v>
      </c>
      <c r="N580" s="4">
        <v>34.4</v>
      </c>
      <c r="O580" s="4" t="s">
        <v>4597</v>
      </c>
      <c r="P580" s="4">
        <v>27</v>
      </c>
      <c r="Q580" s="4" t="s">
        <v>4598</v>
      </c>
      <c r="R580" s="4">
        <v>25</v>
      </c>
      <c r="S580" s="4">
        <v>75</v>
      </c>
      <c r="T580" s="4">
        <v>61</v>
      </c>
      <c r="U580" s="4" t="s">
        <v>4597</v>
      </c>
      <c r="V580" s="4">
        <v>2.9</v>
      </c>
      <c r="W580" s="4">
        <v>230</v>
      </c>
      <c r="X580" s="4">
        <v>7.7</v>
      </c>
      <c r="Y580" s="4">
        <v>200</v>
      </c>
      <c r="Z580" s="4" t="s">
        <v>4599</v>
      </c>
      <c r="AA580" s="4">
        <v>0</v>
      </c>
      <c r="AB580" s="4">
        <v>0</v>
      </c>
      <c r="AC580" s="4">
        <v>0</v>
      </c>
      <c r="AD580" s="4" t="s">
        <v>181</v>
      </c>
      <c r="AE580" s="4">
        <v>0</v>
      </c>
      <c r="AF580" s="4" t="s">
        <v>181</v>
      </c>
      <c r="AG580" s="4">
        <v>7.7</v>
      </c>
      <c r="AH580" s="4">
        <v>58.2</v>
      </c>
      <c r="AI580" s="4">
        <v>22.83</v>
      </c>
      <c r="AJ580" s="4">
        <v>14.1</v>
      </c>
      <c r="AK580" s="4">
        <v>6.9</v>
      </c>
      <c r="AL580" s="4">
        <v>13</v>
      </c>
      <c r="AM580" s="4" t="s">
        <v>4600</v>
      </c>
      <c r="AN580" s="4">
        <v>3.1</v>
      </c>
      <c r="AO580" s="3"/>
    </row>
    <row r="581" spans="2:41" x14ac:dyDescent="0.25">
      <c r="B581" s="106" t="s">
        <v>4829</v>
      </c>
      <c r="C581" s="16">
        <v>466990</v>
      </c>
      <c r="D581" s="16" t="s">
        <v>4631</v>
      </c>
      <c r="E581" s="16">
        <v>2021</v>
      </c>
      <c r="F581" s="12">
        <v>44406</v>
      </c>
      <c r="G581" s="4">
        <v>998.7</v>
      </c>
      <c r="H581" s="4">
        <v>1000.9</v>
      </c>
      <c r="I581" s="4">
        <v>1000.4</v>
      </c>
      <c r="J581" s="4" t="s">
        <v>4601</v>
      </c>
      <c r="K581" s="4">
        <v>997.1</v>
      </c>
      <c r="L581" s="4" t="s">
        <v>4602</v>
      </c>
      <c r="M581" s="4">
        <v>30.2</v>
      </c>
      <c r="N581" s="4">
        <v>33.9</v>
      </c>
      <c r="O581" s="4" t="s">
        <v>4603</v>
      </c>
      <c r="P581" s="4">
        <v>26.2</v>
      </c>
      <c r="Q581" s="4" t="s">
        <v>4604</v>
      </c>
      <c r="R581" s="4">
        <v>25.1</v>
      </c>
      <c r="S581" s="4">
        <v>75</v>
      </c>
      <c r="T581" s="4">
        <v>61</v>
      </c>
      <c r="U581" s="4" t="s">
        <v>4605</v>
      </c>
      <c r="V581" s="4">
        <v>2.6</v>
      </c>
      <c r="W581" s="4">
        <v>240</v>
      </c>
      <c r="X581" s="4">
        <v>7.7</v>
      </c>
      <c r="Y581" s="4">
        <v>80</v>
      </c>
      <c r="Z581" s="4" t="s">
        <v>4606</v>
      </c>
      <c r="AA581" s="4">
        <v>0</v>
      </c>
      <c r="AB581" s="4">
        <v>0</v>
      </c>
      <c r="AC581" s="4">
        <v>0</v>
      </c>
      <c r="AD581" s="4" t="s">
        <v>181</v>
      </c>
      <c r="AE581" s="4">
        <v>0</v>
      </c>
      <c r="AF581" s="4" t="s">
        <v>181</v>
      </c>
      <c r="AG581" s="4">
        <v>9.9</v>
      </c>
      <c r="AH581" s="4">
        <v>74.900000000000006</v>
      </c>
      <c r="AI581" s="4">
        <v>25.09</v>
      </c>
      <c r="AJ581" s="4">
        <v>16.899999999999999</v>
      </c>
      <c r="AK581" s="4">
        <v>6.3</v>
      </c>
      <c r="AL581" s="4">
        <v>12</v>
      </c>
      <c r="AM581" s="4" t="s">
        <v>4607</v>
      </c>
      <c r="AN581" s="4">
        <v>4.0999999999999996</v>
      </c>
      <c r="AO581" s="3"/>
    </row>
    <row r="582" spans="2:41" x14ac:dyDescent="0.25">
      <c r="B582" s="106" t="s">
        <v>4829</v>
      </c>
      <c r="C582" s="16">
        <v>466990</v>
      </c>
      <c r="D582" s="16" t="s">
        <v>4631</v>
      </c>
      <c r="E582" s="16">
        <v>2021</v>
      </c>
      <c r="F582" s="12">
        <v>44407</v>
      </c>
      <c r="G582" s="4">
        <v>999.9</v>
      </c>
      <c r="H582" s="4">
        <v>1002.1</v>
      </c>
      <c r="I582" s="4">
        <v>1001.1</v>
      </c>
      <c r="J582" s="4" t="s">
        <v>4608</v>
      </c>
      <c r="K582" s="4">
        <v>998.5</v>
      </c>
      <c r="L582" s="4" t="s">
        <v>4609</v>
      </c>
      <c r="M582" s="4">
        <v>29.1</v>
      </c>
      <c r="N582" s="4">
        <v>34.6</v>
      </c>
      <c r="O582" s="4" t="s">
        <v>4610</v>
      </c>
      <c r="P582" s="4">
        <v>26.6</v>
      </c>
      <c r="Q582" s="4" t="s">
        <v>4611</v>
      </c>
      <c r="R582" s="4">
        <v>25.1</v>
      </c>
      <c r="S582" s="4">
        <v>79</v>
      </c>
      <c r="T582" s="4">
        <v>55</v>
      </c>
      <c r="U582" s="4" t="s">
        <v>4612</v>
      </c>
      <c r="V582" s="4">
        <v>3.1</v>
      </c>
      <c r="W582" s="4">
        <v>230</v>
      </c>
      <c r="X582" s="4">
        <v>10.199999999999999</v>
      </c>
      <c r="Y582" s="4">
        <v>80</v>
      </c>
      <c r="Z582" s="4" t="s">
        <v>4613</v>
      </c>
      <c r="AA582" s="4">
        <v>3</v>
      </c>
      <c r="AB582" s="4">
        <v>3.8</v>
      </c>
      <c r="AC582" s="4">
        <v>1</v>
      </c>
      <c r="AD582" s="4" t="s">
        <v>4614</v>
      </c>
      <c r="AE582" s="4">
        <v>3</v>
      </c>
      <c r="AF582" s="4" t="s">
        <v>4615</v>
      </c>
      <c r="AG582" s="4">
        <v>6.6</v>
      </c>
      <c r="AH582" s="4">
        <v>50</v>
      </c>
      <c r="AI582" s="4">
        <v>19.79</v>
      </c>
      <c r="AJ582" s="4">
        <v>15</v>
      </c>
      <c r="AK582" s="4">
        <v>-4.5</v>
      </c>
      <c r="AL582" s="4">
        <v>12</v>
      </c>
      <c r="AM582" s="4" t="s">
        <v>4616</v>
      </c>
      <c r="AN582" s="4">
        <v>6.6</v>
      </c>
      <c r="AO582" s="3"/>
    </row>
    <row r="583" spans="2:41" x14ac:dyDescent="0.25">
      <c r="B583" s="106" t="s">
        <v>4829</v>
      </c>
      <c r="C583" s="16">
        <v>466990</v>
      </c>
      <c r="D583" s="16" t="s">
        <v>4631</v>
      </c>
      <c r="E583" s="16">
        <v>2021</v>
      </c>
      <c r="F583" s="12">
        <v>44408</v>
      </c>
      <c r="G583" s="4">
        <v>998.8</v>
      </c>
      <c r="H583" s="4">
        <v>1001</v>
      </c>
      <c r="I583" s="4">
        <v>1000.5</v>
      </c>
      <c r="J583" s="4" t="s">
        <v>4617</v>
      </c>
      <c r="K583" s="4">
        <v>997.5</v>
      </c>
      <c r="L583" s="4" t="s">
        <v>4618</v>
      </c>
      <c r="M583" s="4">
        <v>27.9</v>
      </c>
      <c r="N583" s="4">
        <v>32.700000000000003</v>
      </c>
      <c r="O583" s="4" t="s">
        <v>4619</v>
      </c>
      <c r="P583" s="4">
        <v>25.9</v>
      </c>
      <c r="Q583" s="4" t="s">
        <v>4620</v>
      </c>
      <c r="R583" s="4">
        <v>24.9</v>
      </c>
      <c r="S583" s="4">
        <v>84</v>
      </c>
      <c r="T583" s="4">
        <v>66</v>
      </c>
      <c r="U583" s="4" t="s">
        <v>4619</v>
      </c>
      <c r="V583" s="4">
        <v>2.6</v>
      </c>
      <c r="W583" s="4">
        <v>240</v>
      </c>
      <c r="X583" s="4">
        <v>10</v>
      </c>
      <c r="Y583" s="4">
        <v>230</v>
      </c>
      <c r="Z583" s="4" t="s">
        <v>4621</v>
      </c>
      <c r="AA583" s="4">
        <v>6</v>
      </c>
      <c r="AB583" s="4">
        <v>3.1</v>
      </c>
      <c r="AC583" s="4">
        <v>2.5</v>
      </c>
      <c r="AD583" s="4" t="s">
        <v>4622</v>
      </c>
      <c r="AE583" s="4">
        <v>3</v>
      </c>
      <c r="AF583" s="4" t="s">
        <v>4622</v>
      </c>
      <c r="AG583" s="4">
        <v>1.8</v>
      </c>
      <c r="AH583" s="4">
        <v>13.6</v>
      </c>
      <c r="AI583" s="4">
        <v>13.93</v>
      </c>
      <c r="AJ583" s="4">
        <v>12.8</v>
      </c>
      <c r="AK583" s="4">
        <v>-4.2</v>
      </c>
      <c r="AL583" s="4">
        <v>8</v>
      </c>
      <c r="AM583" s="4" t="s">
        <v>4623</v>
      </c>
      <c r="AN583" s="4">
        <v>8.8000000000000007</v>
      </c>
      <c r="AO583" s="3"/>
    </row>
    <row r="584" spans="2:41" x14ac:dyDescent="0.25">
      <c r="B584" s="106" t="s">
        <v>4829</v>
      </c>
      <c r="C584" s="16">
        <v>466990</v>
      </c>
      <c r="D584" s="16" t="s">
        <v>4631</v>
      </c>
      <c r="E584" s="16">
        <v>2021</v>
      </c>
      <c r="F584" s="12">
        <v>44409</v>
      </c>
      <c r="G584" s="107">
        <v>996.2</v>
      </c>
      <c r="H584" s="107">
        <v>998.4</v>
      </c>
      <c r="I584" s="107">
        <v>997.6</v>
      </c>
      <c r="J584" s="106" t="s">
        <v>8937</v>
      </c>
      <c r="K584" s="107">
        <v>995</v>
      </c>
      <c r="L584" s="106" t="s">
        <v>8938</v>
      </c>
      <c r="M584" s="107">
        <v>27.5</v>
      </c>
      <c r="N584" s="107">
        <v>29.7</v>
      </c>
      <c r="O584" s="106" t="s">
        <v>8939</v>
      </c>
      <c r="P584" s="107">
        <v>26</v>
      </c>
      <c r="Q584" s="106" t="s">
        <v>8940</v>
      </c>
      <c r="R584" s="107">
        <v>25.2</v>
      </c>
      <c r="S584" s="107">
        <v>87</v>
      </c>
      <c r="T584" s="107">
        <v>76</v>
      </c>
      <c r="U584" s="106" t="s">
        <v>8941</v>
      </c>
      <c r="V584" s="107">
        <v>2.5</v>
      </c>
      <c r="W584" s="107">
        <v>230</v>
      </c>
      <c r="X584" s="107">
        <v>8.5</v>
      </c>
      <c r="Y584" s="107">
        <v>230</v>
      </c>
      <c r="Z584" s="106" t="s">
        <v>8942</v>
      </c>
      <c r="AA584" s="107">
        <v>1.5</v>
      </c>
      <c r="AB584" s="107">
        <v>6.9</v>
      </c>
      <c r="AC584" s="107">
        <v>0.5</v>
      </c>
      <c r="AD584" s="106" t="s">
        <v>8943</v>
      </c>
      <c r="AE584" s="107">
        <v>1</v>
      </c>
      <c r="AF584" s="106" t="s">
        <v>8943</v>
      </c>
      <c r="AG584" s="107">
        <v>0.1</v>
      </c>
      <c r="AH584" s="107">
        <v>0.8</v>
      </c>
      <c r="AI584" s="107">
        <v>10.25</v>
      </c>
      <c r="AJ584" s="107">
        <v>11.4</v>
      </c>
      <c r="AK584" s="107">
        <v>-1.4</v>
      </c>
      <c r="AL584" s="107">
        <v>5</v>
      </c>
      <c r="AM584" s="106" t="s">
        <v>8944</v>
      </c>
      <c r="AN584" s="107">
        <v>9.5</v>
      </c>
      <c r="AO584" s="3"/>
    </row>
    <row r="585" spans="2:41" x14ac:dyDescent="0.25">
      <c r="B585" s="106" t="s">
        <v>4829</v>
      </c>
      <c r="C585" s="16">
        <v>466990</v>
      </c>
      <c r="D585" s="16" t="s">
        <v>4631</v>
      </c>
      <c r="E585" s="16">
        <v>2021</v>
      </c>
      <c r="F585" s="12">
        <v>44410</v>
      </c>
      <c r="G585" s="107">
        <v>996.1</v>
      </c>
      <c r="H585" s="107">
        <v>998.3</v>
      </c>
      <c r="I585" s="107">
        <v>997.1</v>
      </c>
      <c r="J585" s="106" t="s">
        <v>8945</v>
      </c>
      <c r="K585" s="107">
        <v>995</v>
      </c>
      <c r="L585" s="106" t="s">
        <v>8946</v>
      </c>
      <c r="M585" s="107">
        <v>27.7</v>
      </c>
      <c r="N585" s="107">
        <v>30.4</v>
      </c>
      <c r="O585" s="106" t="s">
        <v>8947</v>
      </c>
      <c r="P585" s="107">
        <v>26</v>
      </c>
      <c r="Q585" s="106" t="s">
        <v>8948</v>
      </c>
      <c r="R585" s="107">
        <v>25</v>
      </c>
      <c r="S585" s="107">
        <v>85</v>
      </c>
      <c r="T585" s="107">
        <v>75</v>
      </c>
      <c r="U585" s="106" t="s">
        <v>8949</v>
      </c>
      <c r="V585" s="107">
        <v>2.7</v>
      </c>
      <c r="W585" s="107">
        <v>240</v>
      </c>
      <c r="X585" s="107">
        <v>7.5</v>
      </c>
      <c r="Y585" s="107">
        <v>240</v>
      </c>
      <c r="Z585" s="106" t="s">
        <v>8950</v>
      </c>
      <c r="AA585" s="107">
        <v>0.5</v>
      </c>
      <c r="AB585" s="107">
        <v>1.7</v>
      </c>
      <c r="AC585" s="107">
        <v>0.5</v>
      </c>
      <c r="AD585" s="106" t="s">
        <v>8951</v>
      </c>
      <c r="AE585" s="107">
        <v>0.5</v>
      </c>
      <c r="AF585" s="106" t="s">
        <v>8951</v>
      </c>
      <c r="AG585" s="107">
        <v>0.2</v>
      </c>
      <c r="AH585" s="107">
        <v>1.5</v>
      </c>
      <c r="AI585" s="107">
        <v>10.85</v>
      </c>
      <c r="AJ585" s="107">
        <v>11.3</v>
      </c>
      <c r="AK585" s="107">
        <v>-2.5</v>
      </c>
      <c r="AL585" s="107">
        <v>6</v>
      </c>
      <c r="AM585" s="106" t="s">
        <v>8952</v>
      </c>
      <c r="AN585" s="107">
        <v>8.1</v>
      </c>
      <c r="AO585" s="3"/>
    </row>
    <row r="586" spans="2:41" x14ac:dyDescent="0.25">
      <c r="B586" s="106" t="s">
        <v>4829</v>
      </c>
      <c r="C586" s="16">
        <v>466990</v>
      </c>
      <c r="D586" s="16" t="s">
        <v>4631</v>
      </c>
      <c r="E586" s="16">
        <v>2021</v>
      </c>
      <c r="F586" s="12">
        <v>44411</v>
      </c>
      <c r="G586" s="107">
        <v>996.9</v>
      </c>
      <c r="H586" s="107">
        <v>999.1</v>
      </c>
      <c r="I586" s="107">
        <v>998.9</v>
      </c>
      <c r="J586" s="106" t="s">
        <v>8953</v>
      </c>
      <c r="K586" s="107">
        <v>995.4</v>
      </c>
      <c r="L586" s="106" t="s">
        <v>8954</v>
      </c>
      <c r="M586" s="107">
        <v>28</v>
      </c>
      <c r="N586" s="107">
        <v>32.4</v>
      </c>
      <c r="O586" s="106" t="s">
        <v>8955</v>
      </c>
      <c r="P586" s="107">
        <v>25.8</v>
      </c>
      <c r="Q586" s="106" t="s">
        <v>8956</v>
      </c>
      <c r="R586" s="107">
        <v>25.2</v>
      </c>
      <c r="S586" s="107">
        <v>85</v>
      </c>
      <c r="T586" s="107">
        <v>67</v>
      </c>
      <c r="U586" s="106" t="s">
        <v>8957</v>
      </c>
      <c r="V586" s="107">
        <v>2.5</v>
      </c>
      <c r="W586" s="107">
        <v>240</v>
      </c>
      <c r="X586" s="107">
        <v>6.6</v>
      </c>
      <c r="Y586" s="107">
        <v>310</v>
      </c>
      <c r="Z586" s="106" t="s">
        <v>8958</v>
      </c>
      <c r="AA586" s="107">
        <v>10</v>
      </c>
      <c r="AB586" s="107">
        <v>6</v>
      </c>
      <c r="AC586" s="107">
        <v>3</v>
      </c>
      <c r="AD586" s="106" t="s">
        <v>8958</v>
      </c>
      <c r="AE586" s="107">
        <v>4.5</v>
      </c>
      <c r="AF586" s="106" t="s">
        <v>8958</v>
      </c>
      <c r="AG586" s="107">
        <v>3.9</v>
      </c>
      <c r="AH586" s="107">
        <v>29.7</v>
      </c>
      <c r="AI586" s="107">
        <v>17.440000000000001</v>
      </c>
      <c r="AJ586" s="107">
        <v>13.3</v>
      </c>
      <c r="AK586" s="107">
        <v>-3.4</v>
      </c>
      <c r="AL586" s="107">
        <v>12</v>
      </c>
      <c r="AM586" s="106" t="s">
        <v>8959</v>
      </c>
      <c r="AN586" s="107">
        <v>8.3000000000000007</v>
      </c>
      <c r="AO586" s="3"/>
    </row>
    <row r="587" spans="2:41" x14ac:dyDescent="0.25">
      <c r="B587" s="106" t="s">
        <v>4829</v>
      </c>
      <c r="C587" s="16">
        <v>466990</v>
      </c>
      <c r="D587" s="16" t="s">
        <v>4631</v>
      </c>
      <c r="E587" s="16">
        <v>2021</v>
      </c>
      <c r="F587" s="12">
        <v>44412</v>
      </c>
      <c r="G587" s="107">
        <v>998.5</v>
      </c>
      <c r="H587" s="107">
        <v>1000.7</v>
      </c>
      <c r="I587" s="107">
        <v>999.9</v>
      </c>
      <c r="J587" s="106" t="s">
        <v>8960</v>
      </c>
      <c r="K587" s="107">
        <v>997.5</v>
      </c>
      <c r="L587" s="106" t="s">
        <v>8961</v>
      </c>
      <c r="M587" s="107">
        <v>27.4</v>
      </c>
      <c r="N587" s="107">
        <v>31.7</v>
      </c>
      <c r="O587" s="106" t="s">
        <v>8962</v>
      </c>
      <c r="P587" s="107">
        <v>25.5</v>
      </c>
      <c r="Q587" s="106" t="s">
        <v>8963</v>
      </c>
      <c r="R587" s="107">
        <v>25.4</v>
      </c>
      <c r="S587" s="107">
        <v>90</v>
      </c>
      <c r="T587" s="107">
        <v>70</v>
      </c>
      <c r="U587" s="106" t="s">
        <v>8964</v>
      </c>
      <c r="V587" s="107">
        <v>2.1</v>
      </c>
      <c r="W587" s="107">
        <v>120</v>
      </c>
      <c r="X587" s="107">
        <v>6.5</v>
      </c>
      <c r="Y587" s="107">
        <v>230</v>
      </c>
      <c r="Z587" s="106" t="s">
        <v>8965</v>
      </c>
      <c r="AA587" s="107">
        <v>8.5</v>
      </c>
      <c r="AB587" s="107">
        <v>6.7</v>
      </c>
      <c r="AC587" s="107">
        <v>1</v>
      </c>
      <c r="AD587" s="106" t="s">
        <v>8966</v>
      </c>
      <c r="AE587" s="107">
        <v>4.5</v>
      </c>
      <c r="AF587" s="106" t="s">
        <v>8967</v>
      </c>
      <c r="AG587" s="107">
        <v>3.7</v>
      </c>
      <c r="AH587" s="107">
        <v>28.2</v>
      </c>
      <c r="AI587" s="107">
        <v>15.66</v>
      </c>
      <c r="AJ587" s="107">
        <v>12.6</v>
      </c>
      <c r="AK587" s="107">
        <v>-2.4</v>
      </c>
      <c r="AL587" s="107">
        <v>13</v>
      </c>
      <c r="AM587" s="106" t="s">
        <v>8968</v>
      </c>
      <c r="AN587" s="107">
        <v>8.5</v>
      </c>
      <c r="AO587" s="3"/>
    </row>
    <row r="588" spans="2:41" x14ac:dyDescent="0.25">
      <c r="B588" s="106" t="s">
        <v>4829</v>
      </c>
      <c r="C588" s="16">
        <v>466990</v>
      </c>
      <c r="D588" s="16" t="s">
        <v>4631</v>
      </c>
      <c r="E588" s="16">
        <v>2021</v>
      </c>
      <c r="F588" s="12">
        <v>44413</v>
      </c>
      <c r="G588" s="107">
        <v>997.1</v>
      </c>
      <c r="H588" s="107">
        <v>999.3</v>
      </c>
      <c r="I588" s="107">
        <v>998.9</v>
      </c>
      <c r="J588" s="106" t="s">
        <v>8969</v>
      </c>
      <c r="K588" s="107">
        <v>995.8</v>
      </c>
      <c r="L588" s="106" t="s">
        <v>8970</v>
      </c>
      <c r="M588" s="107">
        <v>27.6</v>
      </c>
      <c r="N588" s="107">
        <v>29.9</v>
      </c>
      <c r="O588" s="106" t="s">
        <v>8971</v>
      </c>
      <c r="P588" s="107">
        <v>25.3</v>
      </c>
      <c r="Q588" s="106" t="s">
        <v>8972</v>
      </c>
      <c r="R588" s="107">
        <v>25.6</v>
      </c>
      <c r="S588" s="107">
        <v>89</v>
      </c>
      <c r="T588" s="107">
        <v>77</v>
      </c>
      <c r="U588" s="106" t="s">
        <v>8973</v>
      </c>
      <c r="V588" s="107">
        <v>2.2000000000000002</v>
      </c>
      <c r="W588" s="107">
        <v>230</v>
      </c>
      <c r="X588" s="107">
        <v>6.2</v>
      </c>
      <c r="Y588" s="107">
        <v>240</v>
      </c>
      <c r="Z588" s="106" t="s">
        <v>8974</v>
      </c>
      <c r="AA588" s="106" t="s">
        <v>315</v>
      </c>
      <c r="AB588" s="107">
        <v>2</v>
      </c>
      <c r="AC588" s="106" t="s">
        <v>315</v>
      </c>
      <c r="AD588" s="106" t="s">
        <v>8975</v>
      </c>
      <c r="AE588" s="106" t="s">
        <v>315</v>
      </c>
      <c r="AF588" s="106" t="s">
        <v>8975</v>
      </c>
      <c r="AG588" s="107">
        <v>1.4</v>
      </c>
      <c r="AH588" s="107">
        <v>10.7</v>
      </c>
      <c r="AI588" s="107">
        <v>12.77</v>
      </c>
      <c r="AJ588" s="107">
        <v>15</v>
      </c>
      <c r="AK588" s="107">
        <v>-3.8</v>
      </c>
      <c r="AL588" s="107">
        <v>7</v>
      </c>
      <c r="AM588" s="106" t="s">
        <v>8976</v>
      </c>
      <c r="AN588" s="107">
        <v>8</v>
      </c>
      <c r="AO588" s="3"/>
    </row>
    <row r="589" spans="2:41" x14ac:dyDescent="0.25">
      <c r="B589" s="106" t="s">
        <v>4829</v>
      </c>
      <c r="C589" s="16">
        <v>466990</v>
      </c>
      <c r="D589" s="16" t="s">
        <v>4631</v>
      </c>
      <c r="E589" s="16">
        <v>2021</v>
      </c>
      <c r="F589" s="12">
        <v>44414</v>
      </c>
      <c r="G589" s="107">
        <v>996</v>
      </c>
      <c r="H589" s="107">
        <v>998.2</v>
      </c>
      <c r="I589" s="107">
        <v>998.3</v>
      </c>
      <c r="J589" s="106" t="s">
        <v>8977</v>
      </c>
      <c r="K589" s="107">
        <v>994</v>
      </c>
      <c r="L589" s="106" t="s">
        <v>8978</v>
      </c>
      <c r="M589" s="107">
        <v>26.3</v>
      </c>
      <c r="N589" s="107">
        <v>28</v>
      </c>
      <c r="O589" s="106" t="s">
        <v>8979</v>
      </c>
      <c r="P589" s="107">
        <v>25.2</v>
      </c>
      <c r="Q589" s="106" t="s">
        <v>8980</v>
      </c>
      <c r="R589" s="107">
        <v>25.1</v>
      </c>
      <c r="S589" s="107">
        <v>93</v>
      </c>
      <c r="T589" s="107">
        <v>84</v>
      </c>
      <c r="U589" s="106" t="s">
        <v>8981</v>
      </c>
      <c r="V589" s="107">
        <v>2.2999999999999998</v>
      </c>
      <c r="W589" s="107">
        <v>230</v>
      </c>
      <c r="X589" s="107">
        <v>8.6</v>
      </c>
      <c r="Y589" s="107">
        <v>210</v>
      </c>
      <c r="Z589" s="106" t="s">
        <v>8982</v>
      </c>
      <c r="AA589" s="107">
        <v>5</v>
      </c>
      <c r="AB589" s="107">
        <v>10.1</v>
      </c>
      <c r="AC589" s="107">
        <v>1</v>
      </c>
      <c r="AD589" s="106" t="s">
        <v>8983</v>
      </c>
      <c r="AE589" s="107">
        <v>1.5</v>
      </c>
      <c r="AF589" s="106" t="s">
        <v>8984</v>
      </c>
      <c r="AG589" s="107">
        <v>0</v>
      </c>
      <c r="AH589" s="107">
        <v>0</v>
      </c>
      <c r="AI589" s="107">
        <v>4.38</v>
      </c>
      <c r="AJ589" s="107">
        <v>11.3</v>
      </c>
      <c r="AK589" s="107">
        <v>-1</v>
      </c>
      <c r="AL589" s="107">
        <v>3</v>
      </c>
      <c r="AM589" s="106" t="s">
        <v>8985</v>
      </c>
      <c r="AN589" s="107">
        <v>9.8000000000000007</v>
      </c>
      <c r="AO589" s="3"/>
    </row>
    <row r="590" spans="2:41" x14ac:dyDescent="0.25">
      <c r="B590" s="106" t="s">
        <v>4829</v>
      </c>
      <c r="C590" s="16">
        <v>466990</v>
      </c>
      <c r="D590" s="16" t="s">
        <v>4631</v>
      </c>
      <c r="E590" s="16">
        <v>2021</v>
      </c>
      <c r="F590" s="12">
        <v>44415</v>
      </c>
      <c r="G590" s="107">
        <v>995.7</v>
      </c>
      <c r="H590" s="107">
        <v>997.9</v>
      </c>
      <c r="I590" s="107">
        <v>1000.9</v>
      </c>
      <c r="J590" s="106" t="s">
        <v>8986</v>
      </c>
      <c r="K590" s="107">
        <v>993.4</v>
      </c>
      <c r="L590" s="106" t="s">
        <v>8987</v>
      </c>
      <c r="M590" s="107">
        <v>25.6</v>
      </c>
      <c r="N590" s="107">
        <v>26.9</v>
      </c>
      <c r="O590" s="106" t="s">
        <v>8988</v>
      </c>
      <c r="P590" s="107">
        <v>24.4</v>
      </c>
      <c r="Q590" s="106" t="s">
        <v>8989</v>
      </c>
      <c r="R590" s="107">
        <v>24.7</v>
      </c>
      <c r="S590" s="107">
        <v>95</v>
      </c>
      <c r="T590" s="107">
        <v>90</v>
      </c>
      <c r="U590" s="106" t="s">
        <v>8990</v>
      </c>
      <c r="V590" s="107">
        <v>1.5</v>
      </c>
      <c r="W590" s="107">
        <v>240</v>
      </c>
      <c r="X590" s="107">
        <v>5.8</v>
      </c>
      <c r="Y590" s="107">
        <v>40</v>
      </c>
      <c r="Z590" s="106" t="s">
        <v>8991</v>
      </c>
      <c r="AA590" s="107">
        <v>13.5</v>
      </c>
      <c r="AB590" s="107">
        <v>10.1</v>
      </c>
      <c r="AC590" s="107">
        <v>1</v>
      </c>
      <c r="AD590" s="106" t="s">
        <v>8992</v>
      </c>
      <c r="AE590" s="107">
        <v>5</v>
      </c>
      <c r="AF590" s="106" t="s">
        <v>8993</v>
      </c>
      <c r="AG590" s="107">
        <v>0</v>
      </c>
      <c r="AH590" s="107">
        <v>0</v>
      </c>
      <c r="AI590" s="107">
        <v>5.0199999999999996</v>
      </c>
      <c r="AJ590" s="107">
        <v>8.5</v>
      </c>
      <c r="AK590" s="107">
        <v>-1</v>
      </c>
      <c r="AL590" s="107">
        <v>3</v>
      </c>
      <c r="AM590" s="106" t="s">
        <v>8994</v>
      </c>
      <c r="AN590" s="107">
        <v>9.8000000000000007</v>
      </c>
      <c r="AO590" s="3"/>
    </row>
    <row r="591" spans="2:41" x14ac:dyDescent="0.25">
      <c r="B591" s="106" t="s">
        <v>4829</v>
      </c>
      <c r="C591" s="16">
        <v>466990</v>
      </c>
      <c r="D591" s="16" t="s">
        <v>4631</v>
      </c>
      <c r="E591" s="16">
        <v>2021</v>
      </c>
      <c r="F591" s="12">
        <v>44416</v>
      </c>
      <c r="G591" s="107">
        <v>1002.6</v>
      </c>
      <c r="H591" s="107">
        <v>1004.8</v>
      </c>
      <c r="I591" s="107">
        <v>1005.5</v>
      </c>
      <c r="J591" s="106" t="s">
        <v>8995</v>
      </c>
      <c r="K591" s="107">
        <v>999.8</v>
      </c>
      <c r="L591" s="106" t="s">
        <v>8996</v>
      </c>
      <c r="M591" s="107">
        <v>28.3</v>
      </c>
      <c r="N591" s="107">
        <v>32.799999999999997</v>
      </c>
      <c r="O591" s="106" t="s">
        <v>8997</v>
      </c>
      <c r="P591" s="107">
        <v>25.4</v>
      </c>
      <c r="Q591" s="106" t="s">
        <v>8998</v>
      </c>
      <c r="R591" s="107">
        <v>24.8</v>
      </c>
      <c r="S591" s="107">
        <v>82</v>
      </c>
      <c r="T591" s="107">
        <v>61</v>
      </c>
      <c r="U591" s="106" t="s">
        <v>8999</v>
      </c>
      <c r="V591" s="107">
        <v>2.8</v>
      </c>
      <c r="W591" s="107">
        <v>240</v>
      </c>
      <c r="X591" s="107">
        <v>9.3000000000000007</v>
      </c>
      <c r="Y591" s="107">
        <v>220</v>
      </c>
      <c r="Z591" s="106" t="s">
        <v>9000</v>
      </c>
      <c r="AA591" s="106" t="s">
        <v>315</v>
      </c>
      <c r="AB591" s="107">
        <v>1.1000000000000001</v>
      </c>
      <c r="AC591" s="106" t="s">
        <v>315</v>
      </c>
      <c r="AD591" s="106" t="s">
        <v>9001</v>
      </c>
      <c r="AE591" s="106" t="s">
        <v>315</v>
      </c>
      <c r="AF591" s="106" t="s">
        <v>9001</v>
      </c>
      <c r="AG591" s="107">
        <v>2.7</v>
      </c>
      <c r="AH591" s="107">
        <v>20.7</v>
      </c>
      <c r="AI591" s="107">
        <v>17.91</v>
      </c>
      <c r="AJ591" s="107">
        <v>13.4</v>
      </c>
      <c r="AK591" s="107">
        <v>4.2</v>
      </c>
      <c r="AL591" s="107">
        <v>12</v>
      </c>
      <c r="AM591" s="106" t="s">
        <v>9002</v>
      </c>
      <c r="AN591" s="107">
        <v>7.8</v>
      </c>
      <c r="AO591" s="3"/>
    </row>
    <row r="592" spans="2:41" x14ac:dyDescent="0.25">
      <c r="B592" s="106" t="s">
        <v>4829</v>
      </c>
      <c r="C592" s="16">
        <v>466990</v>
      </c>
      <c r="D592" s="16" t="s">
        <v>4631</v>
      </c>
      <c r="E592" s="16">
        <v>2021</v>
      </c>
      <c r="F592" s="12">
        <v>44417</v>
      </c>
      <c r="G592" s="107">
        <v>1004.9</v>
      </c>
      <c r="H592" s="107">
        <v>1007.1</v>
      </c>
      <c r="I592" s="107">
        <v>1005.9</v>
      </c>
      <c r="J592" s="106" t="s">
        <v>9003</v>
      </c>
      <c r="K592" s="107">
        <v>1003.6</v>
      </c>
      <c r="L592" s="106" t="s">
        <v>9004</v>
      </c>
      <c r="M592" s="107">
        <v>28.6</v>
      </c>
      <c r="N592" s="107">
        <v>31.3</v>
      </c>
      <c r="O592" s="106" t="s">
        <v>9005</v>
      </c>
      <c r="P592" s="107">
        <v>26.2</v>
      </c>
      <c r="Q592" s="106" t="s">
        <v>9006</v>
      </c>
      <c r="R592" s="107">
        <v>25.4</v>
      </c>
      <c r="S592" s="107">
        <v>83</v>
      </c>
      <c r="T592" s="107">
        <v>73</v>
      </c>
      <c r="U592" s="106" t="s">
        <v>9007</v>
      </c>
      <c r="V592" s="107">
        <v>2.5</v>
      </c>
      <c r="W592" s="107">
        <v>240</v>
      </c>
      <c r="X592" s="107">
        <v>7.1</v>
      </c>
      <c r="Y592" s="107">
        <v>230</v>
      </c>
      <c r="Z592" s="106" t="s">
        <v>9008</v>
      </c>
      <c r="AA592" s="107">
        <v>0</v>
      </c>
      <c r="AB592" s="107">
        <v>0</v>
      </c>
      <c r="AC592" s="107">
        <v>0</v>
      </c>
      <c r="AD592" s="106" t="s">
        <v>181</v>
      </c>
      <c r="AE592" s="107">
        <v>0</v>
      </c>
      <c r="AF592" s="106" t="s">
        <v>181</v>
      </c>
      <c r="AG592" s="107">
        <v>4.5</v>
      </c>
      <c r="AH592" s="107">
        <v>34.6</v>
      </c>
      <c r="AI592" s="107">
        <v>21.16</v>
      </c>
      <c r="AJ592" s="107">
        <v>13.6</v>
      </c>
      <c r="AK592" s="107">
        <v>4.9000000000000004</v>
      </c>
      <c r="AL592" s="107">
        <v>12</v>
      </c>
      <c r="AM592" s="106" t="s">
        <v>9009</v>
      </c>
      <c r="AN592" s="107">
        <v>5.6</v>
      </c>
      <c r="AO592" s="3"/>
    </row>
    <row r="593" spans="2:41" x14ac:dyDescent="0.25">
      <c r="B593" s="106" t="s">
        <v>4829</v>
      </c>
      <c r="C593" s="16">
        <v>466990</v>
      </c>
      <c r="D593" s="16" t="s">
        <v>4631</v>
      </c>
      <c r="E593" s="16">
        <v>2021</v>
      </c>
      <c r="F593" s="12">
        <v>44418</v>
      </c>
      <c r="G593" s="107">
        <v>1005.9</v>
      </c>
      <c r="H593" s="107">
        <v>1008.1</v>
      </c>
      <c r="I593" s="107">
        <v>1008.2</v>
      </c>
      <c r="J593" s="106" t="s">
        <v>9010</v>
      </c>
      <c r="K593" s="107">
        <v>1003.8</v>
      </c>
      <c r="L593" s="106" t="s">
        <v>9011</v>
      </c>
      <c r="M593" s="107">
        <v>28.6</v>
      </c>
      <c r="N593" s="107">
        <v>31.7</v>
      </c>
      <c r="O593" s="106" t="s">
        <v>9012</v>
      </c>
      <c r="P593" s="107">
        <v>26.5</v>
      </c>
      <c r="Q593" s="106" t="s">
        <v>9013</v>
      </c>
      <c r="R593" s="107">
        <v>25.9</v>
      </c>
      <c r="S593" s="107">
        <v>86</v>
      </c>
      <c r="T593" s="107">
        <v>69</v>
      </c>
      <c r="U593" s="106" t="s">
        <v>9014</v>
      </c>
      <c r="V593" s="107">
        <v>3.2</v>
      </c>
      <c r="W593" s="107">
        <v>170</v>
      </c>
      <c r="X593" s="107">
        <v>10</v>
      </c>
      <c r="Y593" s="107">
        <v>160</v>
      </c>
      <c r="Z593" s="106" t="s">
        <v>9015</v>
      </c>
      <c r="AA593" s="107">
        <v>0</v>
      </c>
      <c r="AB593" s="107">
        <v>0</v>
      </c>
      <c r="AC593" s="107">
        <v>0</v>
      </c>
      <c r="AD593" s="106" t="s">
        <v>181</v>
      </c>
      <c r="AE593" s="107">
        <v>0</v>
      </c>
      <c r="AF593" s="106" t="s">
        <v>181</v>
      </c>
      <c r="AG593" s="107">
        <v>9.1999999999999993</v>
      </c>
      <c r="AH593" s="107">
        <v>70.8</v>
      </c>
      <c r="AI593" s="107">
        <v>23.84</v>
      </c>
      <c r="AJ593" s="107">
        <v>16</v>
      </c>
      <c r="AK593" s="107">
        <v>6</v>
      </c>
      <c r="AL593" s="107">
        <v>13</v>
      </c>
      <c r="AM593" s="106" t="s">
        <v>9016</v>
      </c>
      <c r="AN593" s="107">
        <v>5.0999999999999996</v>
      </c>
      <c r="AO593" s="3"/>
    </row>
    <row r="594" spans="2:41" x14ac:dyDescent="0.25">
      <c r="B594" s="106" t="s">
        <v>4829</v>
      </c>
      <c r="C594" s="16">
        <v>466990</v>
      </c>
      <c r="D594" s="16" t="s">
        <v>4631</v>
      </c>
      <c r="E594" s="16">
        <v>2021</v>
      </c>
      <c r="F594" s="12">
        <v>44419</v>
      </c>
      <c r="G594" s="107">
        <v>1007.6</v>
      </c>
      <c r="H594" s="107">
        <v>1009.8</v>
      </c>
      <c r="I594" s="107">
        <v>1008.8</v>
      </c>
      <c r="J594" s="106" t="s">
        <v>9017</v>
      </c>
      <c r="K594" s="107">
        <v>1006.5</v>
      </c>
      <c r="L594" s="106" t="s">
        <v>9018</v>
      </c>
      <c r="M594" s="107">
        <v>28.3</v>
      </c>
      <c r="N594" s="107">
        <v>31</v>
      </c>
      <c r="O594" s="106" t="s">
        <v>9019</v>
      </c>
      <c r="P594" s="107">
        <v>25.9</v>
      </c>
      <c r="Q594" s="106" t="s">
        <v>9020</v>
      </c>
      <c r="R594" s="107">
        <v>25.4</v>
      </c>
      <c r="S594" s="107">
        <v>84</v>
      </c>
      <c r="T594" s="107">
        <v>74</v>
      </c>
      <c r="U594" s="106" t="s">
        <v>9021</v>
      </c>
      <c r="V594" s="107">
        <v>2.2000000000000002</v>
      </c>
      <c r="W594" s="107">
        <v>120</v>
      </c>
      <c r="X594" s="107">
        <v>5.3</v>
      </c>
      <c r="Y594" s="107">
        <v>240</v>
      </c>
      <c r="Z594" s="106" t="s">
        <v>9022</v>
      </c>
      <c r="AA594" s="107">
        <v>0</v>
      </c>
      <c r="AB594" s="107">
        <v>0</v>
      </c>
      <c r="AC594" s="107">
        <v>0</v>
      </c>
      <c r="AD594" s="106" t="s">
        <v>181</v>
      </c>
      <c r="AE594" s="107">
        <v>0</v>
      </c>
      <c r="AF594" s="106" t="s">
        <v>181</v>
      </c>
      <c r="AG594" s="107">
        <v>9.3000000000000007</v>
      </c>
      <c r="AH594" s="107">
        <v>71.599999999999994</v>
      </c>
      <c r="AI594" s="107">
        <v>24.43</v>
      </c>
      <c r="AJ594" s="107">
        <v>16</v>
      </c>
      <c r="AK594" s="107">
        <v>6.2</v>
      </c>
      <c r="AL594" s="107">
        <v>13</v>
      </c>
      <c r="AM594" s="106" t="s">
        <v>9023</v>
      </c>
      <c r="AN594" s="107">
        <v>7.3</v>
      </c>
      <c r="AO594" s="3"/>
    </row>
    <row r="595" spans="2:41" x14ac:dyDescent="0.25">
      <c r="B595" s="106" t="s">
        <v>4829</v>
      </c>
      <c r="C595" s="16">
        <v>466990</v>
      </c>
      <c r="D595" s="16" t="s">
        <v>4631</v>
      </c>
      <c r="E595" s="16">
        <v>2021</v>
      </c>
      <c r="F595" s="12">
        <v>44420</v>
      </c>
      <c r="G595" s="107">
        <v>1007.3</v>
      </c>
      <c r="H595" s="107">
        <v>1009.5</v>
      </c>
      <c r="I595" s="107">
        <v>1008.6</v>
      </c>
      <c r="J595" s="106" t="s">
        <v>9024</v>
      </c>
      <c r="K595" s="107">
        <v>1006</v>
      </c>
      <c r="L595" s="106" t="s">
        <v>9025</v>
      </c>
      <c r="M595" s="107">
        <v>28.6</v>
      </c>
      <c r="N595" s="107">
        <v>31.4</v>
      </c>
      <c r="O595" s="106" t="s">
        <v>9026</v>
      </c>
      <c r="P595" s="107">
        <v>26.3</v>
      </c>
      <c r="Q595" s="106" t="s">
        <v>9027</v>
      </c>
      <c r="R595" s="107">
        <v>25.4</v>
      </c>
      <c r="S595" s="107">
        <v>84</v>
      </c>
      <c r="T595" s="107">
        <v>67</v>
      </c>
      <c r="U595" s="106" t="s">
        <v>9028</v>
      </c>
      <c r="V595" s="107">
        <v>2.2999999999999998</v>
      </c>
      <c r="W595" s="107">
        <v>150</v>
      </c>
      <c r="X595" s="107">
        <v>6.5</v>
      </c>
      <c r="Y595" s="107">
        <v>140</v>
      </c>
      <c r="Z595" s="106" t="s">
        <v>9029</v>
      </c>
      <c r="AA595" s="107">
        <v>0</v>
      </c>
      <c r="AB595" s="107">
        <v>0</v>
      </c>
      <c r="AC595" s="107">
        <v>0</v>
      </c>
      <c r="AD595" s="106" t="s">
        <v>181</v>
      </c>
      <c r="AE595" s="107">
        <v>0</v>
      </c>
      <c r="AF595" s="106" t="s">
        <v>181</v>
      </c>
      <c r="AG595" s="107">
        <v>7.7</v>
      </c>
      <c r="AH595" s="107">
        <v>59.4</v>
      </c>
      <c r="AI595" s="107">
        <v>21.03</v>
      </c>
      <c r="AJ595" s="107">
        <v>13.5</v>
      </c>
      <c r="AK595" s="107">
        <v>4.3</v>
      </c>
      <c r="AL595" s="107">
        <v>12</v>
      </c>
      <c r="AM595" s="106" t="s">
        <v>9030</v>
      </c>
      <c r="AN595" s="107">
        <v>7.1</v>
      </c>
      <c r="AO595" s="3"/>
    </row>
    <row r="596" spans="2:41" x14ac:dyDescent="0.25">
      <c r="B596" s="106" t="s">
        <v>4829</v>
      </c>
      <c r="C596" s="16">
        <v>466990</v>
      </c>
      <c r="D596" s="16" t="s">
        <v>4631</v>
      </c>
      <c r="E596" s="16">
        <v>2021</v>
      </c>
      <c r="F596" s="12">
        <v>44421</v>
      </c>
      <c r="G596" s="107">
        <v>1004.8</v>
      </c>
      <c r="H596" s="107">
        <v>1007</v>
      </c>
      <c r="I596" s="107">
        <v>1006.7</v>
      </c>
      <c r="J596" s="106" t="s">
        <v>9031</v>
      </c>
      <c r="K596" s="107">
        <v>1003</v>
      </c>
      <c r="L596" s="106" t="s">
        <v>9032</v>
      </c>
      <c r="M596" s="107">
        <v>28.7</v>
      </c>
      <c r="N596" s="107">
        <v>32.1</v>
      </c>
      <c r="O596" s="106" t="s">
        <v>9033</v>
      </c>
      <c r="P596" s="107">
        <v>26.2</v>
      </c>
      <c r="Q596" s="106" t="s">
        <v>9034</v>
      </c>
      <c r="R596" s="107">
        <v>25.2</v>
      </c>
      <c r="S596" s="107">
        <v>81</v>
      </c>
      <c r="T596" s="107">
        <v>68</v>
      </c>
      <c r="U596" s="106" t="s">
        <v>9035</v>
      </c>
      <c r="V596" s="107">
        <v>2.2000000000000002</v>
      </c>
      <c r="W596" s="107">
        <v>150</v>
      </c>
      <c r="X596" s="107">
        <v>6.3</v>
      </c>
      <c r="Y596" s="107">
        <v>140</v>
      </c>
      <c r="Z596" s="106" t="s">
        <v>9036</v>
      </c>
      <c r="AA596" s="107">
        <v>0</v>
      </c>
      <c r="AB596" s="107">
        <v>0</v>
      </c>
      <c r="AC596" s="107">
        <v>0</v>
      </c>
      <c r="AD596" s="106" t="s">
        <v>181</v>
      </c>
      <c r="AE596" s="107">
        <v>0</v>
      </c>
      <c r="AF596" s="106" t="s">
        <v>181</v>
      </c>
      <c r="AG596" s="107">
        <v>7.9</v>
      </c>
      <c r="AH596" s="107">
        <v>61</v>
      </c>
      <c r="AI596" s="107">
        <v>23.42</v>
      </c>
      <c r="AJ596" s="107">
        <v>17</v>
      </c>
      <c r="AK596" s="107">
        <v>6.5</v>
      </c>
      <c r="AL596" s="107">
        <v>14</v>
      </c>
      <c r="AM596" s="106" t="s">
        <v>9037</v>
      </c>
      <c r="AN596" s="107">
        <v>5.4</v>
      </c>
      <c r="AO596" s="3"/>
    </row>
    <row r="597" spans="2:41" x14ac:dyDescent="0.25">
      <c r="B597" s="106" t="s">
        <v>4829</v>
      </c>
      <c r="C597" s="16">
        <v>466990</v>
      </c>
      <c r="D597" s="16" t="s">
        <v>4631</v>
      </c>
      <c r="E597" s="16">
        <v>2021</v>
      </c>
      <c r="F597" s="12">
        <v>44422</v>
      </c>
      <c r="G597" s="107">
        <v>1005.5</v>
      </c>
      <c r="H597" s="107">
        <v>1007.7</v>
      </c>
      <c r="I597" s="107">
        <v>1007.9</v>
      </c>
      <c r="J597" s="106" t="s">
        <v>9038</v>
      </c>
      <c r="K597" s="107">
        <v>1003.9</v>
      </c>
      <c r="L597" s="106" t="s">
        <v>9039</v>
      </c>
      <c r="M597" s="107">
        <v>28.5</v>
      </c>
      <c r="N597" s="107">
        <v>31.1</v>
      </c>
      <c r="O597" s="106" t="s">
        <v>9040</v>
      </c>
      <c r="P597" s="107">
        <v>26.2</v>
      </c>
      <c r="Q597" s="106" t="s">
        <v>9041</v>
      </c>
      <c r="R597" s="107">
        <v>25.4</v>
      </c>
      <c r="S597" s="107">
        <v>84</v>
      </c>
      <c r="T597" s="107">
        <v>75</v>
      </c>
      <c r="U597" s="106" t="s">
        <v>9042</v>
      </c>
      <c r="V597" s="107">
        <v>3.2</v>
      </c>
      <c r="W597" s="107">
        <v>170</v>
      </c>
      <c r="X597" s="107">
        <v>11.2</v>
      </c>
      <c r="Y597" s="107">
        <v>190</v>
      </c>
      <c r="Z597" s="106" t="s">
        <v>9043</v>
      </c>
      <c r="AA597" s="107">
        <v>0</v>
      </c>
      <c r="AB597" s="107">
        <v>0</v>
      </c>
      <c r="AC597" s="107">
        <v>0</v>
      </c>
      <c r="AD597" s="106" t="s">
        <v>181</v>
      </c>
      <c r="AE597" s="107">
        <v>0</v>
      </c>
      <c r="AF597" s="106" t="s">
        <v>181</v>
      </c>
      <c r="AG597" s="107">
        <v>9.1</v>
      </c>
      <c r="AH597" s="107">
        <v>70.400000000000006</v>
      </c>
      <c r="AI597" s="107">
        <v>24.98</v>
      </c>
      <c r="AJ597" s="107">
        <v>16.100000000000001</v>
      </c>
      <c r="AK597" s="107">
        <v>5.9</v>
      </c>
      <c r="AL597" s="107">
        <v>14</v>
      </c>
      <c r="AM597" s="106" t="s">
        <v>9044</v>
      </c>
      <c r="AN597" s="107">
        <v>4.4000000000000004</v>
      </c>
      <c r="AO597" s="3"/>
    </row>
    <row r="598" spans="2:41" x14ac:dyDescent="0.25">
      <c r="B598" s="106" t="s">
        <v>4829</v>
      </c>
      <c r="C598" s="16">
        <v>466990</v>
      </c>
      <c r="D598" s="16" t="s">
        <v>4631</v>
      </c>
      <c r="E598" s="16">
        <v>2021</v>
      </c>
      <c r="F598" s="12">
        <v>44423</v>
      </c>
      <c r="G598" s="107">
        <v>1008.9</v>
      </c>
      <c r="H598" s="107">
        <v>1011.1</v>
      </c>
      <c r="I598" s="107">
        <v>1011.6</v>
      </c>
      <c r="J598" s="106" t="s">
        <v>9045</v>
      </c>
      <c r="K598" s="107">
        <v>1006.6</v>
      </c>
      <c r="L598" s="106" t="s">
        <v>9046</v>
      </c>
      <c r="M598" s="107">
        <v>29.3</v>
      </c>
      <c r="N598" s="107">
        <v>31.7</v>
      </c>
      <c r="O598" s="106" t="s">
        <v>9047</v>
      </c>
      <c r="P598" s="107">
        <v>27.6</v>
      </c>
      <c r="Q598" s="106" t="s">
        <v>9048</v>
      </c>
      <c r="R598" s="107">
        <v>25.6</v>
      </c>
      <c r="S598" s="107">
        <v>80</v>
      </c>
      <c r="T598" s="107">
        <v>72</v>
      </c>
      <c r="U598" s="106" t="s">
        <v>9049</v>
      </c>
      <c r="V598" s="107">
        <v>2.8</v>
      </c>
      <c r="W598" s="107">
        <v>20</v>
      </c>
      <c r="X598" s="107">
        <v>8.5</v>
      </c>
      <c r="Y598" s="107">
        <v>180</v>
      </c>
      <c r="Z598" s="106" t="s">
        <v>9050</v>
      </c>
      <c r="AA598" s="107">
        <v>0</v>
      </c>
      <c r="AB598" s="107">
        <v>0</v>
      </c>
      <c r="AC598" s="107">
        <v>0</v>
      </c>
      <c r="AD598" s="106" t="s">
        <v>181</v>
      </c>
      <c r="AE598" s="107">
        <v>0</v>
      </c>
      <c r="AF598" s="106" t="s">
        <v>181</v>
      </c>
      <c r="AG598" s="107">
        <v>10.1</v>
      </c>
      <c r="AH598" s="107">
        <v>78.3</v>
      </c>
      <c r="AI598" s="107">
        <v>26.1</v>
      </c>
      <c r="AJ598" s="107">
        <v>14.9</v>
      </c>
      <c r="AK598" s="107">
        <v>6.8</v>
      </c>
      <c r="AL598" s="107">
        <v>14</v>
      </c>
      <c r="AM598" s="106" t="s">
        <v>9051</v>
      </c>
      <c r="AN598" s="107">
        <v>4.0999999999999996</v>
      </c>
      <c r="AO598" s="3"/>
    </row>
    <row r="599" spans="2:41" x14ac:dyDescent="0.25">
      <c r="B599" s="106" t="s">
        <v>4829</v>
      </c>
      <c r="C599" s="16">
        <v>466990</v>
      </c>
      <c r="D599" s="16" t="s">
        <v>4631</v>
      </c>
      <c r="E599" s="16">
        <v>2021</v>
      </c>
      <c r="F599" s="12">
        <v>44424</v>
      </c>
      <c r="G599" s="107">
        <v>1010.9</v>
      </c>
      <c r="H599" s="107">
        <v>1013.1</v>
      </c>
      <c r="I599" s="107">
        <v>1012.4</v>
      </c>
      <c r="J599" s="106" t="s">
        <v>9052</v>
      </c>
      <c r="K599" s="107">
        <v>1010</v>
      </c>
      <c r="L599" s="106" t="s">
        <v>9053</v>
      </c>
      <c r="M599" s="107">
        <v>28.7</v>
      </c>
      <c r="N599" s="107">
        <v>31</v>
      </c>
      <c r="O599" s="106" t="s">
        <v>9054</v>
      </c>
      <c r="P599" s="107">
        <v>26.7</v>
      </c>
      <c r="Q599" s="106" t="s">
        <v>9055</v>
      </c>
      <c r="R599" s="107">
        <v>25.6</v>
      </c>
      <c r="S599" s="107">
        <v>83</v>
      </c>
      <c r="T599" s="107">
        <v>73</v>
      </c>
      <c r="U599" s="106" t="s">
        <v>9056</v>
      </c>
      <c r="V599" s="107">
        <v>3.6</v>
      </c>
      <c r="W599" s="107">
        <v>170</v>
      </c>
      <c r="X599" s="107">
        <v>10.8</v>
      </c>
      <c r="Y599" s="107">
        <v>170</v>
      </c>
      <c r="Z599" s="106" t="s">
        <v>9057</v>
      </c>
      <c r="AA599" s="107">
        <v>0</v>
      </c>
      <c r="AB599" s="107">
        <v>0</v>
      </c>
      <c r="AC599" s="107">
        <v>0</v>
      </c>
      <c r="AD599" s="106" t="s">
        <v>181</v>
      </c>
      <c r="AE599" s="107">
        <v>0</v>
      </c>
      <c r="AF599" s="106" t="s">
        <v>181</v>
      </c>
      <c r="AG599" s="107">
        <v>8.6999999999999993</v>
      </c>
      <c r="AH599" s="107">
        <v>67.599999999999994</v>
      </c>
      <c r="AI599" s="107">
        <v>24.77</v>
      </c>
      <c r="AJ599" s="107">
        <v>16.5</v>
      </c>
      <c r="AK599" s="107">
        <v>6.2</v>
      </c>
      <c r="AL599" s="107">
        <v>15</v>
      </c>
      <c r="AM599" s="106" t="s">
        <v>9058</v>
      </c>
      <c r="AN599" s="107">
        <v>4</v>
      </c>
      <c r="AO599" s="3"/>
    </row>
    <row r="600" spans="2:41" x14ac:dyDescent="0.25">
      <c r="B600" s="106" t="s">
        <v>4829</v>
      </c>
      <c r="C600" s="16">
        <v>466990</v>
      </c>
      <c r="D600" s="16" t="s">
        <v>4631</v>
      </c>
      <c r="E600" s="16">
        <v>2021</v>
      </c>
      <c r="F600" s="12">
        <v>44425</v>
      </c>
      <c r="G600" s="107">
        <v>1008.7</v>
      </c>
      <c r="H600" s="107">
        <v>1010.9</v>
      </c>
      <c r="I600" s="107">
        <v>1010.9</v>
      </c>
      <c r="J600" s="106" t="s">
        <v>9059</v>
      </c>
      <c r="K600" s="107">
        <v>1006.8</v>
      </c>
      <c r="L600" s="106" t="s">
        <v>9060</v>
      </c>
      <c r="M600" s="107">
        <v>28.5</v>
      </c>
      <c r="N600" s="107">
        <v>32</v>
      </c>
      <c r="O600" s="106" t="s">
        <v>9061</v>
      </c>
      <c r="P600" s="107">
        <v>25.7</v>
      </c>
      <c r="Q600" s="106" t="s">
        <v>9062</v>
      </c>
      <c r="R600" s="107">
        <v>25.3</v>
      </c>
      <c r="S600" s="107">
        <v>83</v>
      </c>
      <c r="T600" s="107">
        <v>71</v>
      </c>
      <c r="U600" s="106" t="s">
        <v>9063</v>
      </c>
      <c r="V600" s="107">
        <v>2.7</v>
      </c>
      <c r="W600" s="107">
        <v>160</v>
      </c>
      <c r="X600" s="107">
        <v>10.7</v>
      </c>
      <c r="Y600" s="107">
        <v>160</v>
      </c>
      <c r="Z600" s="106" t="s">
        <v>9064</v>
      </c>
      <c r="AA600" s="107">
        <v>0</v>
      </c>
      <c r="AB600" s="107">
        <v>0</v>
      </c>
      <c r="AC600" s="107">
        <v>0</v>
      </c>
      <c r="AD600" s="106" t="s">
        <v>181</v>
      </c>
      <c r="AE600" s="107">
        <v>0</v>
      </c>
      <c r="AF600" s="106" t="s">
        <v>181</v>
      </c>
      <c r="AG600" s="107">
        <v>7.6</v>
      </c>
      <c r="AH600" s="107">
        <v>59.1</v>
      </c>
      <c r="AI600" s="107">
        <v>22.82</v>
      </c>
      <c r="AJ600" s="107">
        <v>15.4</v>
      </c>
      <c r="AK600" s="107">
        <v>6.6</v>
      </c>
      <c r="AL600" s="107">
        <v>14</v>
      </c>
      <c r="AM600" s="106" t="s">
        <v>9065</v>
      </c>
      <c r="AN600" s="107">
        <v>5.4</v>
      </c>
      <c r="AO600" s="3"/>
    </row>
    <row r="601" spans="2:41" x14ac:dyDescent="0.25">
      <c r="B601" s="106" t="s">
        <v>4829</v>
      </c>
      <c r="C601" s="16">
        <v>466990</v>
      </c>
      <c r="D601" s="16" t="s">
        <v>4631</v>
      </c>
      <c r="E601" s="16">
        <v>2021</v>
      </c>
      <c r="F601" s="12">
        <v>44426</v>
      </c>
      <c r="G601" s="107">
        <v>1007</v>
      </c>
      <c r="H601" s="107">
        <v>1009.2</v>
      </c>
      <c r="I601" s="107">
        <v>1008.2</v>
      </c>
      <c r="J601" s="106" t="s">
        <v>9066</v>
      </c>
      <c r="K601" s="107">
        <v>1005.7</v>
      </c>
      <c r="L601" s="106" t="s">
        <v>9067</v>
      </c>
      <c r="M601" s="107">
        <v>28.4</v>
      </c>
      <c r="N601" s="107">
        <v>32.1</v>
      </c>
      <c r="O601" s="106" t="s">
        <v>9068</v>
      </c>
      <c r="P601" s="107">
        <v>25.9</v>
      </c>
      <c r="Q601" s="106" t="s">
        <v>9069</v>
      </c>
      <c r="R601" s="107">
        <v>24.2</v>
      </c>
      <c r="S601" s="107">
        <v>79</v>
      </c>
      <c r="T601" s="107">
        <v>67</v>
      </c>
      <c r="U601" s="106" t="s">
        <v>9070</v>
      </c>
      <c r="V601" s="107">
        <v>2.2000000000000002</v>
      </c>
      <c r="W601" s="107">
        <v>20</v>
      </c>
      <c r="X601" s="107">
        <v>5.9</v>
      </c>
      <c r="Y601" s="107">
        <v>80</v>
      </c>
      <c r="Z601" s="106" t="s">
        <v>9071</v>
      </c>
      <c r="AA601" s="106" t="s">
        <v>315</v>
      </c>
      <c r="AB601" s="107">
        <v>0.7</v>
      </c>
      <c r="AC601" s="106" t="s">
        <v>315</v>
      </c>
      <c r="AD601" s="106" t="s">
        <v>9072</v>
      </c>
      <c r="AE601" s="106" t="s">
        <v>315</v>
      </c>
      <c r="AF601" s="106" t="s">
        <v>9072</v>
      </c>
      <c r="AG601" s="107">
        <v>6.3</v>
      </c>
      <c r="AH601" s="107">
        <v>49.1</v>
      </c>
      <c r="AI601" s="107">
        <v>21.63</v>
      </c>
      <c r="AJ601" s="107">
        <v>14</v>
      </c>
      <c r="AK601" s="107">
        <v>-4</v>
      </c>
      <c r="AL601" s="107">
        <v>13</v>
      </c>
      <c r="AM601" s="106" t="s">
        <v>9073</v>
      </c>
      <c r="AN601" s="107">
        <v>7.3</v>
      </c>
      <c r="AO601" s="3"/>
    </row>
    <row r="602" spans="2:41" x14ac:dyDescent="0.25">
      <c r="B602" s="106" t="s">
        <v>4829</v>
      </c>
      <c r="C602" s="16">
        <v>466990</v>
      </c>
      <c r="D602" s="16" t="s">
        <v>4631</v>
      </c>
      <c r="E602" s="16">
        <v>2021</v>
      </c>
      <c r="F602" s="12">
        <v>44427</v>
      </c>
      <c r="G602" s="107">
        <v>1007.6</v>
      </c>
      <c r="H602" s="107">
        <v>1009.8</v>
      </c>
      <c r="I602" s="107">
        <v>1009.6</v>
      </c>
      <c r="J602" s="106" t="s">
        <v>9074</v>
      </c>
      <c r="K602" s="107">
        <v>1006</v>
      </c>
      <c r="L602" s="106" t="s">
        <v>9075</v>
      </c>
      <c r="M602" s="107">
        <v>27.3</v>
      </c>
      <c r="N602" s="107">
        <v>31.7</v>
      </c>
      <c r="O602" s="106" t="s">
        <v>9076</v>
      </c>
      <c r="P602" s="107">
        <v>24</v>
      </c>
      <c r="Q602" s="106" t="s">
        <v>9077</v>
      </c>
      <c r="R602" s="107">
        <v>24.1</v>
      </c>
      <c r="S602" s="107">
        <v>83</v>
      </c>
      <c r="T602" s="107">
        <v>69</v>
      </c>
      <c r="U602" s="106" t="s">
        <v>9076</v>
      </c>
      <c r="V602" s="107">
        <v>2.9</v>
      </c>
      <c r="W602" s="107">
        <v>240</v>
      </c>
      <c r="X602" s="107">
        <v>8.6999999999999993</v>
      </c>
      <c r="Y602" s="107">
        <v>250</v>
      </c>
      <c r="Z602" s="106" t="s">
        <v>9078</v>
      </c>
      <c r="AA602" s="107">
        <v>15</v>
      </c>
      <c r="AB602" s="107">
        <v>1.9</v>
      </c>
      <c r="AC602" s="107">
        <v>7</v>
      </c>
      <c r="AD602" s="106" t="s">
        <v>9079</v>
      </c>
      <c r="AE602" s="107">
        <v>15</v>
      </c>
      <c r="AF602" s="106" t="s">
        <v>9080</v>
      </c>
      <c r="AG602" s="107">
        <v>7.7</v>
      </c>
      <c r="AH602" s="107">
        <v>60.1</v>
      </c>
      <c r="AI602" s="107">
        <v>21.15</v>
      </c>
      <c r="AJ602" s="107">
        <v>16.100000000000001</v>
      </c>
      <c r="AK602" s="107">
        <v>-5</v>
      </c>
      <c r="AL602" s="107">
        <v>12</v>
      </c>
      <c r="AM602" s="106" t="s">
        <v>9081</v>
      </c>
      <c r="AN602" s="107">
        <v>7.8</v>
      </c>
      <c r="AO602" s="3"/>
    </row>
    <row r="603" spans="2:41" x14ac:dyDescent="0.25">
      <c r="B603" s="106" t="s">
        <v>4829</v>
      </c>
      <c r="C603" s="16">
        <v>466990</v>
      </c>
      <c r="D603" s="16" t="s">
        <v>4631</v>
      </c>
      <c r="E603" s="16">
        <v>2021</v>
      </c>
      <c r="F603" s="12">
        <v>44428</v>
      </c>
      <c r="G603" s="107">
        <v>1008.3</v>
      </c>
      <c r="H603" s="107">
        <v>1010.5</v>
      </c>
      <c r="I603" s="107">
        <v>1009.9</v>
      </c>
      <c r="J603" s="106" t="s">
        <v>9082</v>
      </c>
      <c r="K603" s="107">
        <v>1007.3</v>
      </c>
      <c r="L603" s="106" t="s">
        <v>9083</v>
      </c>
      <c r="M603" s="107">
        <v>27.7</v>
      </c>
      <c r="N603" s="107">
        <v>31.3</v>
      </c>
      <c r="O603" s="106" t="s">
        <v>9084</v>
      </c>
      <c r="P603" s="107">
        <v>23.9</v>
      </c>
      <c r="Q603" s="106" t="s">
        <v>9085</v>
      </c>
      <c r="R603" s="107">
        <v>23.8</v>
      </c>
      <c r="S603" s="107">
        <v>80</v>
      </c>
      <c r="T603" s="107">
        <v>64</v>
      </c>
      <c r="U603" s="106" t="s">
        <v>9086</v>
      </c>
      <c r="V603" s="107">
        <v>2.9</v>
      </c>
      <c r="W603" s="107">
        <v>240</v>
      </c>
      <c r="X603" s="107">
        <v>7.8</v>
      </c>
      <c r="Y603" s="107">
        <v>230</v>
      </c>
      <c r="Z603" s="106" t="s">
        <v>9087</v>
      </c>
      <c r="AA603" s="107">
        <v>0</v>
      </c>
      <c r="AB603" s="107">
        <v>0</v>
      </c>
      <c r="AC603" s="107">
        <v>0</v>
      </c>
      <c r="AD603" s="106" t="s">
        <v>181</v>
      </c>
      <c r="AE603" s="107">
        <v>0</v>
      </c>
      <c r="AF603" s="106" t="s">
        <v>181</v>
      </c>
      <c r="AG603" s="107">
        <v>10</v>
      </c>
      <c r="AH603" s="107">
        <v>78.2</v>
      </c>
      <c r="AI603" s="107">
        <v>25.48</v>
      </c>
      <c r="AJ603" s="107">
        <v>15.5</v>
      </c>
      <c r="AK603" s="107">
        <v>5.9</v>
      </c>
      <c r="AL603" s="107">
        <v>12</v>
      </c>
      <c r="AM603" s="106" t="s">
        <v>9088</v>
      </c>
      <c r="AN603" s="107">
        <v>3.3</v>
      </c>
      <c r="AO603" s="3"/>
    </row>
    <row r="604" spans="2:41" x14ac:dyDescent="0.25">
      <c r="B604" s="106" t="s">
        <v>4829</v>
      </c>
      <c r="C604" s="16">
        <v>466990</v>
      </c>
      <c r="D604" s="16" t="s">
        <v>4631</v>
      </c>
      <c r="E604" s="16">
        <v>2021</v>
      </c>
      <c r="F604" s="12">
        <v>44429</v>
      </c>
      <c r="G604" s="107">
        <v>1007.1</v>
      </c>
      <c r="H604" s="107">
        <v>1009.3</v>
      </c>
      <c r="I604" s="107">
        <v>1009.1</v>
      </c>
      <c r="J604" s="106" t="s">
        <v>9089</v>
      </c>
      <c r="K604" s="107">
        <v>1005.5</v>
      </c>
      <c r="L604" s="106" t="s">
        <v>9090</v>
      </c>
      <c r="M604" s="107">
        <v>28.3</v>
      </c>
      <c r="N604" s="107">
        <v>32</v>
      </c>
      <c r="O604" s="106" t="s">
        <v>9091</v>
      </c>
      <c r="P604" s="107">
        <v>25.1</v>
      </c>
      <c r="Q604" s="106" t="s">
        <v>9092</v>
      </c>
      <c r="R604" s="107">
        <v>24</v>
      </c>
      <c r="S604" s="107">
        <v>78</v>
      </c>
      <c r="T604" s="107">
        <v>65</v>
      </c>
      <c r="U604" s="106" t="s">
        <v>9093</v>
      </c>
      <c r="V604" s="107">
        <v>2.8</v>
      </c>
      <c r="W604" s="107">
        <v>230</v>
      </c>
      <c r="X604" s="107">
        <v>7.6</v>
      </c>
      <c r="Y604" s="107">
        <v>230</v>
      </c>
      <c r="Z604" s="106" t="s">
        <v>9094</v>
      </c>
      <c r="AA604" s="107">
        <v>0</v>
      </c>
      <c r="AB604" s="107">
        <v>0</v>
      </c>
      <c r="AC604" s="107">
        <v>0</v>
      </c>
      <c r="AD604" s="106" t="s">
        <v>181</v>
      </c>
      <c r="AE604" s="107">
        <v>0</v>
      </c>
      <c r="AF604" s="106" t="s">
        <v>181</v>
      </c>
      <c r="AG604" s="107">
        <v>8.9</v>
      </c>
      <c r="AH604" s="107">
        <v>69.7</v>
      </c>
      <c r="AI604" s="107">
        <v>23.78</v>
      </c>
      <c r="AJ604" s="107">
        <v>16</v>
      </c>
      <c r="AK604" s="107">
        <v>6</v>
      </c>
      <c r="AL604" s="107">
        <v>13</v>
      </c>
      <c r="AM604" s="106" t="s">
        <v>9095</v>
      </c>
      <c r="AN604" s="107">
        <v>1.9</v>
      </c>
      <c r="AO604" s="3"/>
    </row>
    <row r="605" spans="2:41" x14ac:dyDescent="0.25">
      <c r="B605" s="106" t="s">
        <v>4829</v>
      </c>
      <c r="C605" s="16">
        <v>466990</v>
      </c>
      <c r="D605" s="16" t="s">
        <v>4631</v>
      </c>
      <c r="E605" s="16">
        <v>2021</v>
      </c>
      <c r="F605" s="12">
        <v>44430</v>
      </c>
      <c r="G605" s="107">
        <v>1005.6</v>
      </c>
      <c r="H605" s="107">
        <v>1007.8</v>
      </c>
      <c r="I605" s="107">
        <v>1006.9</v>
      </c>
      <c r="J605" s="106" t="s">
        <v>9096</v>
      </c>
      <c r="K605" s="107">
        <v>1004.2</v>
      </c>
      <c r="L605" s="106" t="s">
        <v>9097</v>
      </c>
      <c r="M605" s="107">
        <v>28.4</v>
      </c>
      <c r="N605" s="107">
        <v>31.8</v>
      </c>
      <c r="O605" s="106" t="s">
        <v>9098</v>
      </c>
      <c r="P605" s="107">
        <v>25.4</v>
      </c>
      <c r="Q605" s="106" t="s">
        <v>9099</v>
      </c>
      <c r="R605" s="107">
        <v>24</v>
      </c>
      <c r="S605" s="107">
        <v>77</v>
      </c>
      <c r="T605" s="107">
        <v>62</v>
      </c>
      <c r="U605" s="106" t="s">
        <v>9100</v>
      </c>
      <c r="V605" s="107">
        <v>2.4</v>
      </c>
      <c r="W605" s="107">
        <v>240</v>
      </c>
      <c r="X605" s="107">
        <v>6.7</v>
      </c>
      <c r="Y605" s="107">
        <v>230</v>
      </c>
      <c r="Z605" s="106" t="s">
        <v>9101</v>
      </c>
      <c r="AA605" s="107">
        <v>0</v>
      </c>
      <c r="AB605" s="107">
        <v>0</v>
      </c>
      <c r="AC605" s="107">
        <v>0</v>
      </c>
      <c r="AD605" s="106" t="s">
        <v>181</v>
      </c>
      <c r="AE605" s="107">
        <v>0</v>
      </c>
      <c r="AF605" s="106" t="s">
        <v>181</v>
      </c>
      <c r="AG605" s="107">
        <v>7.9</v>
      </c>
      <c r="AH605" s="107">
        <v>62</v>
      </c>
      <c r="AI605" s="107">
        <v>22.2</v>
      </c>
      <c r="AJ605" s="107">
        <v>15.9</v>
      </c>
      <c r="AK605" s="107">
        <v>4.3</v>
      </c>
      <c r="AL605" s="107">
        <v>12</v>
      </c>
      <c r="AM605" s="106" t="s">
        <v>9102</v>
      </c>
      <c r="AN605" s="107">
        <v>6.5</v>
      </c>
      <c r="AO605" s="3"/>
    </row>
    <row r="606" spans="2:41" x14ac:dyDescent="0.25">
      <c r="B606" s="106" t="s">
        <v>4829</v>
      </c>
      <c r="C606" s="16">
        <v>466990</v>
      </c>
      <c r="D606" s="16" t="s">
        <v>4631</v>
      </c>
      <c r="E606" s="16">
        <v>2021</v>
      </c>
      <c r="F606" s="12">
        <v>44431</v>
      </c>
      <c r="G606" s="107">
        <v>1005.6</v>
      </c>
      <c r="H606" s="107">
        <v>1007.8</v>
      </c>
      <c r="I606" s="107">
        <v>1007</v>
      </c>
      <c r="J606" s="106" t="s">
        <v>9103</v>
      </c>
      <c r="K606" s="107">
        <v>1003.9</v>
      </c>
      <c r="L606" s="106" t="s">
        <v>9104</v>
      </c>
      <c r="M606" s="107">
        <v>29</v>
      </c>
      <c r="N606" s="107">
        <v>32.6</v>
      </c>
      <c r="O606" s="106" t="s">
        <v>9105</v>
      </c>
      <c r="P606" s="107">
        <v>25.8</v>
      </c>
      <c r="Q606" s="106" t="s">
        <v>9106</v>
      </c>
      <c r="R606" s="107">
        <v>24.9</v>
      </c>
      <c r="S606" s="107">
        <v>78</v>
      </c>
      <c r="T606" s="107">
        <v>62</v>
      </c>
      <c r="U606" s="106" t="s">
        <v>9107</v>
      </c>
      <c r="V606" s="107">
        <v>3</v>
      </c>
      <c r="W606" s="107">
        <v>160</v>
      </c>
      <c r="X606" s="107">
        <v>12.7</v>
      </c>
      <c r="Y606" s="107">
        <v>170</v>
      </c>
      <c r="Z606" s="106" t="s">
        <v>9108</v>
      </c>
      <c r="AA606" s="107">
        <v>0</v>
      </c>
      <c r="AB606" s="107">
        <v>0</v>
      </c>
      <c r="AC606" s="107">
        <v>0</v>
      </c>
      <c r="AD606" s="106" t="s">
        <v>181</v>
      </c>
      <c r="AE606" s="107">
        <v>0</v>
      </c>
      <c r="AF606" s="106" t="s">
        <v>181</v>
      </c>
      <c r="AG606" s="107">
        <v>7</v>
      </c>
      <c r="AH606" s="107">
        <v>55</v>
      </c>
      <c r="AI606" s="107">
        <v>22.51</v>
      </c>
      <c r="AJ606" s="107">
        <v>16.3</v>
      </c>
      <c r="AK606" s="107">
        <v>5.4</v>
      </c>
      <c r="AL606" s="107">
        <v>12</v>
      </c>
      <c r="AM606" s="106" t="s">
        <v>9109</v>
      </c>
      <c r="AN606" s="107">
        <v>7.1</v>
      </c>
      <c r="AO606" s="3"/>
    </row>
    <row r="607" spans="2:41" x14ac:dyDescent="0.25">
      <c r="B607" s="106" t="s">
        <v>4829</v>
      </c>
      <c r="C607" s="16">
        <v>466990</v>
      </c>
      <c r="D607" s="16" t="s">
        <v>4631</v>
      </c>
      <c r="E607" s="16">
        <v>2021</v>
      </c>
      <c r="F607" s="12">
        <v>44432</v>
      </c>
      <c r="G607" s="107">
        <v>1006.5</v>
      </c>
      <c r="H607" s="107">
        <v>1008.7</v>
      </c>
      <c r="I607" s="107">
        <v>1008.5</v>
      </c>
      <c r="J607" s="106" t="s">
        <v>9110</v>
      </c>
      <c r="K607" s="107">
        <v>1004.7</v>
      </c>
      <c r="L607" s="106" t="s">
        <v>9111</v>
      </c>
      <c r="M607" s="107">
        <v>29.2</v>
      </c>
      <c r="N607" s="107">
        <v>32.299999999999997</v>
      </c>
      <c r="O607" s="106" t="s">
        <v>9112</v>
      </c>
      <c r="P607" s="107">
        <v>26.3</v>
      </c>
      <c r="Q607" s="106" t="s">
        <v>9113</v>
      </c>
      <c r="R607" s="107">
        <v>25.4</v>
      </c>
      <c r="S607" s="107">
        <v>80</v>
      </c>
      <c r="T607" s="107">
        <v>71</v>
      </c>
      <c r="U607" s="106" t="s">
        <v>9114</v>
      </c>
      <c r="V607" s="107">
        <v>2.7</v>
      </c>
      <c r="W607" s="107">
        <v>170</v>
      </c>
      <c r="X607" s="107">
        <v>12.4</v>
      </c>
      <c r="Y607" s="107">
        <v>180</v>
      </c>
      <c r="Z607" s="106" t="s">
        <v>9115</v>
      </c>
      <c r="AA607" s="107">
        <v>0</v>
      </c>
      <c r="AB607" s="107">
        <v>0</v>
      </c>
      <c r="AC607" s="107">
        <v>0</v>
      </c>
      <c r="AD607" s="106" t="s">
        <v>181</v>
      </c>
      <c r="AE607" s="107">
        <v>0</v>
      </c>
      <c r="AF607" s="106" t="s">
        <v>181</v>
      </c>
      <c r="AG607" s="107">
        <v>9.5</v>
      </c>
      <c r="AH607" s="107">
        <v>74.8</v>
      </c>
      <c r="AI607" s="107">
        <v>24.45</v>
      </c>
      <c r="AJ607" s="107">
        <v>18</v>
      </c>
      <c r="AK607" s="107">
        <v>7.3</v>
      </c>
      <c r="AL607" s="107">
        <v>12</v>
      </c>
      <c r="AM607" s="106" t="s">
        <v>9116</v>
      </c>
      <c r="AN607" s="107">
        <v>5</v>
      </c>
      <c r="AO607" s="3"/>
    </row>
    <row r="608" spans="2:41" x14ac:dyDescent="0.25">
      <c r="B608" s="106" t="s">
        <v>4829</v>
      </c>
      <c r="C608" s="16">
        <v>466990</v>
      </c>
      <c r="D608" s="16" t="s">
        <v>4631</v>
      </c>
      <c r="E608" s="16">
        <v>2021</v>
      </c>
      <c r="F608" s="12">
        <v>44433</v>
      </c>
      <c r="G608" s="107">
        <v>1008.5</v>
      </c>
      <c r="H608" s="107">
        <v>1010.7</v>
      </c>
      <c r="I608" s="107">
        <v>1011.1</v>
      </c>
      <c r="J608" s="106" t="s">
        <v>9117</v>
      </c>
      <c r="K608" s="107">
        <v>1007</v>
      </c>
      <c r="L608" s="106" t="s">
        <v>9118</v>
      </c>
      <c r="M608" s="107">
        <v>28.9</v>
      </c>
      <c r="N608" s="107">
        <v>32.299999999999997</v>
      </c>
      <c r="O608" s="106" t="s">
        <v>9119</v>
      </c>
      <c r="P608" s="107">
        <v>26.4</v>
      </c>
      <c r="Q608" s="106" t="s">
        <v>9120</v>
      </c>
      <c r="R608" s="107">
        <v>25.3</v>
      </c>
      <c r="S608" s="107">
        <v>81</v>
      </c>
      <c r="T608" s="107">
        <v>69</v>
      </c>
      <c r="U608" s="106" t="s">
        <v>9121</v>
      </c>
      <c r="V608" s="107">
        <v>3</v>
      </c>
      <c r="W608" s="107">
        <v>160</v>
      </c>
      <c r="X608" s="107">
        <v>9.1999999999999993</v>
      </c>
      <c r="Y608" s="107">
        <v>170</v>
      </c>
      <c r="Z608" s="106" t="s">
        <v>9122</v>
      </c>
      <c r="AA608" s="107">
        <v>0</v>
      </c>
      <c r="AB608" s="107">
        <v>0</v>
      </c>
      <c r="AC608" s="107">
        <v>0</v>
      </c>
      <c r="AD608" s="106" t="s">
        <v>181</v>
      </c>
      <c r="AE608" s="107">
        <v>0</v>
      </c>
      <c r="AF608" s="106" t="s">
        <v>181</v>
      </c>
      <c r="AG608" s="107">
        <v>8.9</v>
      </c>
      <c r="AH608" s="107">
        <v>70.2</v>
      </c>
      <c r="AI608" s="107">
        <v>25.12</v>
      </c>
      <c r="AJ608" s="107">
        <v>13.5</v>
      </c>
      <c r="AK608" s="107">
        <v>6.5</v>
      </c>
      <c r="AL608" s="107">
        <v>13</v>
      </c>
      <c r="AM608" s="106" t="s">
        <v>9123</v>
      </c>
      <c r="AN608" s="107">
        <v>4.5</v>
      </c>
      <c r="AO608" s="3"/>
    </row>
    <row r="609" spans="2:41" x14ac:dyDescent="0.25">
      <c r="B609" s="106" t="s">
        <v>4829</v>
      </c>
      <c r="C609" s="16">
        <v>466990</v>
      </c>
      <c r="D609" s="16" t="s">
        <v>4631</v>
      </c>
      <c r="E609" s="16">
        <v>2021</v>
      </c>
      <c r="F609" s="12">
        <v>44434</v>
      </c>
      <c r="G609" s="107">
        <v>1011.1</v>
      </c>
      <c r="H609" s="107">
        <v>1013.3</v>
      </c>
      <c r="I609" s="107">
        <v>1012.3</v>
      </c>
      <c r="J609" s="106" t="s">
        <v>9124</v>
      </c>
      <c r="K609" s="107">
        <v>1009.9</v>
      </c>
      <c r="L609" s="106" t="s">
        <v>9125</v>
      </c>
      <c r="M609" s="107">
        <v>29</v>
      </c>
      <c r="N609" s="107">
        <v>33</v>
      </c>
      <c r="O609" s="106" t="s">
        <v>9126</v>
      </c>
      <c r="P609" s="107">
        <v>25.8</v>
      </c>
      <c r="Q609" s="106" t="s">
        <v>9127</v>
      </c>
      <c r="R609" s="107">
        <v>23.9</v>
      </c>
      <c r="S609" s="107">
        <v>74</v>
      </c>
      <c r="T609" s="107">
        <v>59</v>
      </c>
      <c r="U609" s="106" t="s">
        <v>9128</v>
      </c>
      <c r="V609" s="107">
        <v>3</v>
      </c>
      <c r="W609" s="107">
        <v>150</v>
      </c>
      <c r="X609" s="107">
        <v>6.8</v>
      </c>
      <c r="Y609" s="107">
        <v>160</v>
      </c>
      <c r="Z609" s="106" t="s">
        <v>9129</v>
      </c>
      <c r="AA609" s="107">
        <v>0</v>
      </c>
      <c r="AB609" s="107">
        <v>0</v>
      </c>
      <c r="AC609" s="107">
        <v>0</v>
      </c>
      <c r="AD609" s="106" t="s">
        <v>181</v>
      </c>
      <c r="AE609" s="107">
        <v>0</v>
      </c>
      <c r="AF609" s="106" t="s">
        <v>181</v>
      </c>
      <c r="AG609" s="107">
        <v>10.7</v>
      </c>
      <c r="AH609" s="107">
        <v>84.5</v>
      </c>
      <c r="AI609" s="107">
        <v>26.42</v>
      </c>
      <c r="AJ609" s="107">
        <v>15.3</v>
      </c>
      <c r="AK609" s="107">
        <v>6</v>
      </c>
      <c r="AL609" s="107">
        <v>13</v>
      </c>
      <c r="AM609" s="106" t="s">
        <v>9130</v>
      </c>
      <c r="AN609" s="107">
        <v>2.8</v>
      </c>
      <c r="AO609" s="3"/>
    </row>
    <row r="610" spans="2:41" x14ac:dyDescent="0.25">
      <c r="B610" s="106" t="s">
        <v>4829</v>
      </c>
      <c r="C610" s="16">
        <v>466990</v>
      </c>
      <c r="D610" s="16" t="s">
        <v>4631</v>
      </c>
      <c r="E610" s="16">
        <v>2021</v>
      </c>
      <c r="F610" s="12">
        <v>44435</v>
      </c>
      <c r="G610" s="107">
        <v>1011</v>
      </c>
      <c r="H610" s="107">
        <v>1013.2</v>
      </c>
      <c r="I610" s="107">
        <v>1012.1</v>
      </c>
      <c r="J610" s="106" t="s">
        <v>9131</v>
      </c>
      <c r="K610" s="107">
        <v>1009.6</v>
      </c>
      <c r="L610" s="106" t="s">
        <v>9132</v>
      </c>
      <c r="M610" s="107">
        <v>28.8</v>
      </c>
      <c r="N610" s="107">
        <v>32.799999999999997</v>
      </c>
      <c r="O610" s="106" t="s">
        <v>9133</v>
      </c>
      <c r="P610" s="107">
        <v>25.4</v>
      </c>
      <c r="Q610" s="106" t="s">
        <v>9134</v>
      </c>
      <c r="R610" s="107">
        <v>23.5</v>
      </c>
      <c r="S610" s="107">
        <v>73</v>
      </c>
      <c r="T610" s="107">
        <v>56</v>
      </c>
      <c r="U610" s="106" t="s">
        <v>9135</v>
      </c>
      <c r="V610" s="107">
        <v>2.7</v>
      </c>
      <c r="W610" s="107">
        <v>240</v>
      </c>
      <c r="X610" s="107">
        <v>8.1</v>
      </c>
      <c r="Y610" s="107">
        <v>160</v>
      </c>
      <c r="Z610" s="106" t="s">
        <v>9136</v>
      </c>
      <c r="AA610" s="107">
        <v>0</v>
      </c>
      <c r="AB610" s="107">
        <v>0</v>
      </c>
      <c r="AC610" s="107">
        <v>0</v>
      </c>
      <c r="AD610" s="106" t="s">
        <v>181</v>
      </c>
      <c r="AE610" s="107">
        <v>0</v>
      </c>
      <c r="AF610" s="106" t="s">
        <v>181</v>
      </c>
      <c r="AG610" s="107">
        <v>11.4</v>
      </c>
      <c r="AH610" s="107">
        <v>90.2</v>
      </c>
      <c r="AI610" s="107">
        <v>27.12</v>
      </c>
      <c r="AJ610" s="107">
        <v>16.8</v>
      </c>
      <c r="AK610" s="107">
        <v>6</v>
      </c>
      <c r="AL610" s="107">
        <v>13</v>
      </c>
      <c r="AM610" s="106" t="s">
        <v>9137</v>
      </c>
      <c r="AN610" s="107">
        <v>1.4</v>
      </c>
      <c r="AO610" s="3"/>
    </row>
    <row r="611" spans="2:41" x14ac:dyDescent="0.25">
      <c r="B611" s="106" t="s">
        <v>4829</v>
      </c>
      <c r="C611" s="16">
        <v>466990</v>
      </c>
      <c r="D611" s="16" t="s">
        <v>4631</v>
      </c>
      <c r="E611" s="16">
        <v>2021</v>
      </c>
      <c r="F611" s="12">
        <v>44436</v>
      </c>
      <c r="G611" s="107">
        <v>1010.6</v>
      </c>
      <c r="H611" s="107">
        <v>1012.8</v>
      </c>
      <c r="I611" s="107">
        <v>1012.2</v>
      </c>
      <c r="J611" s="106" t="s">
        <v>9138</v>
      </c>
      <c r="K611" s="107">
        <v>1008.7</v>
      </c>
      <c r="L611" s="106" t="s">
        <v>9139</v>
      </c>
      <c r="M611" s="107">
        <v>28.9</v>
      </c>
      <c r="N611" s="107">
        <v>32.6</v>
      </c>
      <c r="O611" s="106" t="s">
        <v>9140</v>
      </c>
      <c r="P611" s="107">
        <v>25.6</v>
      </c>
      <c r="Q611" s="106" t="s">
        <v>9141</v>
      </c>
      <c r="R611" s="107">
        <v>24.1</v>
      </c>
      <c r="S611" s="107">
        <v>76</v>
      </c>
      <c r="T611" s="107">
        <v>59</v>
      </c>
      <c r="U611" s="106" t="s">
        <v>9142</v>
      </c>
      <c r="V611" s="107">
        <v>2.5</v>
      </c>
      <c r="W611" s="107">
        <v>150</v>
      </c>
      <c r="X611" s="107">
        <v>6.5</v>
      </c>
      <c r="Y611" s="107">
        <v>240</v>
      </c>
      <c r="Z611" s="106" t="s">
        <v>9143</v>
      </c>
      <c r="AA611" s="107">
        <v>0</v>
      </c>
      <c r="AB611" s="107">
        <v>0</v>
      </c>
      <c r="AC611" s="107">
        <v>0</v>
      </c>
      <c r="AD611" s="106" t="s">
        <v>181</v>
      </c>
      <c r="AE611" s="107">
        <v>0</v>
      </c>
      <c r="AF611" s="106" t="s">
        <v>181</v>
      </c>
      <c r="AG611" s="107">
        <v>10.5</v>
      </c>
      <c r="AH611" s="107">
        <v>83.2</v>
      </c>
      <c r="AI611" s="107">
        <v>25.72</v>
      </c>
      <c r="AJ611" s="107">
        <v>19.600000000000001</v>
      </c>
      <c r="AK611" s="107">
        <v>7</v>
      </c>
      <c r="AL611" s="107">
        <v>13</v>
      </c>
      <c r="AM611" s="106" t="s">
        <v>9144</v>
      </c>
      <c r="AN611" s="107">
        <v>3</v>
      </c>
      <c r="AO611" s="3"/>
    </row>
    <row r="612" spans="2:41" x14ac:dyDescent="0.25">
      <c r="B612" s="106" t="s">
        <v>4829</v>
      </c>
      <c r="C612" s="16">
        <v>466990</v>
      </c>
      <c r="D612" s="16" t="s">
        <v>4631</v>
      </c>
      <c r="E612" s="16">
        <v>2021</v>
      </c>
      <c r="F612" s="12">
        <v>44437</v>
      </c>
      <c r="G612" s="107">
        <v>1010.5</v>
      </c>
      <c r="H612" s="107">
        <v>1012.7</v>
      </c>
      <c r="I612" s="107">
        <v>1012.2</v>
      </c>
      <c r="J612" s="106" t="s">
        <v>9145</v>
      </c>
      <c r="K612" s="107">
        <v>1009</v>
      </c>
      <c r="L612" s="106" t="s">
        <v>9146</v>
      </c>
      <c r="M612" s="107">
        <v>29.3</v>
      </c>
      <c r="N612" s="107">
        <v>32.799999999999997</v>
      </c>
      <c r="O612" s="106" t="s">
        <v>9147</v>
      </c>
      <c r="P612" s="107">
        <v>26.6</v>
      </c>
      <c r="Q612" s="106" t="s">
        <v>9148</v>
      </c>
      <c r="R612" s="107">
        <v>24</v>
      </c>
      <c r="S612" s="107">
        <v>73</v>
      </c>
      <c r="T612" s="107">
        <v>62</v>
      </c>
      <c r="U612" s="106" t="s">
        <v>9149</v>
      </c>
      <c r="V612" s="107">
        <v>2.1</v>
      </c>
      <c r="W612" s="107">
        <v>120</v>
      </c>
      <c r="X612" s="107">
        <v>5.4</v>
      </c>
      <c r="Y612" s="107">
        <v>120</v>
      </c>
      <c r="Z612" s="106" t="s">
        <v>9150</v>
      </c>
      <c r="AA612" s="106" t="s">
        <v>315</v>
      </c>
      <c r="AB612" s="107">
        <v>0.2</v>
      </c>
      <c r="AC612" s="106" t="s">
        <v>315</v>
      </c>
      <c r="AD612" s="106" t="s">
        <v>9151</v>
      </c>
      <c r="AE612" s="106" t="s">
        <v>315</v>
      </c>
      <c r="AF612" s="106" t="s">
        <v>9151</v>
      </c>
      <c r="AG612" s="107">
        <v>8</v>
      </c>
      <c r="AH612" s="107">
        <v>63.5</v>
      </c>
      <c r="AI612" s="107">
        <v>24.39</v>
      </c>
      <c r="AJ612" s="107">
        <v>16.5</v>
      </c>
      <c r="AK612" s="107">
        <v>-6.7</v>
      </c>
      <c r="AL612" s="107">
        <v>13</v>
      </c>
      <c r="AM612" s="106" t="s">
        <v>9152</v>
      </c>
      <c r="AN612" s="107">
        <v>5.8</v>
      </c>
      <c r="AO612" s="3"/>
    </row>
    <row r="613" spans="2:41" x14ac:dyDescent="0.25">
      <c r="B613" s="106" t="s">
        <v>4829</v>
      </c>
      <c r="C613" s="16">
        <v>466990</v>
      </c>
      <c r="D613" s="16" t="s">
        <v>4631</v>
      </c>
      <c r="E613" s="16">
        <v>2021</v>
      </c>
      <c r="F613" s="12">
        <v>44438</v>
      </c>
      <c r="G613" s="107">
        <v>1010.8</v>
      </c>
      <c r="H613" s="107">
        <v>1013</v>
      </c>
      <c r="I613" s="107">
        <v>1012.4</v>
      </c>
      <c r="J613" s="106" t="s">
        <v>9153</v>
      </c>
      <c r="K613" s="107">
        <v>1009.5</v>
      </c>
      <c r="L613" s="106" t="s">
        <v>9154</v>
      </c>
      <c r="M613" s="107">
        <v>28.4</v>
      </c>
      <c r="N613" s="107">
        <v>31.5</v>
      </c>
      <c r="O613" s="106" t="s">
        <v>9155</v>
      </c>
      <c r="P613" s="107">
        <v>25.1</v>
      </c>
      <c r="Q613" s="106" t="s">
        <v>9156</v>
      </c>
      <c r="R613" s="107">
        <v>23.8</v>
      </c>
      <c r="S613" s="107">
        <v>77</v>
      </c>
      <c r="T613" s="107">
        <v>61</v>
      </c>
      <c r="U613" s="106" t="s">
        <v>9157</v>
      </c>
      <c r="V613" s="107">
        <v>2.2999999999999998</v>
      </c>
      <c r="W613" s="107">
        <v>240</v>
      </c>
      <c r="X613" s="107">
        <v>7.9</v>
      </c>
      <c r="Y613" s="107">
        <v>230</v>
      </c>
      <c r="Z613" s="106" t="s">
        <v>9158</v>
      </c>
      <c r="AA613" s="107">
        <v>15.5</v>
      </c>
      <c r="AB613" s="107">
        <v>1.6</v>
      </c>
      <c r="AC613" s="107">
        <v>6</v>
      </c>
      <c r="AD613" s="106" t="s">
        <v>9159</v>
      </c>
      <c r="AE613" s="107">
        <v>12</v>
      </c>
      <c r="AF613" s="106" t="s">
        <v>9160</v>
      </c>
      <c r="AG613" s="107">
        <v>4.5</v>
      </c>
      <c r="AH613" s="107">
        <v>35.799999999999997</v>
      </c>
      <c r="AI613" s="107">
        <v>15.63</v>
      </c>
      <c r="AJ613" s="107">
        <v>14.1</v>
      </c>
      <c r="AK613" s="107">
        <v>-3.1</v>
      </c>
      <c r="AL613" s="107">
        <v>9</v>
      </c>
      <c r="AM613" s="106" t="s">
        <v>9161</v>
      </c>
      <c r="AN613" s="107">
        <v>8.4</v>
      </c>
      <c r="AO613" s="3"/>
    </row>
    <row r="614" spans="2:41" x14ac:dyDescent="0.25">
      <c r="B614" s="106" t="s">
        <v>4829</v>
      </c>
      <c r="C614" s="16">
        <v>466990</v>
      </c>
      <c r="D614" s="16" t="s">
        <v>4631</v>
      </c>
      <c r="E614" s="16">
        <v>2021</v>
      </c>
      <c r="F614" s="12">
        <v>44439</v>
      </c>
      <c r="G614" s="107">
        <v>1010.6</v>
      </c>
      <c r="H614" s="107">
        <v>1012.8</v>
      </c>
      <c r="I614" s="107">
        <v>1012.1</v>
      </c>
      <c r="J614" s="106" t="s">
        <v>9162</v>
      </c>
      <c r="K614" s="107">
        <v>1009.2</v>
      </c>
      <c r="L614" s="106" t="s">
        <v>9163</v>
      </c>
      <c r="M614" s="107">
        <v>27.8</v>
      </c>
      <c r="N614" s="107">
        <v>31.1</v>
      </c>
      <c r="O614" s="106" t="s">
        <v>9164</v>
      </c>
      <c r="P614" s="107">
        <v>24.9</v>
      </c>
      <c r="Q614" s="106" t="s">
        <v>9165</v>
      </c>
      <c r="R614" s="107">
        <v>24.8</v>
      </c>
      <c r="S614" s="107">
        <v>84</v>
      </c>
      <c r="T614" s="107">
        <v>73</v>
      </c>
      <c r="U614" s="106" t="s">
        <v>9166</v>
      </c>
      <c r="V614" s="107">
        <v>2.6</v>
      </c>
      <c r="W614" s="107">
        <v>150</v>
      </c>
      <c r="X614" s="107">
        <v>9.1999999999999993</v>
      </c>
      <c r="Y614" s="107">
        <v>160</v>
      </c>
      <c r="Z614" s="106" t="s">
        <v>9167</v>
      </c>
      <c r="AA614" s="107">
        <v>2.5</v>
      </c>
      <c r="AB614" s="107">
        <v>0.6</v>
      </c>
      <c r="AC614" s="107">
        <v>1.5</v>
      </c>
      <c r="AD614" s="106" t="s">
        <v>9168</v>
      </c>
      <c r="AE614" s="107">
        <v>2</v>
      </c>
      <c r="AF614" s="106" t="s">
        <v>9169</v>
      </c>
      <c r="AG614" s="107">
        <v>8.1</v>
      </c>
      <c r="AH614" s="107">
        <v>64.599999999999994</v>
      </c>
      <c r="AI614" s="107">
        <v>23.72</v>
      </c>
      <c r="AJ614" s="107">
        <v>16.3</v>
      </c>
      <c r="AK614" s="107">
        <v>6.8</v>
      </c>
      <c r="AL614" s="107">
        <v>13</v>
      </c>
      <c r="AM614" s="106" t="s">
        <v>9170</v>
      </c>
      <c r="AN614" s="107">
        <v>6</v>
      </c>
      <c r="AO614" s="3"/>
    </row>
    <row r="615" spans="2:41" x14ac:dyDescent="0.25">
      <c r="B615" s="106" t="s">
        <v>4829</v>
      </c>
      <c r="C615" s="16">
        <v>466990</v>
      </c>
      <c r="D615" s="16" t="s">
        <v>4631</v>
      </c>
      <c r="E615" s="16">
        <v>2021</v>
      </c>
      <c r="F615" s="12">
        <v>44440</v>
      </c>
      <c r="G615" s="107">
        <v>1009.3</v>
      </c>
      <c r="H615" s="107">
        <v>1011.5</v>
      </c>
      <c r="I615" s="107">
        <v>1010.7</v>
      </c>
      <c r="J615" s="106" t="s">
        <v>9522</v>
      </c>
      <c r="K615" s="107">
        <v>1008</v>
      </c>
      <c r="L615" s="106" t="s">
        <v>9523</v>
      </c>
      <c r="M615" s="107">
        <v>28.6</v>
      </c>
      <c r="N615" s="107">
        <v>32.700000000000003</v>
      </c>
      <c r="O615" s="106" t="s">
        <v>9524</v>
      </c>
      <c r="P615" s="107">
        <v>25.6</v>
      </c>
      <c r="Q615" s="106" t="s">
        <v>9525</v>
      </c>
      <c r="R615" s="107">
        <v>24.8</v>
      </c>
      <c r="S615" s="107">
        <v>80</v>
      </c>
      <c r="T615" s="107">
        <v>70</v>
      </c>
      <c r="U615" s="106" t="s">
        <v>9526</v>
      </c>
      <c r="V615" s="107">
        <v>2.2999999999999998</v>
      </c>
      <c r="W615" s="107">
        <v>240</v>
      </c>
      <c r="X615" s="107">
        <v>6.3</v>
      </c>
      <c r="Y615" s="107">
        <v>230</v>
      </c>
      <c r="Z615" s="106" t="s">
        <v>9527</v>
      </c>
      <c r="AA615" s="107">
        <v>0</v>
      </c>
      <c r="AB615" s="107">
        <v>0</v>
      </c>
      <c r="AC615" s="107">
        <v>0</v>
      </c>
      <c r="AD615" s="106" t="s">
        <v>181</v>
      </c>
      <c r="AE615" s="107">
        <v>0</v>
      </c>
      <c r="AF615" s="106" t="s">
        <v>181</v>
      </c>
      <c r="AG615" s="107">
        <v>8.1</v>
      </c>
      <c r="AH615" s="107">
        <v>64.7</v>
      </c>
      <c r="AI615" s="107">
        <v>23.05</v>
      </c>
      <c r="AJ615" s="107">
        <v>15.5</v>
      </c>
      <c r="AK615" s="107">
        <v>5.8</v>
      </c>
      <c r="AL615" s="107">
        <v>13</v>
      </c>
      <c r="AM615" s="106" t="s">
        <v>9528</v>
      </c>
      <c r="AN615" s="107">
        <v>4.4000000000000004</v>
      </c>
      <c r="AO615" s="3"/>
    </row>
    <row r="616" spans="2:41" x14ac:dyDescent="0.25">
      <c r="B616" s="106" t="s">
        <v>4829</v>
      </c>
      <c r="C616" s="16">
        <v>466990</v>
      </c>
      <c r="D616" s="16" t="s">
        <v>4631</v>
      </c>
      <c r="E616" s="16">
        <v>2021</v>
      </c>
      <c r="F616" s="12">
        <v>44441</v>
      </c>
      <c r="G616" s="107">
        <v>1007.7</v>
      </c>
      <c r="H616" s="107">
        <v>1009.9</v>
      </c>
      <c r="I616" s="107">
        <v>1009.8</v>
      </c>
      <c r="J616" s="106" t="s">
        <v>9529</v>
      </c>
      <c r="K616" s="107">
        <v>1006.1</v>
      </c>
      <c r="L616" s="106" t="s">
        <v>9530</v>
      </c>
      <c r="M616" s="107">
        <v>28.7</v>
      </c>
      <c r="N616" s="107">
        <v>32.200000000000003</v>
      </c>
      <c r="O616" s="106" t="s">
        <v>9531</v>
      </c>
      <c r="P616" s="107">
        <v>26.2</v>
      </c>
      <c r="Q616" s="106" t="s">
        <v>9532</v>
      </c>
      <c r="R616" s="107">
        <v>24.7</v>
      </c>
      <c r="S616" s="107">
        <v>79</v>
      </c>
      <c r="T616" s="107">
        <v>70</v>
      </c>
      <c r="U616" s="106" t="s">
        <v>9533</v>
      </c>
      <c r="V616" s="107">
        <v>2.5</v>
      </c>
      <c r="W616" s="107">
        <v>230</v>
      </c>
      <c r="X616" s="107">
        <v>6.2</v>
      </c>
      <c r="Y616" s="107">
        <v>150</v>
      </c>
      <c r="Z616" s="106" t="s">
        <v>9534</v>
      </c>
      <c r="AA616" s="107">
        <v>0</v>
      </c>
      <c r="AB616" s="107">
        <v>0</v>
      </c>
      <c r="AC616" s="107">
        <v>0</v>
      </c>
      <c r="AD616" s="106" t="s">
        <v>181</v>
      </c>
      <c r="AE616" s="107">
        <v>0</v>
      </c>
      <c r="AF616" s="106" t="s">
        <v>181</v>
      </c>
      <c r="AG616" s="107">
        <v>9.4</v>
      </c>
      <c r="AH616" s="107">
        <v>75.2</v>
      </c>
      <c r="AI616" s="107">
        <v>24.03</v>
      </c>
      <c r="AJ616" s="107">
        <v>16.3</v>
      </c>
      <c r="AK616" s="107">
        <v>5.5</v>
      </c>
      <c r="AL616" s="107">
        <v>13</v>
      </c>
      <c r="AM616" s="106" t="s">
        <v>9535</v>
      </c>
      <c r="AN616" s="107">
        <v>4.3</v>
      </c>
      <c r="AO616" s="3"/>
    </row>
    <row r="617" spans="2:41" x14ac:dyDescent="0.25">
      <c r="B617" s="106" t="s">
        <v>4829</v>
      </c>
      <c r="C617" s="16">
        <v>466990</v>
      </c>
      <c r="D617" s="16" t="s">
        <v>4631</v>
      </c>
      <c r="E617" s="16">
        <v>2021</v>
      </c>
      <c r="F617" s="12">
        <v>44442</v>
      </c>
      <c r="G617" s="107">
        <v>1006.4</v>
      </c>
      <c r="H617" s="107">
        <v>1008.6</v>
      </c>
      <c r="I617" s="107">
        <v>1007.7</v>
      </c>
      <c r="J617" s="106" t="s">
        <v>9536</v>
      </c>
      <c r="K617" s="107">
        <v>1005.3</v>
      </c>
      <c r="L617" s="106" t="s">
        <v>9537</v>
      </c>
      <c r="M617" s="107">
        <v>28.2</v>
      </c>
      <c r="N617" s="107">
        <v>31.5</v>
      </c>
      <c r="O617" s="106" t="s">
        <v>9538</v>
      </c>
      <c r="P617" s="107">
        <v>25</v>
      </c>
      <c r="Q617" s="106" t="s">
        <v>9539</v>
      </c>
      <c r="R617" s="107">
        <v>24</v>
      </c>
      <c r="S617" s="107">
        <v>78</v>
      </c>
      <c r="T617" s="107">
        <v>67</v>
      </c>
      <c r="U617" s="106" t="s">
        <v>9540</v>
      </c>
      <c r="V617" s="107">
        <v>2.9</v>
      </c>
      <c r="W617" s="107">
        <v>240</v>
      </c>
      <c r="X617" s="107">
        <v>6.4</v>
      </c>
      <c r="Y617" s="107">
        <v>230</v>
      </c>
      <c r="Z617" s="106" t="s">
        <v>9541</v>
      </c>
      <c r="AA617" s="107">
        <v>0</v>
      </c>
      <c r="AB617" s="107">
        <v>0</v>
      </c>
      <c r="AC617" s="107">
        <v>0</v>
      </c>
      <c r="AD617" s="106" t="s">
        <v>181</v>
      </c>
      <c r="AE617" s="107">
        <v>0</v>
      </c>
      <c r="AF617" s="106" t="s">
        <v>181</v>
      </c>
      <c r="AG617" s="107">
        <v>10.6</v>
      </c>
      <c r="AH617" s="107">
        <v>85</v>
      </c>
      <c r="AI617" s="107">
        <v>25.51</v>
      </c>
      <c r="AJ617" s="107">
        <v>21.3</v>
      </c>
      <c r="AK617" s="107">
        <v>6.3</v>
      </c>
      <c r="AL617" s="107">
        <v>13</v>
      </c>
      <c r="AM617" s="106" t="s">
        <v>9542</v>
      </c>
      <c r="AN617" s="107">
        <v>2.2999999999999998</v>
      </c>
      <c r="AO617" s="3"/>
    </row>
    <row r="618" spans="2:41" x14ac:dyDescent="0.25">
      <c r="B618" s="106" t="s">
        <v>4829</v>
      </c>
      <c r="C618" s="16">
        <v>466990</v>
      </c>
      <c r="D618" s="16" t="s">
        <v>4631</v>
      </c>
      <c r="E618" s="16">
        <v>2021</v>
      </c>
      <c r="F618" s="12">
        <v>44443</v>
      </c>
      <c r="G618" s="107">
        <v>1007.7</v>
      </c>
      <c r="H618" s="107">
        <v>1009.9</v>
      </c>
      <c r="I618" s="107">
        <v>1009.7</v>
      </c>
      <c r="J618" s="106" t="s">
        <v>9543</v>
      </c>
      <c r="K618" s="107">
        <v>1006.3</v>
      </c>
      <c r="L618" s="106" t="s">
        <v>9544</v>
      </c>
      <c r="M618" s="107">
        <v>28.4</v>
      </c>
      <c r="N618" s="107">
        <v>32</v>
      </c>
      <c r="O618" s="106" t="s">
        <v>9545</v>
      </c>
      <c r="P618" s="107">
        <v>24.9</v>
      </c>
      <c r="Q618" s="106" t="s">
        <v>9546</v>
      </c>
      <c r="R618" s="107">
        <v>23.2</v>
      </c>
      <c r="S618" s="107">
        <v>74</v>
      </c>
      <c r="T618" s="107">
        <v>55</v>
      </c>
      <c r="U618" s="106" t="s">
        <v>9547</v>
      </c>
      <c r="V618" s="107">
        <v>2.6</v>
      </c>
      <c r="W618" s="107">
        <v>250</v>
      </c>
      <c r="X618" s="107">
        <v>6.7</v>
      </c>
      <c r="Y618" s="107">
        <v>230</v>
      </c>
      <c r="Z618" s="106" t="s">
        <v>9548</v>
      </c>
      <c r="AA618" s="107">
        <v>0</v>
      </c>
      <c r="AB618" s="107">
        <v>0</v>
      </c>
      <c r="AC618" s="107">
        <v>0</v>
      </c>
      <c r="AD618" s="106" t="s">
        <v>181</v>
      </c>
      <c r="AE618" s="107">
        <v>0</v>
      </c>
      <c r="AF618" s="106" t="s">
        <v>181</v>
      </c>
      <c r="AG618" s="107">
        <v>9.9</v>
      </c>
      <c r="AH618" s="107">
        <v>79.5</v>
      </c>
      <c r="AI618" s="107">
        <v>25.01</v>
      </c>
      <c r="AJ618" s="107">
        <v>19.399999999999999</v>
      </c>
      <c r="AK618" s="107">
        <v>7.7</v>
      </c>
      <c r="AL618" s="107">
        <v>13</v>
      </c>
      <c r="AM618" s="106" t="s">
        <v>9549</v>
      </c>
      <c r="AN618" s="107">
        <v>2.6</v>
      </c>
      <c r="AO618" s="3"/>
    </row>
    <row r="619" spans="2:41" x14ac:dyDescent="0.25">
      <c r="B619" s="106" t="s">
        <v>4829</v>
      </c>
      <c r="C619" s="16">
        <v>466990</v>
      </c>
      <c r="D619" s="16" t="s">
        <v>4631</v>
      </c>
      <c r="E619" s="16">
        <v>2021</v>
      </c>
      <c r="F619" s="12">
        <v>44444</v>
      </c>
      <c r="G619" s="107">
        <v>1008.7</v>
      </c>
      <c r="H619" s="107">
        <v>1010.9</v>
      </c>
      <c r="I619" s="107">
        <v>1011.3</v>
      </c>
      <c r="J619" s="106" t="s">
        <v>9550</v>
      </c>
      <c r="K619" s="107">
        <v>1006.7</v>
      </c>
      <c r="L619" s="106" t="s">
        <v>9551</v>
      </c>
      <c r="M619" s="107">
        <v>28.3</v>
      </c>
      <c r="N619" s="107">
        <v>32.200000000000003</v>
      </c>
      <c r="O619" s="106" t="s">
        <v>9552</v>
      </c>
      <c r="P619" s="107">
        <v>25.5</v>
      </c>
      <c r="Q619" s="106" t="s">
        <v>9553</v>
      </c>
      <c r="R619" s="107">
        <v>24</v>
      </c>
      <c r="S619" s="107">
        <v>79</v>
      </c>
      <c r="T619" s="107">
        <v>56</v>
      </c>
      <c r="U619" s="106" t="s">
        <v>9554</v>
      </c>
      <c r="V619" s="107">
        <v>2.8</v>
      </c>
      <c r="W619" s="107">
        <v>240</v>
      </c>
      <c r="X619" s="107">
        <v>6.5</v>
      </c>
      <c r="Y619" s="107">
        <v>150</v>
      </c>
      <c r="Z619" s="106" t="s">
        <v>9555</v>
      </c>
      <c r="AA619" s="107">
        <v>26.5</v>
      </c>
      <c r="AB619" s="107">
        <v>2.2999999999999998</v>
      </c>
      <c r="AC619" s="107">
        <v>7</v>
      </c>
      <c r="AD619" s="106" t="s">
        <v>9556</v>
      </c>
      <c r="AE619" s="107">
        <v>18.5</v>
      </c>
      <c r="AF619" s="106" t="s">
        <v>9557</v>
      </c>
      <c r="AG619" s="107">
        <v>9.1999999999999993</v>
      </c>
      <c r="AH619" s="107">
        <v>74</v>
      </c>
      <c r="AI619" s="107">
        <v>24.1</v>
      </c>
      <c r="AJ619" s="107">
        <v>16.8</v>
      </c>
      <c r="AK619" s="107">
        <v>-2.2999999999999998</v>
      </c>
      <c r="AL619" s="107">
        <v>13</v>
      </c>
      <c r="AM619" s="106" t="s">
        <v>9558</v>
      </c>
      <c r="AN619" s="107">
        <v>5.8</v>
      </c>
      <c r="AO619" s="3"/>
    </row>
    <row r="620" spans="2:41" x14ac:dyDescent="0.25">
      <c r="B620" s="106" t="s">
        <v>4829</v>
      </c>
      <c r="C620" s="16">
        <v>466990</v>
      </c>
      <c r="D620" s="16" t="s">
        <v>4631</v>
      </c>
      <c r="E620" s="16">
        <v>2021</v>
      </c>
      <c r="F620" s="12">
        <v>44445</v>
      </c>
      <c r="G620" s="107">
        <v>1009.9</v>
      </c>
      <c r="H620" s="107">
        <v>1012.1</v>
      </c>
      <c r="I620" s="107">
        <v>1011.4</v>
      </c>
      <c r="J620" s="106" t="s">
        <v>9559</v>
      </c>
      <c r="K620" s="107">
        <v>1008.2</v>
      </c>
      <c r="L620" s="106" t="s">
        <v>9560</v>
      </c>
      <c r="M620" s="107">
        <v>28.5</v>
      </c>
      <c r="N620" s="107">
        <v>32</v>
      </c>
      <c r="O620" s="106" t="s">
        <v>9561</v>
      </c>
      <c r="P620" s="107">
        <v>25.2</v>
      </c>
      <c r="Q620" s="106" t="s">
        <v>9562</v>
      </c>
      <c r="R620" s="107">
        <v>25.5</v>
      </c>
      <c r="S620" s="107">
        <v>84</v>
      </c>
      <c r="T620" s="107">
        <v>73</v>
      </c>
      <c r="U620" s="106" t="s">
        <v>9563</v>
      </c>
      <c r="V620" s="107">
        <v>2.7</v>
      </c>
      <c r="W620" s="107">
        <v>230</v>
      </c>
      <c r="X620" s="107">
        <v>6.8</v>
      </c>
      <c r="Y620" s="107">
        <v>220</v>
      </c>
      <c r="Z620" s="106" t="s">
        <v>9564</v>
      </c>
      <c r="AA620" s="107">
        <v>0</v>
      </c>
      <c r="AB620" s="107">
        <v>0</v>
      </c>
      <c r="AC620" s="107">
        <v>0</v>
      </c>
      <c r="AD620" s="106" t="s">
        <v>181</v>
      </c>
      <c r="AE620" s="107">
        <v>0</v>
      </c>
      <c r="AF620" s="106" t="s">
        <v>181</v>
      </c>
      <c r="AG620" s="107">
        <v>10.8</v>
      </c>
      <c r="AH620" s="107">
        <v>87.1</v>
      </c>
      <c r="AI620" s="107">
        <v>25.16</v>
      </c>
      <c r="AJ620" s="107">
        <v>18.100000000000001</v>
      </c>
      <c r="AK620" s="107">
        <v>6.4</v>
      </c>
      <c r="AL620" s="107">
        <v>13</v>
      </c>
      <c r="AM620" s="106" t="s">
        <v>9565</v>
      </c>
      <c r="AN620" s="107">
        <v>4.4000000000000004</v>
      </c>
      <c r="AO620" s="3"/>
    </row>
    <row r="621" spans="2:41" x14ac:dyDescent="0.25">
      <c r="B621" s="106" t="s">
        <v>4829</v>
      </c>
      <c r="C621" s="16">
        <v>466990</v>
      </c>
      <c r="D621" s="16" t="s">
        <v>4631</v>
      </c>
      <c r="E621" s="16">
        <v>2021</v>
      </c>
      <c r="F621" s="12">
        <v>44446</v>
      </c>
      <c r="G621" s="107">
        <v>1009.2</v>
      </c>
      <c r="H621" s="107">
        <v>1011.4</v>
      </c>
      <c r="I621" s="107">
        <v>1010.9</v>
      </c>
      <c r="J621" s="106" t="s">
        <v>9566</v>
      </c>
      <c r="K621" s="107">
        <v>1007.8</v>
      </c>
      <c r="L621" s="106" t="s">
        <v>9567</v>
      </c>
      <c r="M621" s="107">
        <v>28.9</v>
      </c>
      <c r="N621" s="107">
        <v>32.299999999999997</v>
      </c>
      <c r="O621" s="106" t="s">
        <v>9568</v>
      </c>
      <c r="P621" s="107">
        <v>25.8</v>
      </c>
      <c r="Q621" s="106" t="s">
        <v>9569</v>
      </c>
      <c r="R621" s="107">
        <v>24.8</v>
      </c>
      <c r="S621" s="107">
        <v>79</v>
      </c>
      <c r="T621" s="107">
        <v>67</v>
      </c>
      <c r="U621" s="106" t="s">
        <v>9570</v>
      </c>
      <c r="V621" s="107">
        <v>2.7</v>
      </c>
      <c r="W621" s="107">
        <v>240</v>
      </c>
      <c r="X621" s="107">
        <v>6.2</v>
      </c>
      <c r="Y621" s="107">
        <v>240</v>
      </c>
      <c r="Z621" s="106" t="s">
        <v>9571</v>
      </c>
      <c r="AA621" s="107">
        <v>0</v>
      </c>
      <c r="AB621" s="107">
        <v>0</v>
      </c>
      <c r="AC621" s="107">
        <v>0</v>
      </c>
      <c r="AD621" s="106" t="s">
        <v>181</v>
      </c>
      <c r="AE621" s="107">
        <v>0</v>
      </c>
      <c r="AF621" s="106" t="s">
        <v>181</v>
      </c>
      <c r="AG621" s="107">
        <v>10.9</v>
      </c>
      <c r="AH621" s="107">
        <v>88</v>
      </c>
      <c r="AI621" s="107">
        <v>25.44</v>
      </c>
      <c r="AJ621" s="107">
        <v>15.5</v>
      </c>
      <c r="AK621" s="107">
        <v>7</v>
      </c>
      <c r="AL621" s="107">
        <v>13</v>
      </c>
      <c r="AM621" s="106" t="s">
        <v>9572</v>
      </c>
      <c r="AN621" s="107">
        <v>2.4</v>
      </c>
      <c r="AO621" s="3"/>
    </row>
    <row r="622" spans="2:41" x14ac:dyDescent="0.25">
      <c r="B622" s="106" t="s">
        <v>4829</v>
      </c>
      <c r="C622" s="16">
        <v>466990</v>
      </c>
      <c r="D622" s="16" t="s">
        <v>4631</v>
      </c>
      <c r="E622" s="16">
        <v>2021</v>
      </c>
      <c r="F622" s="12">
        <v>44447</v>
      </c>
      <c r="G622" s="107">
        <v>1008.4</v>
      </c>
      <c r="H622" s="107">
        <v>1010.6</v>
      </c>
      <c r="I622" s="107">
        <v>1010.2</v>
      </c>
      <c r="J622" s="106" t="s">
        <v>9573</v>
      </c>
      <c r="K622" s="107">
        <v>1007.3</v>
      </c>
      <c r="L622" s="106" t="s">
        <v>9574</v>
      </c>
      <c r="M622" s="107">
        <v>28.6</v>
      </c>
      <c r="N622" s="107">
        <v>32</v>
      </c>
      <c r="O622" s="106" t="s">
        <v>9575</v>
      </c>
      <c r="P622" s="107">
        <v>25.6</v>
      </c>
      <c r="Q622" s="106" t="s">
        <v>9576</v>
      </c>
      <c r="R622" s="107">
        <v>24.1</v>
      </c>
      <c r="S622" s="107">
        <v>77</v>
      </c>
      <c r="T622" s="107">
        <v>64</v>
      </c>
      <c r="U622" s="106" t="s">
        <v>9577</v>
      </c>
      <c r="V622" s="107">
        <v>2.2999999999999998</v>
      </c>
      <c r="W622" s="107">
        <v>240</v>
      </c>
      <c r="X622" s="107">
        <v>5.5</v>
      </c>
      <c r="Y622" s="107">
        <v>250</v>
      </c>
      <c r="Z622" s="106" t="s">
        <v>9578</v>
      </c>
      <c r="AA622" s="107">
        <v>0</v>
      </c>
      <c r="AB622" s="107">
        <v>0</v>
      </c>
      <c r="AC622" s="107">
        <v>0</v>
      </c>
      <c r="AD622" s="106" t="s">
        <v>181</v>
      </c>
      <c r="AE622" s="107">
        <v>0</v>
      </c>
      <c r="AF622" s="106" t="s">
        <v>181</v>
      </c>
      <c r="AG622" s="107">
        <v>10.6</v>
      </c>
      <c r="AH622" s="107">
        <v>85.8</v>
      </c>
      <c r="AI622" s="107">
        <v>25.08</v>
      </c>
      <c r="AJ622" s="107">
        <v>15.5</v>
      </c>
      <c r="AK622" s="107">
        <v>6</v>
      </c>
      <c r="AL622" s="107">
        <v>12</v>
      </c>
      <c r="AM622" s="106" t="s">
        <v>9579</v>
      </c>
      <c r="AN622" s="107">
        <v>2.9</v>
      </c>
      <c r="AO622" s="3"/>
    </row>
    <row r="623" spans="2:41" x14ac:dyDescent="0.25">
      <c r="B623" s="106" t="s">
        <v>4829</v>
      </c>
      <c r="C623" s="16">
        <v>466990</v>
      </c>
      <c r="D623" s="16" t="s">
        <v>4631</v>
      </c>
      <c r="E623" s="16">
        <v>2021</v>
      </c>
      <c r="F623" s="12">
        <v>44448</v>
      </c>
      <c r="G623" s="107">
        <v>1008.7</v>
      </c>
      <c r="H623" s="107">
        <v>1010.9</v>
      </c>
      <c r="I623" s="107">
        <v>1010</v>
      </c>
      <c r="J623" s="106" t="s">
        <v>9580</v>
      </c>
      <c r="K623" s="107">
        <v>1007.6</v>
      </c>
      <c r="L623" s="106" t="s">
        <v>9581</v>
      </c>
      <c r="M623" s="107">
        <v>28.4</v>
      </c>
      <c r="N623" s="107">
        <v>31.7</v>
      </c>
      <c r="O623" s="106" t="s">
        <v>9582</v>
      </c>
      <c r="P623" s="107">
        <v>25</v>
      </c>
      <c r="Q623" s="106" t="s">
        <v>9583</v>
      </c>
      <c r="R623" s="107">
        <v>23.9</v>
      </c>
      <c r="S623" s="107">
        <v>77</v>
      </c>
      <c r="T623" s="107">
        <v>63</v>
      </c>
      <c r="U623" s="106" t="s">
        <v>9584</v>
      </c>
      <c r="V623" s="107">
        <v>2.6</v>
      </c>
      <c r="W623" s="107">
        <v>240</v>
      </c>
      <c r="X623" s="107">
        <v>8</v>
      </c>
      <c r="Y623" s="107">
        <v>130</v>
      </c>
      <c r="Z623" s="106" t="s">
        <v>9585</v>
      </c>
      <c r="AA623" s="107">
        <v>0</v>
      </c>
      <c r="AB623" s="107">
        <v>0</v>
      </c>
      <c r="AC623" s="107">
        <v>0</v>
      </c>
      <c r="AD623" s="106" t="s">
        <v>181</v>
      </c>
      <c r="AE623" s="107">
        <v>0</v>
      </c>
      <c r="AF623" s="106" t="s">
        <v>181</v>
      </c>
      <c r="AG623" s="107">
        <v>10.8</v>
      </c>
      <c r="AH623" s="107">
        <v>87.6</v>
      </c>
      <c r="AI623" s="107">
        <v>24.89</v>
      </c>
      <c r="AJ623" s="107">
        <v>20</v>
      </c>
      <c r="AK623" s="107">
        <v>4.5999999999999996</v>
      </c>
      <c r="AL623" s="107">
        <v>12</v>
      </c>
      <c r="AM623" s="106" t="s">
        <v>9586</v>
      </c>
      <c r="AN623" s="107">
        <v>1.8</v>
      </c>
      <c r="AO623" s="3"/>
    </row>
    <row r="624" spans="2:41" x14ac:dyDescent="0.25">
      <c r="B624" s="106" t="s">
        <v>4829</v>
      </c>
      <c r="C624" s="16">
        <v>466990</v>
      </c>
      <c r="D624" s="16" t="s">
        <v>4631</v>
      </c>
      <c r="E624" s="16">
        <v>2021</v>
      </c>
      <c r="F624" s="12">
        <v>44449</v>
      </c>
      <c r="G624" s="107">
        <v>1007</v>
      </c>
      <c r="H624" s="107">
        <v>1009.2</v>
      </c>
      <c r="I624" s="107">
        <v>1009.5</v>
      </c>
      <c r="J624" s="106" t="s">
        <v>9587</v>
      </c>
      <c r="K624" s="107">
        <v>1004.7</v>
      </c>
      <c r="L624" s="106" t="s">
        <v>9588</v>
      </c>
      <c r="M624" s="107">
        <v>29.2</v>
      </c>
      <c r="N624" s="107">
        <v>32.299999999999997</v>
      </c>
      <c r="O624" s="106" t="s">
        <v>9589</v>
      </c>
      <c r="P624" s="107">
        <v>25.5</v>
      </c>
      <c r="Q624" s="106" t="s">
        <v>9590</v>
      </c>
      <c r="R624" s="107">
        <v>24.2</v>
      </c>
      <c r="S624" s="107">
        <v>75</v>
      </c>
      <c r="T624" s="107">
        <v>63</v>
      </c>
      <c r="U624" s="106" t="s">
        <v>9591</v>
      </c>
      <c r="V624" s="107">
        <v>2.6</v>
      </c>
      <c r="W624" s="107">
        <v>240</v>
      </c>
      <c r="X624" s="107">
        <v>6</v>
      </c>
      <c r="Y624" s="107">
        <v>230</v>
      </c>
      <c r="Z624" s="106" t="s">
        <v>9592</v>
      </c>
      <c r="AA624" s="107">
        <v>0</v>
      </c>
      <c r="AB624" s="107">
        <v>0</v>
      </c>
      <c r="AC624" s="107">
        <v>0</v>
      </c>
      <c r="AD624" s="106" t="s">
        <v>181</v>
      </c>
      <c r="AE624" s="107">
        <v>0</v>
      </c>
      <c r="AF624" s="106" t="s">
        <v>181</v>
      </c>
      <c r="AG624" s="107">
        <v>11.1</v>
      </c>
      <c r="AH624" s="107">
        <v>90.2</v>
      </c>
      <c r="AI624" s="107">
        <v>25.05</v>
      </c>
      <c r="AJ624" s="107">
        <v>17.899999999999999</v>
      </c>
      <c r="AK624" s="107">
        <v>-4.5999999999999996</v>
      </c>
      <c r="AL624" s="107">
        <v>12</v>
      </c>
      <c r="AM624" s="106" t="s">
        <v>9593</v>
      </c>
      <c r="AN624" s="107">
        <v>3.5</v>
      </c>
      <c r="AO624" s="3"/>
    </row>
    <row r="625" spans="2:41" x14ac:dyDescent="0.25">
      <c r="B625" s="106" t="s">
        <v>4829</v>
      </c>
      <c r="C625" s="16">
        <v>466990</v>
      </c>
      <c r="D625" s="16" t="s">
        <v>4631</v>
      </c>
      <c r="E625" s="16">
        <v>2021</v>
      </c>
      <c r="F625" s="12">
        <v>44450</v>
      </c>
      <c r="G625" s="107">
        <v>1001.7</v>
      </c>
      <c r="H625" s="107">
        <v>1003.9</v>
      </c>
      <c r="I625" s="107">
        <v>1005.1</v>
      </c>
      <c r="J625" s="106" t="s">
        <v>9594</v>
      </c>
      <c r="K625" s="107">
        <v>997.9</v>
      </c>
      <c r="L625" s="106" t="s">
        <v>9595</v>
      </c>
      <c r="M625" s="107">
        <v>26.3</v>
      </c>
      <c r="N625" s="107">
        <v>31</v>
      </c>
      <c r="O625" s="106" t="s">
        <v>9596</v>
      </c>
      <c r="P625" s="107">
        <v>24.2</v>
      </c>
      <c r="Q625" s="106" t="s">
        <v>9597</v>
      </c>
      <c r="R625" s="107">
        <v>24.2</v>
      </c>
      <c r="S625" s="107">
        <v>89</v>
      </c>
      <c r="T625" s="107">
        <v>65</v>
      </c>
      <c r="U625" s="106" t="s">
        <v>9598</v>
      </c>
      <c r="V625" s="107">
        <v>3</v>
      </c>
      <c r="W625" s="107">
        <v>350</v>
      </c>
      <c r="X625" s="107">
        <v>13.9</v>
      </c>
      <c r="Y625" s="107">
        <v>150</v>
      </c>
      <c r="Z625" s="106" t="s">
        <v>9599</v>
      </c>
      <c r="AA625" s="107">
        <v>91.5</v>
      </c>
      <c r="AB625" s="107">
        <v>15.2</v>
      </c>
      <c r="AC625" s="107">
        <v>10.5</v>
      </c>
      <c r="AD625" s="106" t="s">
        <v>9600</v>
      </c>
      <c r="AE625" s="107">
        <v>26</v>
      </c>
      <c r="AF625" s="106" t="s">
        <v>9601</v>
      </c>
      <c r="AG625" s="107">
        <v>0.5</v>
      </c>
      <c r="AH625" s="107">
        <v>4.0999999999999996</v>
      </c>
      <c r="AI625" s="107">
        <v>7.65</v>
      </c>
      <c r="AJ625" s="107">
        <v>8.5</v>
      </c>
      <c r="AK625" s="107">
        <v>-1</v>
      </c>
      <c r="AL625" s="107">
        <v>9</v>
      </c>
      <c r="AM625" s="106" t="s">
        <v>9602</v>
      </c>
      <c r="AN625" s="107">
        <v>9</v>
      </c>
      <c r="AO625" s="3"/>
    </row>
    <row r="626" spans="2:41" x14ac:dyDescent="0.25">
      <c r="B626" s="106" t="s">
        <v>4829</v>
      </c>
      <c r="C626" s="16">
        <v>466990</v>
      </c>
      <c r="D626" s="16" t="s">
        <v>4631</v>
      </c>
      <c r="E626" s="16">
        <v>2021</v>
      </c>
      <c r="F626" s="12">
        <v>44451</v>
      </c>
      <c r="G626" s="107">
        <v>992.6</v>
      </c>
      <c r="H626" s="107">
        <v>994.8</v>
      </c>
      <c r="I626" s="107">
        <v>998.4</v>
      </c>
      <c r="J626" s="106" t="s">
        <v>9603</v>
      </c>
      <c r="K626" s="107">
        <v>987.9</v>
      </c>
      <c r="L626" s="106" t="s">
        <v>9604</v>
      </c>
      <c r="M626" s="107">
        <v>25.9</v>
      </c>
      <c r="N626" s="107">
        <v>28.2</v>
      </c>
      <c r="O626" s="106" t="s">
        <v>9605</v>
      </c>
      <c r="P626" s="107">
        <v>24.1</v>
      </c>
      <c r="Q626" s="106" t="s">
        <v>9606</v>
      </c>
      <c r="R626" s="107">
        <v>24.2</v>
      </c>
      <c r="S626" s="107">
        <v>90</v>
      </c>
      <c r="T626" s="107">
        <v>80</v>
      </c>
      <c r="U626" s="106" t="s">
        <v>9607</v>
      </c>
      <c r="V626" s="107">
        <v>3.7</v>
      </c>
      <c r="W626" s="107">
        <v>360</v>
      </c>
      <c r="X626" s="107">
        <v>20.8</v>
      </c>
      <c r="Y626" s="107">
        <v>350</v>
      </c>
      <c r="Z626" s="106" t="s">
        <v>9608</v>
      </c>
      <c r="AA626" s="107">
        <v>74.5</v>
      </c>
      <c r="AB626" s="107">
        <v>15.1</v>
      </c>
      <c r="AC626" s="107">
        <v>10</v>
      </c>
      <c r="AD626" s="106" t="s">
        <v>9609</v>
      </c>
      <c r="AE626" s="107">
        <v>18.5</v>
      </c>
      <c r="AF626" s="106" t="s">
        <v>9610</v>
      </c>
      <c r="AG626" s="107">
        <v>0</v>
      </c>
      <c r="AH626" s="107">
        <v>0</v>
      </c>
      <c r="AI626" s="107">
        <v>4.42</v>
      </c>
      <c r="AJ626" s="107">
        <v>11.5</v>
      </c>
      <c r="AK626" s="107">
        <v>-3</v>
      </c>
      <c r="AL626" s="107">
        <v>4</v>
      </c>
      <c r="AM626" s="106" t="s">
        <v>9611</v>
      </c>
      <c r="AN626" s="107">
        <v>9.8000000000000007</v>
      </c>
      <c r="AO626" s="3"/>
    </row>
    <row r="627" spans="2:41" x14ac:dyDescent="0.25">
      <c r="B627" s="106" t="s">
        <v>4829</v>
      </c>
      <c r="C627" s="16">
        <v>466990</v>
      </c>
      <c r="D627" s="16" t="s">
        <v>4631</v>
      </c>
      <c r="E627" s="16">
        <v>2021</v>
      </c>
      <c r="F627" s="12">
        <v>44452</v>
      </c>
      <c r="G627" s="107">
        <v>1002.9</v>
      </c>
      <c r="H627" s="107">
        <v>1005.1</v>
      </c>
      <c r="I627" s="107">
        <v>1007.2</v>
      </c>
      <c r="J627" s="106" t="s">
        <v>9612</v>
      </c>
      <c r="K627" s="107">
        <v>998.4</v>
      </c>
      <c r="L627" s="106" t="s">
        <v>9613</v>
      </c>
      <c r="M627" s="107">
        <v>28.5</v>
      </c>
      <c r="N627" s="107">
        <v>32.200000000000003</v>
      </c>
      <c r="O627" s="106" t="s">
        <v>9614</v>
      </c>
      <c r="P627" s="107">
        <v>24.9</v>
      </c>
      <c r="Q627" s="106" t="s">
        <v>9615</v>
      </c>
      <c r="R627" s="107">
        <v>25</v>
      </c>
      <c r="S627" s="107">
        <v>82</v>
      </c>
      <c r="T627" s="107">
        <v>68</v>
      </c>
      <c r="U627" s="106" t="s">
        <v>9616</v>
      </c>
      <c r="V627" s="107">
        <v>2.1</v>
      </c>
      <c r="W627" s="107">
        <v>250</v>
      </c>
      <c r="X627" s="107">
        <v>6.2</v>
      </c>
      <c r="Y627" s="107">
        <v>250</v>
      </c>
      <c r="Z627" s="106" t="s">
        <v>9617</v>
      </c>
      <c r="AA627" s="107">
        <v>0</v>
      </c>
      <c r="AB627" s="107">
        <v>0</v>
      </c>
      <c r="AC627" s="107">
        <v>0</v>
      </c>
      <c r="AD627" s="106" t="s">
        <v>181</v>
      </c>
      <c r="AE627" s="107">
        <v>0</v>
      </c>
      <c r="AF627" s="106" t="s">
        <v>181</v>
      </c>
      <c r="AG627" s="107">
        <v>7.5</v>
      </c>
      <c r="AH627" s="107">
        <v>61.3</v>
      </c>
      <c r="AI627" s="107">
        <v>19.63</v>
      </c>
      <c r="AJ627" s="107">
        <v>16.899999999999999</v>
      </c>
      <c r="AK627" s="107">
        <v>3.3</v>
      </c>
      <c r="AL627" s="107">
        <v>12</v>
      </c>
      <c r="AM627" s="106" t="s">
        <v>9618</v>
      </c>
      <c r="AN627" s="107">
        <v>4.4000000000000004</v>
      </c>
      <c r="AO627" s="3"/>
    </row>
    <row r="628" spans="2:41" x14ac:dyDescent="0.25">
      <c r="B628" s="106" t="s">
        <v>4829</v>
      </c>
      <c r="C628" s="16">
        <v>466990</v>
      </c>
      <c r="D628" s="16" t="s">
        <v>4631</v>
      </c>
      <c r="E628" s="16">
        <v>2021</v>
      </c>
      <c r="F628" s="12">
        <v>44453</v>
      </c>
      <c r="G628" s="107">
        <v>1008.2</v>
      </c>
      <c r="H628" s="107">
        <v>1010.4</v>
      </c>
      <c r="I628" s="107">
        <v>1009.7</v>
      </c>
      <c r="J628" s="106" t="s">
        <v>9619</v>
      </c>
      <c r="K628" s="107">
        <v>1006.4</v>
      </c>
      <c r="L628" s="106" t="s">
        <v>9620</v>
      </c>
      <c r="M628" s="107">
        <v>29</v>
      </c>
      <c r="N628" s="107">
        <v>32.299999999999997</v>
      </c>
      <c r="O628" s="106" t="s">
        <v>9621</v>
      </c>
      <c r="P628" s="107">
        <v>25.9</v>
      </c>
      <c r="Q628" s="106" t="s">
        <v>9622</v>
      </c>
      <c r="R628" s="107">
        <v>25</v>
      </c>
      <c r="S628" s="107">
        <v>79</v>
      </c>
      <c r="T628" s="107">
        <v>63</v>
      </c>
      <c r="U628" s="106" t="s">
        <v>9623</v>
      </c>
      <c r="V628" s="107">
        <v>2.5</v>
      </c>
      <c r="W628" s="107">
        <v>230</v>
      </c>
      <c r="X628" s="107">
        <v>7.2</v>
      </c>
      <c r="Y628" s="107">
        <v>80</v>
      </c>
      <c r="Z628" s="106" t="s">
        <v>9624</v>
      </c>
      <c r="AA628" s="107">
        <v>0</v>
      </c>
      <c r="AB628" s="107">
        <v>0</v>
      </c>
      <c r="AC628" s="107">
        <v>0</v>
      </c>
      <c r="AD628" s="106" t="s">
        <v>181</v>
      </c>
      <c r="AE628" s="107">
        <v>0</v>
      </c>
      <c r="AF628" s="106" t="s">
        <v>181</v>
      </c>
      <c r="AG628" s="107">
        <v>8.8000000000000007</v>
      </c>
      <c r="AH628" s="107">
        <v>72</v>
      </c>
      <c r="AI628" s="107">
        <v>22.76</v>
      </c>
      <c r="AJ628" s="107">
        <v>15.3</v>
      </c>
      <c r="AK628" s="107">
        <v>5.7</v>
      </c>
      <c r="AL628" s="107">
        <v>11</v>
      </c>
      <c r="AM628" s="106" t="s">
        <v>9625</v>
      </c>
      <c r="AN628" s="107">
        <v>2.2999999999999998</v>
      </c>
      <c r="AO628" s="3"/>
    </row>
    <row r="629" spans="2:41" x14ac:dyDescent="0.25">
      <c r="B629" s="106" t="s">
        <v>4829</v>
      </c>
      <c r="C629" s="16">
        <v>466990</v>
      </c>
      <c r="D629" s="16" t="s">
        <v>4631</v>
      </c>
      <c r="E629" s="16">
        <v>2021</v>
      </c>
      <c r="F629" s="12">
        <v>44454</v>
      </c>
      <c r="G629" s="107">
        <v>1008.8</v>
      </c>
      <c r="H629" s="107">
        <v>1011</v>
      </c>
      <c r="I629" s="107">
        <v>1010.5</v>
      </c>
      <c r="J629" s="106" t="s">
        <v>9626</v>
      </c>
      <c r="K629" s="107">
        <v>1007.4</v>
      </c>
      <c r="L629" s="106" t="s">
        <v>9627</v>
      </c>
      <c r="M629" s="107">
        <v>27.6</v>
      </c>
      <c r="N629" s="107">
        <v>31.3</v>
      </c>
      <c r="O629" s="106" t="s">
        <v>9628</v>
      </c>
      <c r="P629" s="107">
        <v>25.9</v>
      </c>
      <c r="Q629" s="106" t="s">
        <v>9629</v>
      </c>
      <c r="R629" s="107">
        <v>24.8</v>
      </c>
      <c r="S629" s="107">
        <v>85</v>
      </c>
      <c r="T629" s="107">
        <v>69</v>
      </c>
      <c r="U629" s="106" t="s">
        <v>9630</v>
      </c>
      <c r="V629" s="107">
        <v>2.6</v>
      </c>
      <c r="W629" s="107">
        <v>230</v>
      </c>
      <c r="X629" s="107">
        <v>9.6</v>
      </c>
      <c r="Y629" s="107">
        <v>240</v>
      </c>
      <c r="Z629" s="106" t="s">
        <v>9631</v>
      </c>
      <c r="AA629" s="107">
        <v>3</v>
      </c>
      <c r="AB629" s="107">
        <v>2</v>
      </c>
      <c r="AC629" s="107">
        <v>1.5</v>
      </c>
      <c r="AD629" s="106" t="s">
        <v>9632</v>
      </c>
      <c r="AE629" s="107">
        <v>2</v>
      </c>
      <c r="AF629" s="106" t="s">
        <v>9632</v>
      </c>
      <c r="AG629" s="107">
        <v>5.4</v>
      </c>
      <c r="AH629" s="107">
        <v>44.3</v>
      </c>
      <c r="AI629" s="107">
        <v>17.05</v>
      </c>
      <c r="AJ629" s="107">
        <v>14.1</v>
      </c>
      <c r="AK629" s="107">
        <v>-3.2</v>
      </c>
      <c r="AL629" s="107">
        <v>10</v>
      </c>
      <c r="AM629" s="106" t="s">
        <v>9633</v>
      </c>
      <c r="AN629" s="107">
        <v>6.3</v>
      </c>
      <c r="AO629" s="3"/>
    </row>
    <row r="630" spans="2:41" x14ac:dyDescent="0.25">
      <c r="B630" s="106" t="s">
        <v>4829</v>
      </c>
      <c r="C630" s="16">
        <v>466990</v>
      </c>
      <c r="D630" s="16" t="s">
        <v>4631</v>
      </c>
      <c r="E630" s="16">
        <v>2021</v>
      </c>
      <c r="F630" s="12">
        <v>44455</v>
      </c>
      <c r="G630" s="107">
        <v>1007.7</v>
      </c>
      <c r="H630" s="107">
        <v>1009.9</v>
      </c>
      <c r="I630" s="107">
        <v>1009</v>
      </c>
      <c r="J630" s="106" t="s">
        <v>9634</v>
      </c>
      <c r="K630" s="107">
        <v>1006</v>
      </c>
      <c r="L630" s="106" t="s">
        <v>9635</v>
      </c>
      <c r="M630" s="107">
        <v>27.5</v>
      </c>
      <c r="N630" s="107">
        <v>31</v>
      </c>
      <c r="O630" s="106" t="s">
        <v>9636</v>
      </c>
      <c r="P630" s="107">
        <v>24.5</v>
      </c>
      <c r="Q630" s="106" t="s">
        <v>9637</v>
      </c>
      <c r="R630" s="107">
        <v>24.4</v>
      </c>
      <c r="S630" s="107">
        <v>84</v>
      </c>
      <c r="T630" s="107">
        <v>70</v>
      </c>
      <c r="U630" s="106" t="s">
        <v>9638</v>
      </c>
      <c r="V630" s="107">
        <v>2.4</v>
      </c>
      <c r="W630" s="107">
        <v>240</v>
      </c>
      <c r="X630" s="107">
        <v>7.6</v>
      </c>
      <c r="Y630" s="107">
        <v>180</v>
      </c>
      <c r="Z630" s="106" t="s">
        <v>9639</v>
      </c>
      <c r="AA630" s="106" t="s">
        <v>315</v>
      </c>
      <c r="AB630" s="107">
        <v>0.8</v>
      </c>
      <c r="AC630" s="106" t="s">
        <v>315</v>
      </c>
      <c r="AD630" s="106" t="s">
        <v>9640</v>
      </c>
      <c r="AE630" s="106" t="s">
        <v>315</v>
      </c>
      <c r="AF630" s="106" t="s">
        <v>9640</v>
      </c>
      <c r="AG630" s="107">
        <v>8.8000000000000007</v>
      </c>
      <c r="AH630" s="107">
        <v>72.3</v>
      </c>
      <c r="AI630" s="107">
        <v>22.67</v>
      </c>
      <c r="AJ630" s="107">
        <v>14.5</v>
      </c>
      <c r="AK630" s="107">
        <v>-4.5999999999999996</v>
      </c>
      <c r="AL630" s="107">
        <v>11</v>
      </c>
      <c r="AM630" s="106" t="s">
        <v>9641</v>
      </c>
      <c r="AN630" s="107">
        <v>5.3</v>
      </c>
      <c r="AO630" s="3"/>
    </row>
    <row r="631" spans="2:41" x14ac:dyDescent="0.25">
      <c r="B631" s="106" t="s">
        <v>4829</v>
      </c>
      <c r="C631" s="16">
        <v>466990</v>
      </c>
      <c r="D631" s="16" t="s">
        <v>4631</v>
      </c>
      <c r="E631" s="16">
        <v>2021</v>
      </c>
      <c r="F631" s="12">
        <v>44456</v>
      </c>
      <c r="G631" s="107">
        <v>1008.7</v>
      </c>
      <c r="H631" s="107">
        <v>1010.9</v>
      </c>
      <c r="I631" s="107">
        <v>1010.6</v>
      </c>
      <c r="J631" s="106" t="s">
        <v>9642</v>
      </c>
      <c r="K631" s="107">
        <v>1007.1</v>
      </c>
      <c r="L631" s="106" t="s">
        <v>9643</v>
      </c>
      <c r="M631" s="107">
        <v>27.8</v>
      </c>
      <c r="N631" s="107">
        <v>31</v>
      </c>
      <c r="O631" s="106" t="s">
        <v>9644</v>
      </c>
      <c r="P631" s="107">
        <v>25.3</v>
      </c>
      <c r="Q631" s="106" t="s">
        <v>9645</v>
      </c>
      <c r="R631" s="107">
        <v>24.7</v>
      </c>
      <c r="S631" s="107">
        <v>84</v>
      </c>
      <c r="T631" s="107">
        <v>71</v>
      </c>
      <c r="U631" s="106" t="s">
        <v>9646</v>
      </c>
      <c r="V631" s="107">
        <v>2.8</v>
      </c>
      <c r="W631" s="107">
        <v>240</v>
      </c>
      <c r="X631" s="107">
        <v>7.2</v>
      </c>
      <c r="Y631" s="107">
        <v>100</v>
      </c>
      <c r="Z631" s="106" t="s">
        <v>9647</v>
      </c>
      <c r="AA631" s="106" t="s">
        <v>315</v>
      </c>
      <c r="AB631" s="107">
        <v>0.3</v>
      </c>
      <c r="AC631" s="106" t="s">
        <v>315</v>
      </c>
      <c r="AD631" s="106" t="s">
        <v>9648</v>
      </c>
      <c r="AE631" s="106" t="s">
        <v>315</v>
      </c>
      <c r="AF631" s="106" t="s">
        <v>9648</v>
      </c>
      <c r="AG631" s="107">
        <v>8.1999999999999993</v>
      </c>
      <c r="AH631" s="107">
        <v>67.5</v>
      </c>
      <c r="AI631" s="107">
        <v>22.31</v>
      </c>
      <c r="AJ631" s="107">
        <v>13.8</v>
      </c>
      <c r="AK631" s="107">
        <v>-5.0999999999999996</v>
      </c>
      <c r="AL631" s="107">
        <v>12</v>
      </c>
      <c r="AM631" s="106" t="s">
        <v>9649</v>
      </c>
      <c r="AN631" s="107">
        <v>5.8</v>
      </c>
      <c r="AO631" s="3"/>
    </row>
    <row r="632" spans="2:41" x14ac:dyDescent="0.25">
      <c r="B632" s="106" t="s">
        <v>4829</v>
      </c>
      <c r="C632" s="16">
        <v>466990</v>
      </c>
      <c r="D632" s="16" t="s">
        <v>4631</v>
      </c>
      <c r="E632" s="16">
        <v>2021</v>
      </c>
      <c r="F632" s="12">
        <v>44457</v>
      </c>
      <c r="G632" s="107">
        <v>1010.6</v>
      </c>
      <c r="H632" s="107">
        <v>1012.8</v>
      </c>
      <c r="I632" s="107">
        <v>1012.7</v>
      </c>
      <c r="J632" s="106" t="s">
        <v>9650</v>
      </c>
      <c r="K632" s="107">
        <v>1009</v>
      </c>
      <c r="L632" s="106" t="s">
        <v>9651</v>
      </c>
      <c r="M632" s="107">
        <v>27.3</v>
      </c>
      <c r="N632" s="107">
        <v>31.5</v>
      </c>
      <c r="O632" s="106" t="s">
        <v>9652</v>
      </c>
      <c r="P632" s="107">
        <v>24.9</v>
      </c>
      <c r="Q632" s="106" t="s">
        <v>9653</v>
      </c>
      <c r="R632" s="107">
        <v>24.7</v>
      </c>
      <c r="S632" s="107">
        <v>86</v>
      </c>
      <c r="T632" s="107">
        <v>74</v>
      </c>
      <c r="U632" s="106" t="s">
        <v>9654</v>
      </c>
      <c r="V632" s="107">
        <v>2.8</v>
      </c>
      <c r="W632" s="107">
        <v>240</v>
      </c>
      <c r="X632" s="107">
        <v>8.5</v>
      </c>
      <c r="Y632" s="107">
        <v>220</v>
      </c>
      <c r="Z632" s="106" t="s">
        <v>9655</v>
      </c>
      <c r="AA632" s="107">
        <v>3</v>
      </c>
      <c r="AB632" s="107">
        <v>1.7</v>
      </c>
      <c r="AC632" s="107">
        <v>2</v>
      </c>
      <c r="AD632" s="106" t="s">
        <v>9656</v>
      </c>
      <c r="AE632" s="107">
        <v>3</v>
      </c>
      <c r="AF632" s="106" t="s">
        <v>9656</v>
      </c>
      <c r="AG632" s="107">
        <v>7.9</v>
      </c>
      <c r="AH632" s="107">
        <v>65.2</v>
      </c>
      <c r="AI632" s="107">
        <v>20.71</v>
      </c>
      <c r="AJ632" s="107">
        <v>14</v>
      </c>
      <c r="AK632" s="107">
        <v>-4.4000000000000004</v>
      </c>
      <c r="AL632" s="107">
        <v>12</v>
      </c>
      <c r="AM632" s="106" t="s">
        <v>9657</v>
      </c>
      <c r="AN632" s="107">
        <v>4.9000000000000004</v>
      </c>
      <c r="AO632" s="3"/>
    </row>
    <row r="633" spans="2:41" x14ac:dyDescent="0.25">
      <c r="B633" s="106" t="s">
        <v>4829</v>
      </c>
      <c r="C633" s="16">
        <v>466990</v>
      </c>
      <c r="D633" s="16" t="s">
        <v>4631</v>
      </c>
      <c r="E633" s="16">
        <v>2021</v>
      </c>
      <c r="F633" s="12">
        <v>44458</v>
      </c>
      <c r="G633" s="107">
        <v>1010.4</v>
      </c>
      <c r="H633" s="107">
        <v>1012.6</v>
      </c>
      <c r="I633" s="107">
        <v>1012.2</v>
      </c>
      <c r="J633" s="106" t="s">
        <v>9658</v>
      </c>
      <c r="K633" s="107">
        <v>1009.4</v>
      </c>
      <c r="L633" s="106" t="s">
        <v>9659</v>
      </c>
      <c r="M633" s="107">
        <v>28.1</v>
      </c>
      <c r="N633" s="107">
        <v>31.3</v>
      </c>
      <c r="O633" s="106" t="s">
        <v>9660</v>
      </c>
      <c r="P633" s="107">
        <v>24.7</v>
      </c>
      <c r="Q633" s="106" t="s">
        <v>9661</v>
      </c>
      <c r="R633" s="107">
        <v>24.7</v>
      </c>
      <c r="S633" s="107">
        <v>82</v>
      </c>
      <c r="T633" s="107">
        <v>71</v>
      </c>
      <c r="U633" s="106" t="s">
        <v>9662</v>
      </c>
      <c r="V633" s="107">
        <v>2.9</v>
      </c>
      <c r="W633" s="107">
        <v>240</v>
      </c>
      <c r="X633" s="107">
        <v>7.4</v>
      </c>
      <c r="Y633" s="107">
        <v>160</v>
      </c>
      <c r="Z633" s="106" t="s">
        <v>9663</v>
      </c>
      <c r="AA633" s="107">
        <v>0</v>
      </c>
      <c r="AB633" s="107">
        <v>0</v>
      </c>
      <c r="AC633" s="107">
        <v>0</v>
      </c>
      <c r="AD633" s="106" t="s">
        <v>181</v>
      </c>
      <c r="AE633" s="107">
        <v>0</v>
      </c>
      <c r="AF633" s="106" t="s">
        <v>181</v>
      </c>
      <c r="AG633" s="107">
        <v>8.9</v>
      </c>
      <c r="AH633" s="107">
        <v>73.599999999999994</v>
      </c>
      <c r="AI633" s="107">
        <v>22.49</v>
      </c>
      <c r="AJ633" s="107">
        <v>17.600000000000001</v>
      </c>
      <c r="AK633" s="107">
        <v>5.7</v>
      </c>
      <c r="AL633" s="107">
        <v>13</v>
      </c>
      <c r="AM633" s="106" t="s">
        <v>9664</v>
      </c>
      <c r="AN633" s="107">
        <v>3.5</v>
      </c>
      <c r="AO633" s="3"/>
    </row>
    <row r="634" spans="2:41" x14ac:dyDescent="0.25">
      <c r="B634" s="106" t="s">
        <v>4829</v>
      </c>
      <c r="C634" s="16">
        <v>466990</v>
      </c>
      <c r="D634" s="16" t="s">
        <v>4631</v>
      </c>
      <c r="E634" s="16">
        <v>2021</v>
      </c>
      <c r="F634" s="12">
        <v>44459</v>
      </c>
      <c r="G634" s="107">
        <v>1009</v>
      </c>
      <c r="H634" s="107">
        <v>1011.2</v>
      </c>
      <c r="I634" s="107">
        <v>1010.6</v>
      </c>
      <c r="J634" s="106" t="s">
        <v>9665</v>
      </c>
      <c r="K634" s="107">
        <v>1007.4</v>
      </c>
      <c r="L634" s="106" t="s">
        <v>9666</v>
      </c>
      <c r="M634" s="107">
        <v>28.7</v>
      </c>
      <c r="N634" s="107">
        <v>31.7</v>
      </c>
      <c r="O634" s="106" t="s">
        <v>9667</v>
      </c>
      <c r="P634" s="107">
        <v>25.8</v>
      </c>
      <c r="Q634" s="106" t="s">
        <v>9668</v>
      </c>
      <c r="R634" s="107">
        <v>25.2</v>
      </c>
      <c r="S634" s="107">
        <v>82</v>
      </c>
      <c r="T634" s="107">
        <v>72</v>
      </c>
      <c r="U634" s="106" t="s">
        <v>9669</v>
      </c>
      <c r="V634" s="107">
        <v>3</v>
      </c>
      <c r="W634" s="107">
        <v>240</v>
      </c>
      <c r="X634" s="107">
        <v>7.8</v>
      </c>
      <c r="Y634" s="107">
        <v>180</v>
      </c>
      <c r="Z634" s="106" t="s">
        <v>9670</v>
      </c>
      <c r="AA634" s="107">
        <v>0</v>
      </c>
      <c r="AB634" s="107">
        <v>0</v>
      </c>
      <c r="AC634" s="107">
        <v>0</v>
      </c>
      <c r="AD634" s="106" t="s">
        <v>181</v>
      </c>
      <c r="AE634" s="107">
        <v>0</v>
      </c>
      <c r="AF634" s="106" t="s">
        <v>181</v>
      </c>
      <c r="AG634" s="107">
        <v>10.199999999999999</v>
      </c>
      <c r="AH634" s="107">
        <v>84.5</v>
      </c>
      <c r="AI634" s="107">
        <v>24.01</v>
      </c>
      <c r="AJ634" s="107">
        <v>16.899999999999999</v>
      </c>
      <c r="AK634" s="107">
        <v>6.2</v>
      </c>
      <c r="AL634" s="107">
        <v>12</v>
      </c>
      <c r="AM634" s="106" t="s">
        <v>9671</v>
      </c>
      <c r="AN634" s="107">
        <v>3.4</v>
      </c>
      <c r="AO634" s="3"/>
    </row>
    <row r="635" spans="2:41" x14ac:dyDescent="0.25">
      <c r="B635" s="106" t="s">
        <v>4829</v>
      </c>
      <c r="C635" s="16">
        <v>466990</v>
      </c>
      <c r="D635" s="16" t="s">
        <v>4631</v>
      </c>
      <c r="E635" s="16">
        <v>2021</v>
      </c>
      <c r="F635" s="12">
        <v>44460</v>
      </c>
      <c r="G635" s="107">
        <v>1008.1</v>
      </c>
      <c r="H635" s="107">
        <v>1010.3</v>
      </c>
      <c r="I635" s="107">
        <v>1009.8</v>
      </c>
      <c r="J635" s="106" t="s">
        <v>9672</v>
      </c>
      <c r="K635" s="107">
        <v>1006.5</v>
      </c>
      <c r="L635" s="106" t="s">
        <v>9673</v>
      </c>
      <c r="M635" s="107">
        <v>28.3</v>
      </c>
      <c r="N635" s="107">
        <v>31.9</v>
      </c>
      <c r="O635" s="106" t="s">
        <v>9674</v>
      </c>
      <c r="P635" s="107">
        <v>25.4</v>
      </c>
      <c r="Q635" s="106" t="s">
        <v>9675</v>
      </c>
      <c r="R635" s="107">
        <v>24.2</v>
      </c>
      <c r="S635" s="107">
        <v>79</v>
      </c>
      <c r="T635" s="107">
        <v>69</v>
      </c>
      <c r="U635" s="106" t="s">
        <v>9676</v>
      </c>
      <c r="V635" s="107">
        <v>2.8</v>
      </c>
      <c r="W635" s="107">
        <v>230</v>
      </c>
      <c r="X635" s="107">
        <v>8.6999999999999993</v>
      </c>
      <c r="Y635" s="107">
        <v>230</v>
      </c>
      <c r="Z635" s="106" t="s">
        <v>9677</v>
      </c>
      <c r="AA635" s="106" t="s">
        <v>315</v>
      </c>
      <c r="AB635" s="107">
        <v>4</v>
      </c>
      <c r="AC635" s="106" t="s">
        <v>315</v>
      </c>
      <c r="AD635" s="106" t="s">
        <v>9678</v>
      </c>
      <c r="AE635" s="106" t="s">
        <v>315</v>
      </c>
      <c r="AF635" s="106" t="s">
        <v>9678</v>
      </c>
      <c r="AG635" s="107">
        <v>9.3000000000000007</v>
      </c>
      <c r="AH635" s="107">
        <v>77.2</v>
      </c>
      <c r="AI635" s="107">
        <v>22.96</v>
      </c>
      <c r="AJ635" s="107">
        <v>17.5</v>
      </c>
      <c r="AK635" s="107">
        <v>-5.7</v>
      </c>
      <c r="AL635" s="107">
        <v>12</v>
      </c>
      <c r="AM635" s="106" t="s">
        <v>9679</v>
      </c>
      <c r="AN635" s="107">
        <v>3.8</v>
      </c>
      <c r="AO635" s="3"/>
    </row>
    <row r="636" spans="2:41" x14ac:dyDescent="0.25">
      <c r="B636" s="106" t="s">
        <v>4829</v>
      </c>
      <c r="C636" s="16">
        <v>466990</v>
      </c>
      <c r="D636" s="16" t="s">
        <v>4631</v>
      </c>
      <c r="E636" s="16">
        <v>2021</v>
      </c>
      <c r="F636" s="12">
        <v>44461</v>
      </c>
      <c r="G636" s="107">
        <v>1010.2</v>
      </c>
      <c r="H636" s="107">
        <v>1012.4</v>
      </c>
      <c r="I636" s="107">
        <v>1013</v>
      </c>
      <c r="J636" s="106" t="s">
        <v>9680</v>
      </c>
      <c r="K636" s="107">
        <v>1007.9</v>
      </c>
      <c r="L636" s="106" t="s">
        <v>9681</v>
      </c>
      <c r="M636" s="107">
        <v>27.4</v>
      </c>
      <c r="N636" s="107">
        <v>31.9</v>
      </c>
      <c r="O636" s="106" t="s">
        <v>9682</v>
      </c>
      <c r="P636" s="107">
        <v>24.4</v>
      </c>
      <c r="Q636" s="106" t="s">
        <v>9683</v>
      </c>
      <c r="R636" s="107">
        <v>23.8</v>
      </c>
      <c r="S636" s="107">
        <v>82</v>
      </c>
      <c r="T636" s="107">
        <v>58</v>
      </c>
      <c r="U636" s="106" t="s">
        <v>9684</v>
      </c>
      <c r="V636" s="107">
        <v>3.1</v>
      </c>
      <c r="W636" s="107">
        <v>240</v>
      </c>
      <c r="X636" s="107">
        <v>9.3000000000000007</v>
      </c>
      <c r="Y636" s="107">
        <v>220</v>
      </c>
      <c r="Z636" s="106" t="s">
        <v>9685</v>
      </c>
      <c r="AA636" s="107">
        <v>13.5</v>
      </c>
      <c r="AB636" s="107">
        <v>2</v>
      </c>
      <c r="AC636" s="107">
        <v>4</v>
      </c>
      <c r="AD636" s="106" t="s">
        <v>9686</v>
      </c>
      <c r="AE636" s="107">
        <v>12</v>
      </c>
      <c r="AF636" s="106" t="s">
        <v>9687</v>
      </c>
      <c r="AG636" s="107">
        <v>8.5</v>
      </c>
      <c r="AH636" s="107">
        <v>70.7</v>
      </c>
      <c r="AI636" s="107">
        <v>21.27</v>
      </c>
      <c r="AJ636" s="107">
        <v>15.4</v>
      </c>
      <c r="AK636" s="107">
        <v>-4.5999999999999996</v>
      </c>
      <c r="AL636" s="107">
        <v>11</v>
      </c>
      <c r="AM636" s="106" t="s">
        <v>9688</v>
      </c>
      <c r="AN636" s="107">
        <v>5.0999999999999996</v>
      </c>
      <c r="AO636" s="3"/>
    </row>
    <row r="637" spans="2:41" x14ac:dyDescent="0.25">
      <c r="B637" s="106" t="s">
        <v>4829</v>
      </c>
      <c r="C637" s="16">
        <v>466990</v>
      </c>
      <c r="D637" s="16" t="s">
        <v>4631</v>
      </c>
      <c r="E637" s="16">
        <v>2021</v>
      </c>
      <c r="F637" s="12">
        <v>44462</v>
      </c>
      <c r="G637" s="107">
        <v>1012.9</v>
      </c>
      <c r="H637" s="107">
        <v>1015.1</v>
      </c>
      <c r="I637" s="107">
        <v>1014.8</v>
      </c>
      <c r="J637" s="106" t="s">
        <v>9689</v>
      </c>
      <c r="K637" s="107">
        <v>1011.5</v>
      </c>
      <c r="L637" s="106" t="s">
        <v>9690</v>
      </c>
      <c r="M637" s="107">
        <v>27.5</v>
      </c>
      <c r="N637" s="107">
        <v>31.8</v>
      </c>
      <c r="O637" s="106" t="s">
        <v>9691</v>
      </c>
      <c r="P637" s="107">
        <v>24.5</v>
      </c>
      <c r="Q637" s="106" t="s">
        <v>9692</v>
      </c>
      <c r="R637" s="107">
        <v>24.4</v>
      </c>
      <c r="S637" s="107">
        <v>84</v>
      </c>
      <c r="T637" s="107">
        <v>68</v>
      </c>
      <c r="U637" s="106" t="s">
        <v>9693</v>
      </c>
      <c r="V637" s="107">
        <v>2.8</v>
      </c>
      <c r="W637" s="107">
        <v>240</v>
      </c>
      <c r="X637" s="107">
        <v>7.2</v>
      </c>
      <c r="Y637" s="107">
        <v>220</v>
      </c>
      <c r="Z637" s="106" t="s">
        <v>9694</v>
      </c>
      <c r="AA637" s="107">
        <v>17.5</v>
      </c>
      <c r="AB637" s="107">
        <v>1</v>
      </c>
      <c r="AC637" s="107">
        <v>8</v>
      </c>
      <c r="AD637" s="106" t="s">
        <v>9695</v>
      </c>
      <c r="AE637" s="107">
        <v>17.5</v>
      </c>
      <c r="AF637" s="106" t="s">
        <v>9696</v>
      </c>
      <c r="AG637" s="107">
        <v>8.3000000000000007</v>
      </c>
      <c r="AH637" s="107">
        <v>69.2</v>
      </c>
      <c r="AI637" s="107">
        <v>21.49</v>
      </c>
      <c r="AJ637" s="107">
        <v>16.899999999999999</v>
      </c>
      <c r="AK637" s="107">
        <v>-6.5</v>
      </c>
      <c r="AL637" s="107">
        <v>12</v>
      </c>
      <c r="AM637" s="106" t="s">
        <v>9697</v>
      </c>
      <c r="AN637" s="107">
        <v>5.9</v>
      </c>
      <c r="AO637" s="3"/>
    </row>
    <row r="638" spans="2:41" x14ac:dyDescent="0.25">
      <c r="B638" s="106" t="s">
        <v>4829</v>
      </c>
      <c r="C638" s="16">
        <v>466990</v>
      </c>
      <c r="D638" s="16" t="s">
        <v>4631</v>
      </c>
      <c r="E638" s="16">
        <v>2021</v>
      </c>
      <c r="F638" s="12">
        <v>44463</v>
      </c>
      <c r="G638" s="107">
        <v>1013.3</v>
      </c>
      <c r="H638" s="107">
        <v>1015.5</v>
      </c>
      <c r="I638" s="107">
        <v>1014.5</v>
      </c>
      <c r="J638" s="106" t="s">
        <v>9698</v>
      </c>
      <c r="K638" s="107">
        <v>1011.7</v>
      </c>
      <c r="L638" s="106" t="s">
        <v>9699</v>
      </c>
      <c r="M638" s="107">
        <v>27.9</v>
      </c>
      <c r="N638" s="107">
        <v>31.7</v>
      </c>
      <c r="O638" s="106" t="s">
        <v>9700</v>
      </c>
      <c r="P638" s="107">
        <v>24.7</v>
      </c>
      <c r="Q638" s="106" t="s">
        <v>9701</v>
      </c>
      <c r="R638" s="107">
        <v>23.9</v>
      </c>
      <c r="S638" s="107">
        <v>80</v>
      </c>
      <c r="T638" s="107">
        <v>65</v>
      </c>
      <c r="U638" s="106" t="s">
        <v>9702</v>
      </c>
      <c r="V638" s="107">
        <v>2.6</v>
      </c>
      <c r="W638" s="107">
        <v>250</v>
      </c>
      <c r="X638" s="107">
        <v>9</v>
      </c>
      <c r="Y638" s="107">
        <v>60</v>
      </c>
      <c r="Z638" s="106" t="s">
        <v>9703</v>
      </c>
      <c r="AA638" s="107">
        <v>0</v>
      </c>
      <c r="AB638" s="107">
        <v>0</v>
      </c>
      <c r="AC638" s="107">
        <v>0</v>
      </c>
      <c r="AD638" s="106" t="s">
        <v>181</v>
      </c>
      <c r="AE638" s="107">
        <v>0</v>
      </c>
      <c r="AF638" s="106" t="s">
        <v>181</v>
      </c>
      <c r="AG638" s="107">
        <v>8.1999999999999993</v>
      </c>
      <c r="AH638" s="107">
        <v>68.5</v>
      </c>
      <c r="AI638" s="107">
        <v>21.25</v>
      </c>
      <c r="AJ638" s="107">
        <v>16.5</v>
      </c>
      <c r="AK638" s="107">
        <v>-4</v>
      </c>
      <c r="AL638" s="107">
        <v>11</v>
      </c>
      <c r="AM638" s="106" t="s">
        <v>9704</v>
      </c>
      <c r="AN638" s="107">
        <v>5.5</v>
      </c>
      <c r="AO638" s="3"/>
    </row>
    <row r="639" spans="2:41" x14ac:dyDescent="0.25">
      <c r="B639" s="106" t="s">
        <v>4829</v>
      </c>
      <c r="C639" s="16">
        <v>466990</v>
      </c>
      <c r="D639" s="16" t="s">
        <v>4631</v>
      </c>
      <c r="E639" s="16">
        <v>2021</v>
      </c>
      <c r="F639" s="12">
        <v>44464</v>
      </c>
      <c r="G639" s="107">
        <v>1012</v>
      </c>
      <c r="H639" s="107">
        <v>1014.2</v>
      </c>
      <c r="I639" s="107">
        <v>1013.3</v>
      </c>
      <c r="J639" s="106" t="s">
        <v>9705</v>
      </c>
      <c r="K639" s="107">
        <v>1011</v>
      </c>
      <c r="L639" s="106" t="s">
        <v>9706</v>
      </c>
      <c r="M639" s="107">
        <v>27</v>
      </c>
      <c r="N639" s="107">
        <v>29.8</v>
      </c>
      <c r="O639" s="106" t="s">
        <v>9707</v>
      </c>
      <c r="P639" s="107">
        <v>24.8</v>
      </c>
      <c r="Q639" s="106" t="s">
        <v>9708</v>
      </c>
      <c r="R639" s="107">
        <v>23.2</v>
      </c>
      <c r="S639" s="107">
        <v>80</v>
      </c>
      <c r="T639" s="107">
        <v>71</v>
      </c>
      <c r="U639" s="106" t="s">
        <v>9709</v>
      </c>
      <c r="V639" s="107">
        <v>2.2999999999999998</v>
      </c>
      <c r="W639" s="107">
        <v>360</v>
      </c>
      <c r="X639" s="107">
        <v>9.1</v>
      </c>
      <c r="Y639" s="107">
        <v>30</v>
      </c>
      <c r="Z639" s="106" t="s">
        <v>9710</v>
      </c>
      <c r="AA639" s="107">
        <v>0.5</v>
      </c>
      <c r="AB639" s="107">
        <v>1.5</v>
      </c>
      <c r="AC639" s="107">
        <v>0.5</v>
      </c>
      <c r="AD639" s="106" t="s">
        <v>9711</v>
      </c>
      <c r="AE639" s="107">
        <v>0.5</v>
      </c>
      <c r="AF639" s="106" t="s">
        <v>9711</v>
      </c>
      <c r="AG639" s="107">
        <v>0.3</v>
      </c>
      <c r="AH639" s="107">
        <v>2.5</v>
      </c>
      <c r="AI639" s="107">
        <v>7.05</v>
      </c>
      <c r="AJ639" s="107">
        <v>11.9</v>
      </c>
      <c r="AK639" s="107">
        <v>-4.5</v>
      </c>
      <c r="AL639" s="107">
        <v>4</v>
      </c>
      <c r="AM639" s="106" t="s">
        <v>9712</v>
      </c>
      <c r="AN639" s="107">
        <v>7.9</v>
      </c>
      <c r="AO639" s="3"/>
    </row>
    <row r="640" spans="2:41" x14ac:dyDescent="0.25">
      <c r="B640" s="106" t="s">
        <v>4829</v>
      </c>
      <c r="C640" s="16">
        <v>466990</v>
      </c>
      <c r="D640" s="16" t="s">
        <v>4631</v>
      </c>
      <c r="E640" s="16">
        <v>2021</v>
      </c>
      <c r="F640" s="12">
        <v>44465</v>
      </c>
      <c r="G640" s="107">
        <v>1010.5</v>
      </c>
      <c r="H640" s="107">
        <v>1012.7</v>
      </c>
      <c r="I640" s="107">
        <v>1012</v>
      </c>
      <c r="J640" s="106" t="s">
        <v>9713</v>
      </c>
      <c r="K640" s="107">
        <v>1008.8</v>
      </c>
      <c r="L640" s="106" t="s">
        <v>9714</v>
      </c>
      <c r="M640" s="107">
        <v>27.5</v>
      </c>
      <c r="N640" s="107">
        <v>31.2</v>
      </c>
      <c r="O640" s="106" t="s">
        <v>9715</v>
      </c>
      <c r="P640" s="107">
        <v>22.9</v>
      </c>
      <c r="Q640" s="106" t="s">
        <v>9716</v>
      </c>
      <c r="R640" s="107">
        <v>21.5</v>
      </c>
      <c r="S640" s="107">
        <v>70</v>
      </c>
      <c r="T640" s="107">
        <v>54</v>
      </c>
      <c r="U640" s="106" t="s">
        <v>9717</v>
      </c>
      <c r="V640" s="107">
        <v>2.8</v>
      </c>
      <c r="W640" s="107">
        <v>240</v>
      </c>
      <c r="X640" s="107">
        <v>7.9</v>
      </c>
      <c r="Y640" s="107">
        <v>110</v>
      </c>
      <c r="Z640" s="106" t="s">
        <v>9718</v>
      </c>
      <c r="AA640" s="107">
        <v>0</v>
      </c>
      <c r="AB640" s="107">
        <v>0</v>
      </c>
      <c r="AC640" s="107">
        <v>0</v>
      </c>
      <c r="AD640" s="106" t="s">
        <v>181</v>
      </c>
      <c r="AE640" s="107">
        <v>0</v>
      </c>
      <c r="AF640" s="106" t="s">
        <v>181</v>
      </c>
      <c r="AG640" s="107">
        <v>10.7</v>
      </c>
      <c r="AH640" s="107">
        <v>89.7</v>
      </c>
      <c r="AI640" s="107">
        <v>23.89</v>
      </c>
      <c r="AJ640" s="107">
        <v>15</v>
      </c>
      <c r="AK640" s="107">
        <v>5.0999999999999996</v>
      </c>
      <c r="AL640" s="107">
        <v>10</v>
      </c>
      <c r="AM640" s="106" t="s">
        <v>9719</v>
      </c>
      <c r="AN640" s="107">
        <v>1.6</v>
      </c>
      <c r="AO640" s="3"/>
    </row>
    <row r="641" spans="2:41" x14ac:dyDescent="0.25">
      <c r="B641" s="106" t="s">
        <v>4829</v>
      </c>
      <c r="C641" s="16">
        <v>466990</v>
      </c>
      <c r="D641" s="16" t="s">
        <v>4631</v>
      </c>
      <c r="E641" s="16">
        <v>2021</v>
      </c>
      <c r="F641" s="12">
        <v>44466</v>
      </c>
      <c r="G641" s="107">
        <v>1008.4</v>
      </c>
      <c r="H641" s="107">
        <v>1010.6</v>
      </c>
      <c r="I641" s="107">
        <v>1010.2</v>
      </c>
      <c r="J641" s="106" t="s">
        <v>9720</v>
      </c>
      <c r="K641" s="107">
        <v>1006.8</v>
      </c>
      <c r="L641" s="106" t="s">
        <v>9721</v>
      </c>
      <c r="M641" s="107">
        <v>28.2</v>
      </c>
      <c r="N641" s="107">
        <v>31.4</v>
      </c>
      <c r="O641" s="106" t="s">
        <v>9722</v>
      </c>
      <c r="P641" s="107">
        <v>24.9</v>
      </c>
      <c r="Q641" s="106" t="s">
        <v>9723</v>
      </c>
      <c r="R641" s="107">
        <v>23.1</v>
      </c>
      <c r="S641" s="107">
        <v>74</v>
      </c>
      <c r="T641" s="107">
        <v>63</v>
      </c>
      <c r="U641" s="106" t="s">
        <v>9724</v>
      </c>
      <c r="V641" s="107">
        <v>3.3</v>
      </c>
      <c r="W641" s="107">
        <v>30</v>
      </c>
      <c r="X641" s="107">
        <v>9</v>
      </c>
      <c r="Y641" s="107">
        <v>70</v>
      </c>
      <c r="Z641" s="106" t="s">
        <v>9725</v>
      </c>
      <c r="AA641" s="107">
        <v>0</v>
      </c>
      <c r="AB641" s="107">
        <v>0</v>
      </c>
      <c r="AC641" s="107">
        <v>0</v>
      </c>
      <c r="AD641" s="106" t="s">
        <v>181</v>
      </c>
      <c r="AE641" s="107">
        <v>0</v>
      </c>
      <c r="AF641" s="106" t="s">
        <v>181</v>
      </c>
      <c r="AG641" s="107">
        <v>6.5</v>
      </c>
      <c r="AH641" s="107">
        <v>54.6</v>
      </c>
      <c r="AI641" s="107">
        <v>17.64</v>
      </c>
      <c r="AJ641" s="107">
        <v>15.6</v>
      </c>
      <c r="AK641" s="107">
        <v>5.4</v>
      </c>
      <c r="AL641" s="107">
        <v>10</v>
      </c>
      <c r="AM641" s="106" t="s">
        <v>9726</v>
      </c>
      <c r="AN641" s="107">
        <v>5.0999999999999996</v>
      </c>
      <c r="AO641" s="3"/>
    </row>
    <row r="642" spans="2:41" x14ac:dyDescent="0.25">
      <c r="B642" s="106" t="s">
        <v>4829</v>
      </c>
      <c r="C642" s="16">
        <v>466990</v>
      </c>
      <c r="D642" s="16" t="s">
        <v>4631</v>
      </c>
      <c r="E642" s="16">
        <v>2021</v>
      </c>
      <c r="F642" s="12">
        <v>44467</v>
      </c>
      <c r="G642" s="107">
        <v>1006.8</v>
      </c>
      <c r="H642" s="107">
        <v>1009</v>
      </c>
      <c r="I642" s="107">
        <v>1008.6</v>
      </c>
      <c r="J642" s="106" t="s">
        <v>9727</v>
      </c>
      <c r="K642" s="107">
        <v>1005.4</v>
      </c>
      <c r="L642" s="106" t="s">
        <v>9728</v>
      </c>
      <c r="M642" s="107">
        <v>27.9</v>
      </c>
      <c r="N642" s="107">
        <v>31.6</v>
      </c>
      <c r="O642" s="106" t="s">
        <v>9729</v>
      </c>
      <c r="P642" s="107">
        <v>24.7</v>
      </c>
      <c r="Q642" s="106" t="s">
        <v>9730</v>
      </c>
      <c r="R642" s="107">
        <v>22.6</v>
      </c>
      <c r="S642" s="107">
        <v>73</v>
      </c>
      <c r="T642" s="107">
        <v>54</v>
      </c>
      <c r="U642" s="106" t="s">
        <v>9731</v>
      </c>
      <c r="V642" s="107">
        <v>3</v>
      </c>
      <c r="W642" s="107">
        <v>240</v>
      </c>
      <c r="X642" s="107">
        <v>11.6</v>
      </c>
      <c r="Y642" s="107">
        <v>70</v>
      </c>
      <c r="Z642" s="106" t="s">
        <v>9732</v>
      </c>
      <c r="AA642" s="107">
        <v>0</v>
      </c>
      <c r="AB642" s="107">
        <v>0</v>
      </c>
      <c r="AC642" s="107">
        <v>0</v>
      </c>
      <c r="AD642" s="106" t="s">
        <v>181</v>
      </c>
      <c r="AE642" s="107">
        <v>0</v>
      </c>
      <c r="AF642" s="106" t="s">
        <v>181</v>
      </c>
      <c r="AG642" s="107">
        <v>8</v>
      </c>
      <c r="AH642" s="107">
        <v>67.3</v>
      </c>
      <c r="AI642" s="107">
        <v>20.45</v>
      </c>
      <c r="AJ642" s="107">
        <v>14.9</v>
      </c>
      <c r="AK642" s="107">
        <v>5.4</v>
      </c>
      <c r="AL642" s="107">
        <v>10</v>
      </c>
      <c r="AM642" s="106" t="s">
        <v>9733</v>
      </c>
      <c r="AN642" s="107">
        <v>4.0999999999999996</v>
      </c>
      <c r="AO642" s="3"/>
    </row>
    <row r="643" spans="2:41" x14ac:dyDescent="0.25">
      <c r="B643" s="106" t="s">
        <v>4829</v>
      </c>
      <c r="C643" s="16">
        <v>466990</v>
      </c>
      <c r="D643" s="16" t="s">
        <v>4631</v>
      </c>
      <c r="E643" s="16">
        <v>2021</v>
      </c>
      <c r="F643" s="12">
        <v>44468</v>
      </c>
      <c r="G643" s="107">
        <v>1005.4</v>
      </c>
      <c r="H643" s="107">
        <v>1007.6</v>
      </c>
      <c r="I643" s="107">
        <v>1006.8</v>
      </c>
      <c r="J643" s="106" t="s">
        <v>9734</v>
      </c>
      <c r="K643" s="107">
        <v>1003.8</v>
      </c>
      <c r="L643" s="106" t="s">
        <v>9735</v>
      </c>
      <c r="M643" s="107">
        <v>28</v>
      </c>
      <c r="N643" s="107">
        <v>32</v>
      </c>
      <c r="O643" s="106" t="s">
        <v>9736</v>
      </c>
      <c r="P643" s="107">
        <v>24.1</v>
      </c>
      <c r="Q643" s="106" t="s">
        <v>9737</v>
      </c>
      <c r="R643" s="107">
        <v>22.4</v>
      </c>
      <c r="S643" s="107">
        <v>72</v>
      </c>
      <c r="T643" s="107">
        <v>54</v>
      </c>
      <c r="U643" s="106" t="s">
        <v>9738</v>
      </c>
      <c r="V643" s="107">
        <v>2.7</v>
      </c>
      <c r="W643" s="107">
        <v>240</v>
      </c>
      <c r="X643" s="107">
        <v>7.9</v>
      </c>
      <c r="Y643" s="107">
        <v>110</v>
      </c>
      <c r="Z643" s="106" t="s">
        <v>9739</v>
      </c>
      <c r="AA643" s="107">
        <v>0</v>
      </c>
      <c r="AB643" s="107">
        <v>0</v>
      </c>
      <c r="AC643" s="107">
        <v>0</v>
      </c>
      <c r="AD643" s="106" t="s">
        <v>181</v>
      </c>
      <c r="AE643" s="107">
        <v>0</v>
      </c>
      <c r="AF643" s="106" t="s">
        <v>181</v>
      </c>
      <c r="AG643" s="107">
        <v>9.1999999999999993</v>
      </c>
      <c r="AH643" s="107">
        <v>77.599999999999994</v>
      </c>
      <c r="AI643" s="107">
        <v>22.67</v>
      </c>
      <c r="AJ643" s="107">
        <v>12.1</v>
      </c>
      <c r="AK643" s="107">
        <v>4.4000000000000004</v>
      </c>
      <c r="AL643" s="107">
        <v>10</v>
      </c>
      <c r="AM643" s="106" t="s">
        <v>9740</v>
      </c>
      <c r="AN643" s="107">
        <v>5.4</v>
      </c>
      <c r="AO643" s="3"/>
    </row>
    <row r="644" spans="2:41" x14ac:dyDescent="0.25">
      <c r="B644" s="106" t="s">
        <v>4829</v>
      </c>
      <c r="C644" s="16">
        <v>466990</v>
      </c>
      <c r="D644" s="16" t="s">
        <v>4631</v>
      </c>
      <c r="E644" s="16">
        <v>2021</v>
      </c>
      <c r="F644" s="12">
        <v>44469</v>
      </c>
      <c r="G644" s="107">
        <v>1006.1</v>
      </c>
      <c r="H644" s="107">
        <v>1008.3</v>
      </c>
      <c r="I644" s="107">
        <v>1008.2</v>
      </c>
      <c r="J644" s="106" t="s">
        <v>9741</v>
      </c>
      <c r="K644" s="107">
        <v>1004.2</v>
      </c>
      <c r="L644" s="106" t="s">
        <v>9742</v>
      </c>
      <c r="M644" s="107">
        <v>27.8</v>
      </c>
      <c r="N644" s="107">
        <v>31.3</v>
      </c>
      <c r="O644" s="106" t="s">
        <v>9743</v>
      </c>
      <c r="P644" s="107">
        <v>24.3</v>
      </c>
      <c r="Q644" s="106" t="s">
        <v>9744</v>
      </c>
      <c r="R644" s="107">
        <v>23</v>
      </c>
      <c r="S644" s="107">
        <v>75</v>
      </c>
      <c r="T644" s="107">
        <v>64</v>
      </c>
      <c r="U644" s="106" t="s">
        <v>9745</v>
      </c>
      <c r="V644" s="107">
        <v>2.2999999999999998</v>
      </c>
      <c r="W644" s="107">
        <v>230</v>
      </c>
      <c r="X644" s="107">
        <v>6.3</v>
      </c>
      <c r="Y644" s="107">
        <v>90</v>
      </c>
      <c r="Z644" s="106" t="s">
        <v>9746</v>
      </c>
      <c r="AA644" s="107">
        <v>0</v>
      </c>
      <c r="AB644" s="107">
        <v>0</v>
      </c>
      <c r="AC644" s="107">
        <v>0</v>
      </c>
      <c r="AD644" s="106" t="s">
        <v>181</v>
      </c>
      <c r="AE644" s="107">
        <v>0</v>
      </c>
      <c r="AF644" s="106" t="s">
        <v>181</v>
      </c>
      <c r="AG644" s="107">
        <v>10.3</v>
      </c>
      <c r="AH644" s="107">
        <v>87</v>
      </c>
      <c r="AI644" s="107">
        <v>23.11</v>
      </c>
      <c r="AJ644" s="107">
        <v>15.5</v>
      </c>
      <c r="AK644" s="107">
        <v>4.3</v>
      </c>
      <c r="AL644" s="107">
        <v>10</v>
      </c>
      <c r="AM644" s="106" t="s">
        <v>9747</v>
      </c>
      <c r="AN644" s="107">
        <v>2.4</v>
      </c>
      <c r="AO644" s="3"/>
    </row>
    <row r="645" spans="2:41" x14ac:dyDescent="0.25">
      <c r="B645" s="106" t="s">
        <v>4829</v>
      </c>
      <c r="C645" s="16" t="s">
        <v>6</v>
      </c>
      <c r="D645" s="16" t="s">
        <v>7</v>
      </c>
      <c r="E645" s="16">
        <v>2020</v>
      </c>
      <c r="F645" s="12">
        <v>43831</v>
      </c>
      <c r="G645" s="107">
        <v>1025.5</v>
      </c>
      <c r="H645" s="106" t="s">
        <v>181</v>
      </c>
      <c r="I645" s="107">
        <v>1027.5</v>
      </c>
      <c r="J645" s="106" t="s">
        <v>5815</v>
      </c>
      <c r="K645" s="107">
        <v>1023.6</v>
      </c>
      <c r="L645" s="106" t="s">
        <v>5816</v>
      </c>
      <c r="M645" s="107">
        <v>17.399999999999999</v>
      </c>
      <c r="N645" s="107">
        <v>21.3</v>
      </c>
      <c r="O645" s="106" t="s">
        <v>5817</v>
      </c>
      <c r="P645" s="107">
        <v>15.8</v>
      </c>
      <c r="Q645" s="106" t="s">
        <v>5818</v>
      </c>
      <c r="R645" s="106" t="s">
        <v>181</v>
      </c>
      <c r="S645" s="107">
        <v>90</v>
      </c>
      <c r="T645" s="107">
        <v>66</v>
      </c>
      <c r="U645" s="106" t="s">
        <v>5819</v>
      </c>
      <c r="V645" s="107">
        <v>0.3</v>
      </c>
      <c r="W645" s="107">
        <v>2</v>
      </c>
      <c r="X645" s="107">
        <v>4.5999999999999996</v>
      </c>
      <c r="Y645" s="107">
        <v>13</v>
      </c>
      <c r="Z645" s="106" t="s">
        <v>5820</v>
      </c>
      <c r="AA645" s="107">
        <v>3</v>
      </c>
      <c r="AB645" s="106" t="s">
        <v>181</v>
      </c>
      <c r="AC645" s="106" t="s">
        <v>181</v>
      </c>
      <c r="AD645" s="106" t="s">
        <v>181</v>
      </c>
      <c r="AE645" s="106" t="s">
        <v>181</v>
      </c>
      <c r="AF645" s="106" t="s">
        <v>181</v>
      </c>
      <c r="AG645" s="106" t="s">
        <v>181</v>
      </c>
      <c r="AH645" s="106" t="s">
        <v>181</v>
      </c>
      <c r="AI645" s="106" t="s">
        <v>181</v>
      </c>
      <c r="AJ645" s="106" t="s">
        <v>181</v>
      </c>
      <c r="AK645" s="106" t="s">
        <v>181</v>
      </c>
      <c r="AL645" s="106" t="s">
        <v>181</v>
      </c>
      <c r="AM645" s="106" t="s">
        <v>181</v>
      </c>
      <c r="AN645" s="106" t="s">
        <v>181</v>
      </c>
      <c r="AO645" s="3"/>
    </row>
    <row r="646" spans="2:41" x14ac:dyDescent="0.25">
      <c r="B646" s="106" t="s">
        <v>4829</v>
      </c>
      <c r="C646" s="16" t="s">
        <v>6</v>
      </c>
      <c r="D646" s="16" t="s">
        <v>7</v>
      </c>
      <c r="E646" s="16">
        <v>2020</v>
      </c>
      <c r="F646" s="12">
        <v>43832</v>
      </c>
      <c r="G646" s="107">
        <v>1023.8</v>
      </c>
      <c r="H646" s="106" t="s">
        <v>181</v>
      </c>
      <c r="I646" s="107">
        <v>1026</v>
      </c>
      <c r="J646" s="106" t="s">
        <v>5821</v>
      </c>
      <c r="K646" s="107">
        <v>1022</v>
      </c>
      <c r="L646" s="106" t="s">
        <v>5822</v>
      </c>
      <c r="M646" s="107">
        <v>18.5</v>
      </c>
      <c r="N646" s="107">
        <v>23.4</v>
      </c>
      <c r="O646" s="106" t="s">
        <v>5823</v>
      </c>
      <c r="P646" s="107">
        <v>16</v>
      </c>
      <c r="Q646" s="106" t="s">
        <v>5824</v>
      </c>
      <c r="R646" s="106" t="s">
        <v>181</v>
      </c>
      <c r="S646" s="107">
        <v>89</v>
      </c>
      <c r="T646" s="107">
        <v>59</v>
      </c>
      <c r="U646" s="106" t="s">
        <v>5825</v>
      </c>
      <c r="V646" s="107">
        <v>0.2</v>
      </c>
      <c r="W646" s="107">
        <v>11</v>
      </c>
      <c r="X646" s="107">
        <v>3</v>
      </c>
      <c r="Y646" s="107">
        <v>83</v>
      </c>
      <c r="Z646" s="106" t="s">
        <v>5826</v>
      </c>
      <c r="AA646" s="107">
        <v>0.5</v>
      </c>
      <c r="AB646" s="106" t="s">
        <v>181</v>
      </c>
      <c r="AC646" s="106" t="s">
        <v>181</v>
      </c>
      <c r="AD646" s="106" t="s">
        <v>181</v>
      </c>
      <c r="AE646" s="106" t="s">
        <v>181</v>
      </c>
      <c r="AF646" s="106" t="s">
        <v>181</v>
      </c>
      <c r="AG646" s="106" t="s">
        <v>181</v>
      </c>
      <c r="AH646" s="106" t="s">
        <v>181</v>
      </c>
      <c r="AI646" s="106" t="s">
        <v>181</v>
      </c>
      <c r="AJ646" s="106" t="s">
        <v>181</v>
      </c>
      <c r="AK646" s="106" t="s">
        <v>181</v>
      </c>
      <c r="AL646" s="106" t="s">
        <v>181</v>
      </c>
      <c r="AM646" s="106" t="s">
        <v>181</v>
      </c>
      <c r="AN646" s="106" t="s">
        <v>181</v>
      </c>
      <c r="AO646" s="3"/>
    </row>
    <row r="647" spans="2:41" x14ac:dyDescent="0.25">
      <c r="B647" s="106" t="s">
        <v>4829</v>
      </c>
      <c r="C647" s="16" t="s">
        <v>6</v>
      </c>
      <c r="D647" s="16" t="s">
        <v>7</v>
      </c>
      <c r="E647" s="16">
        <v>2020</v>
      </c>
      <c r="F647" s="12">
        <v>43833</v>
      </c>
      <c r="G647" s="107">
        <v>1021.6</v>
      </c>
      <c r="H647" s="106" t="s">
        <v>181</v>
      </c>
      <c r="I647" s="107">
        <v>1023.6</v>
      </c>
      <c r="J647" s="106" t="s">
        <v>5827</v>
      </c>
      <c r="K647" s="107">
        <v>1019.6</v>
      </c>
      <c r="L647" s="106" t="s">
        <v>5828</v>
      </c>
      <c r="M647" s="107">
        <v>18.899999999999999</v>
      </c>
      <c r="N647" s="107">
        <v>25.2</v>
      </c>
      <c r="O647" s="106" t="s">
        <v>5829</v>
      </c>
      <c r="P647" s="107">
        <v>13.8</v>
      </c>
      <c r="Q647" s="106" t="s">
        <v>5830</v>
      </c>
      <c r="R647" s="106" t="s">
        <v>181</v>
      </c>
      <c r="S647" s="107">
        <v>83</v>
      </c>
      <c r="T647" s="107">
        <v>53</v>
      </c>
      <c r="U647" s="106" t="s">
        <v>5831</v>
      </c>
      <c r="V647" s="107">
        <v>0.5</v>
      </c>
      <c r="W647" s="107">
        <v>92</v>
      </c>
      <c r="X647" s="107">
        <v>3.6</v>
      </c>
      <c r="Y647" s="107">
        <v>105</v>
      </c>
      <c r="Z647" s="106" t="s">
        <v>5832</v>
      </c>
      <c r="AA647" s="107">
        <v>0</v>
      </c>
      <c r="AB647" s="106" t="s">
        <v>181</v>
      </c>
      <c r="AC647" s="106" t="s">
        <v>181</v>
      </c>
      <c r="AD647" s="106" t="s">
        <v>181</v>
      </c>
      <c r="AE647" s="106" t="s">
        <v>181</v>
      </c>
      <c r="AF647" s="106" t="s">
        <v>181</v>
      </c>
      <c r="AG647" s="106" t="s">
        <v>181</v>
      </c>
      <c r="AH647" s="106" t="s">
        <v>181</v>
      </c>
      <c r="AI647" s="106" t="s">
        <v>181</v>
      </c>
      <c r="AJ647" s="106" t="s">
        <v>181</v>
      </c>
      <c r="AK647" s="106" t="s">
        <v>181</v>
      </c>
      <c r="AL647" s="106" t="s">
        <v>181</v>
      </c>
      <c r="AM647" s="106" t="s">
        <v>181</v>
      </c>
      <c r="AN647" s="106" t="s">
        <v>181</v>
      </c>
      <c r="AO647" s="3"/>
    </row>
    <row r="648" spans="2:41" x14ac:dyDescent="0.25">
      <c r="B648" s="106" t="s">
        <v>4829</v>
      </c>
      <c r="C648" s="16" t="s">
        <v>6</v>
      </c>
      <c r="D648" s="16" t="s">
        <v>7</v>
      </c>
      <c r="E648" s="16">
        <v>2020</v>
      </c>
      <c r="F648" s="12">
        <v>43834</v>
      </c>
      <c r="G648" s="107">
        <v>1019.9</v>
      </c>
      <c r="H648" s="106" t="s">
        <v>181</v>
      </c>
      <c r="I648" s="107">
        <v>1022</v>
      </c>
      <c r="J648" s="106" t="s">
        <v>5833</v>
      </c>
      <c r="K648" s="107">
        <v>1017.7</v>
      </c>
      <c r="L648" s="106" t="s">
        <v>5834</v>
      </c>
      <c r="M648" s="107">
        <v>19.3</v>
      </c>
      <c r="N648" s="107">
        <v>25.2</v>
      </c>
      <c r="O648" s="106" t="s">
        <v>5835</v>
      </c>
      <c r="P648" s="107">
        <v>14.6</v>
      </c>
      <c r="Q648" s="106" t="s">
        <v>5836</v>
      </c>
      <c r="R648" s="106" t="s">
        <v>181</v>
      </c>
      <c r="S648" s="107">
        <v>85</v>
      </c>
      <c r="T648" s="107">
        <v>54</v>
      </c>
      <c r="U648" s="106" t="s">
        <v>5837</v>
      </c>
      <c r="V648" s="107">
        <v>0.3</v>
      </c>
      <c r="W648" s="107">
        <v>111</v>
      </c>
      <c r="X648" s="107">
        <v>3.9</v>
      </c>
      <c r="Y648" s="107">
        <v>97</v>
      </c>
      <c r="Z648" s="106" t="s">
        <v>5838</v>
      </c>
      <c r="AA648" s="107">
        <v>0</v>
      </c>
      <c r="AB648" s="106" t="s">
        <v>181</v>
      </c>
      <c r="AC648" s="106" t="s">
        <v>181</v>
      </c>
      <c r="AD648" s="106" t="s">
        <v>181</v>
      </c>
      <c r="AE648" s="106" t="s">
        <v>181</v>
      </c>
      <c r="AF648" s="106" t="s">
        <v>181</v>
      </c>
      <c r="AG648" s="106" t="s">
        <v>181</v>
      </c>
      <c r="AH648" s="106" t="s">
        <v>181</v>
      </c>
      <c r="AI648" s="106" t="s">
        <v>181</v>
      </c>
      <c r="AJ648" s="106" t="s">
        <v>181</v>
      </c>
      <c r="AK648" s="106" t="s">
        <v>181</v>
      </c>
      <c r="AL648" s="106" t="s">
        <v>181</v>
      </c>
      <c r="AM648" s="106" t="s">
        <v>181</v>
      </c>
      <c r="AN648" s="106" t="s">
        <v>181</v>
      </c>
      <c r="AO648" s="3"/>
    </row>
    <row r="649" spans="2:41" x14ac:dyDescent="0.25">
      <c r="B649" s="106" t="s">
        <v>4829</v>
      </c>
      <c r="C649" s="16" t="s">
        <v>6</v>
      </c>
      <c r="D649" s="16" t="s">
        <v>7</v>
      </c>
      <c r="E649" s="16">
        <v>2020</v>
      </c>
      <c r="F649" s="12">
        <v>43835</v>
      </c>
      <c r="G649" s="107">
        <v>1020.9</v>
      </c>
      <c r="H649" s="106" t="s">
        <v>181</v>
      </c>
      <c r="I649" s="107">
        <v>1023</v>
      </c>
      <c r="J649" s="106" t="s">
        <v>5839</v>
      </c>
      <c r="K649" s="107">
        <v>1018.8</v>
      </c>
      <c r="L649" s="106" t="s">
        <v>5840</v>
      </c>
      <c r="M649" s="107">
        <v>19.899999999999999</v>
      </c>
      <c r="N649" s="107">
        <v>25</v>
      </c>
      <c r="O649" s="106" t="s">
        <v>5841</v>
      </c>
      <c r="P649" s="107">
        <v>17.399999999999999</v>
      </c>
      <c r="Q649" s="106" t="s">
        <v>5842</v>
      </c>
      <c r="R649" s="106" t="s">
        <v>181</v>
      </c>
      <c r="S649" s="107">
        <v>88</v>
      </c>
      <c r="T649" s="107">
        <v>59</v>
      </c>
      <c r="U649" s="106" t="s">
        <v>5843</v>
      </c>
      <c r="V649" s="107">
        <v>0.4</v>
      </c>
      <c r="W649" s="107">
        <v>255</v>
      </c>
      <c r="X649" s="107">
        <v>3.1</v>
      </c>
      <c r="Y649" s="107">
        <v>255</v>
      </c>
      <c r="Z649" s="106" t="s">
        <v>5844</v>
      </c>
      <c r="AA649" s="107">
        <v>1.5</v>
      </c>
      <c r="AB649" s="106" t="s">
        <v>181</v>
      </c>
      <c r="AC649" s="106" t="s">
        <v>181</v>
      </c>
      <c r="AD649" s="106" t="s">
        <v>181</v>
      </c>
      <c r="AE649" s="106" t="s">
        <v>181</v>
      </c>
      <c r="AF649" s="106" t="s">
        <v>181</v>
      </c>
      <c r="AG649" s="106" t="s">
        <v>181</v>
      </c>
      <c r="AH649" s="106" t="s">
        <v>181</v>
      </c>
      <c r="AI649" s="106" t="s">
        <v>181</v>
      </c>
      <c r="AJ649" s="106" t="s">
        <v>181</v>
      </c>
      <c r="AK649" s="106" t="s">
        <v>181</v>
      </c>
      <c r="AL649" s="106" t="s">
        <v>181</v>
      </c>
      <c r="AM649" s="106" t="s">
        <v>181</v>
      </c>
      <c r="AN649" s="106" t="s">
        <v>181</v>
      </c>
      <c r="AO649" s="3"/>
    </row>
    <row r="650" spans="2:41" x14ac:dyDescent="0.25">
      <c r="B650" s="106" t="s">
        <v>4829</v>
      </c>
      <c r="C650" s="16" t="s">
        <v>6</v>
      </c>
      <c r="D650" s="16" t="s">
        <v>7</v>
      </c>
      <c r="E650" s="16">
        <v>2020</v>
      </c>
      <c r="F650" s="12">
        <v>43836</v>
      </c>
      <c r="G650" s="107">
        <v>1019</v>
      </c>
      <c r="H650" s="106" t="s">
        <v>181</v>
      </c>
      <c r="I650" s="107">
        <v>1021.2</v>
      </c>
      <c r="J650" s="106" t="s">
        <v>5845</v>
      </c>
      <c r="K650" s="107">
        <v>1017</v>
      </c>
      <c r="L650" s="106" t="s">
        <v>5846</v>
      </c>
      <c r="M650" s="107">
        <v>20.399999999999999</v>
      </c>
      <c r="N650" s="107">
        <v>26.7</v>
      </c>
      <c r="O650" s="106" t="s">
        <v>5847</v>
      </c>
      <c r="P650" s="107">
        <v>16.600000000000001</v>
      </c>
      <c r="Q650" s="106" t="s">
        <v>5848</v>
      </c>
      <c r="R650" s="106" t="s">
        <v>181</v>
      </c>
      <c r="S650" s="107">
        <v>87</v>
      </c>
      <c r="T650" s="107">
        <v>57</v>
      </c>
      <c r="U650" s="106" t="s">
        <v>5849</v>
      </c>
      <c r="V650" s="107">
        <v>0.4</v>
      </c>
      <c r="W650" s="107">
        <v>130</v>
      </c>
      <c r="X650" s="107">
        <v>4.4000000000000004</v>
      </c>
      <c r="Y650" s="107">
        <v>155</v>
      </c>
      <c r="Z650" s="106" t="s">
        <v>5850</v>
      </c>
      <c r="AA650" s="107">
        <v>0</v>
      </c>
      <c r="AB650" s="106" t="s">
        <v>181</v>
      </c>
      <c r="AC650" s="106" t="s">
        <v>181</v>
      </c>
      <c r="AD650" s="106" t="s">
        <v>181</v>
      </c>
      <c r="AE650" s="106" t="s">
        <v>181</v>
      </c>
      <c r="AF650" s="106" t="s">
        <v>181</v>
      </c>
      <c r="AG650" s="106" t="s">
        <v>181</v>
      </c>
      <c r="AH650" s="106" t="s">
        <v>181</v>
      </c>
      <c r="AI650" s="106" t="s">
        <v>181</v>
      </c>
      <c r="AJ650" s="106" t="s">
        <v>181</v>
      </c>
      <c r="AK650" s="106" t="s">
        <v>181</v>
      </c>
      <c r="AL650" s="106" t="s">
        <v>181</v>
      </c>
      <c r="AM650" s="106" t="s">
        <v>181</v>
      </c>
      <c r="AN650" s="106" t="s">
        <v>181</v>
      </c>
      <c r="AO650" s="3"/>
    </row>
    <row r="651" spans="2:41" x14ac:dyDescent="0.25">
      <c r="B651" s="106" t="s">
        <v>4829</v>
      </c>
      <c r="C651" s="16" t="s">
        <v>6</v>
      </c>
      <c r="D651" s="16" t="s">
        <v>7</v>
      </c>
      <c r="E651" s="16">
        <v>2020</v>
      </c>
      <c r="F651" s="12">
        <v>43837</v>
      </c>
      <c r="G651" s="107">
        <v>1015.7</v>
      </c>
      <c r="H651" s="106" t="s">
        <v>181</v>
      </c>
      <c r="I651" s="107">
        <v>1017.5</v>
      </c>
      <c r="J651" s="106" t="s">
        <v>5851</v>
      </c>
      <c r="K651" s="107">
        <v>1013.2</v>
      </c>
      <c r="L651" s="106" t="s">
        <v>5852</v>
      </c>
      <c r="M651" s="107">
        <v>21.2</v>
      </c>
      <c r="N651" s="107">
        <v>28.5</v>
      </c>
      <c r="O651" s="106" t="s">
        <v>5853</v>
      </c>
      <c r="P651" s="107">
        <v>17.600000000000001</v>
      </c>
      <c r="Q651" s="106" t="s">
        <v>5854</v>
      </c>
      <c r="R651" s="106" t="s">
        <v>181</v>
      </c>
      <c r="S651" s="107">
        <v>83</v>
      </c>
      <c r="T651" s="107">
        <v>45</v>
      </c>
      <c r="U651" s="106" t="s">
        <v>5855</v>
      </c>
      <c r="V651" s="107">
        <v>0.6</v>
      </c>
      <c r="W651" s="107">
        <v>223</v>
      </c>
      <c r="X651" s="107">
        <v>4.3</v>
      </c>
      <c r="Y651" s="107">
        <v>213</v>
      </c>
      <c r="Z651" s="106" t="s">
        <v>5856</v>
      </c>
      <c r="AA651" s="107">
        <v>0</v>
      </c>
      <c r="AB651" s="106" t="s">
        <v>181</v>
      </c>
      <c r="AC651" s="106" t="s">
        <v>181</v>
      </c>
      <c r="AD651" s="106" t="s">
        <v>181</v>
      </c>
      <c r="AE651" s="106" t="s">
        <v>181</v>
      </c>
      <c r="AF651" s="106" t="s">
        <v>181</v>
      </c>
      <c r="AG651" s="106" t="s">
        <v>181</v>
      </c>
      <c r="AH651" s="106" t="s">
        <v>181</v>
      </c>
      <c r="AI651" s="106" t="s">
        <v>181</v>
      </c>
      <c r="AJ651" s="106" t="s">
        <v>181</v>
      </c>
      <c r="AK651" s="106" t="s">
        <v>181</v>
      </c>
      <c r="AL651" s="106" t="s">
        <v>181</v>
      </c>
      <c r="AM651" s="106" t="s">
        <v>181</v>
      </c>
      <c r="AN651" s="106" t="s">
        <v>181</v>
      </c>
      <c r="AO651" s="3"/>
    </row>
    <row r="652" spans="2:41" x14ac:dyDescent="0.25">
      <c r="B652" s="106" t="s">
        <v>4829</v>
      </c>
      <c r="C652" s="16" t="s">
        <v>6</v>
      </c>
      <c r="D652" s="16" t="s">
        <v>7</v>
      </c>
      <c r="E652" s="16">
        <v>2020</v>
      </c>
      <c r="F652" s="12">
        <v>43838</v>
      </c>
      <c r="G652" s="107">
        <v>1019.1</v>
      </c>
      <c r="H652" s="106" t="s">
        <v>181</v>
      </c>
      <c r="I652" s="107">
        <v>1020.9</v>
      </c>
      <c r="J652" s="106" t="s">
        <v>5857</v>
      </c>
      <c r="K652" s="107">
        <v>1016.3</v>
      </c>
      <c r="L652" s="106" t="s">
        <v>5858</v>
      </c>
      <c r="M652" s="107">
        <v>18.100000000000001</v>
      </c>
      <c r="N652" s="107">
        <v>23.3</v>
      </c>
      <c r="O652" s="106" t="s">
        <v>5859</v>
      </c>
      <c r="P652" s="107">
        <v>15.3</v>
      </c>
      <c r="Q652" s="106" t="s">
        <v>5860</v>
      </c>
      <c r="R652" s="106" t="s">
        <v>181</v>
      </c>
      <c r="S652" s="107">
        <v>86</v>
      </c>
      <c r="T652" s="107">
        <v>66</v>
      </c>
      <c r="U652" s="106" t="s">
        <v>5861</v>
      </c>
      <c r="V652" s="107">
        <v>0.5</v>
      </c>
      <c r="W652" s="107">
        <v>41</v>
      </c>
      <c r="X652" s="107">
        <v>8.6</v>
      </c>
      <c r="Y652" s="107">
        <v>96</v>
      </c>
      <c r="Z652" s="106" t="s">
        <v>5862</v>
      </c>
      <c r="AA652" s="107">
        <v>0</v>
      </c>
      <c r="AB652" s="106" t="s">
        <v>181</v>
      </c>
      <c r="AC652" s="106" t="s">
        <v>181</v>
      </c>
      <c r="AD652" s="106" t="s">
        <v>181</v>
      </c>
      <c r="AE652" s="106" t="s">
        <v>181</v>
      </c>
      <c r="AF652" s="106" t="s">
        <v>181</v>
      </c>
      <c r="AG652" s="106" t="s">
        <v>181</v>
      </c>
      <c r="AH652" s="106" t="s">
        <v>181</v>
      </c>
      <c r="AI652" s="106" t="s">
        <v>181</v>
      </c>
      <c r="AJ652" s="106" t="s">
        <v>181</v>
      </c>
      <c r="AK652" s="106" t="s">
        <v>181</v>
      </c>
      <c r="AL652" s="106" t="s">
        <v>181</v>
      </c>
      <c r="AM652" s="106" t="s">
        <v>181</v>
      </c>
      <c r="AN652" s="106" t="s">
        <v>181</v>
      </c>
      <c r="AO652" s="3"/>
    </row>
    <row r="653" spans="2:41" x14ac:dyDescent="0.25">
      <c r="B653" s="106" t="s">
        <v>4829</v>
      </c>
      <c r="C653" s="16" t="s">
        <v>6</v>
      </c>
      <c r="D653" s="16" t="s">
        <v>7</v>
      </c>
      <c r="E653" s="16">
        <v>2020</v>
      </c>
      <c r="F653" s="12">
        <v>43839</v>
      </c>
      <c r="G653" s="107">
        <v>1018.2</v>
      </c>
      <c r="H653" s="106" t="s">
        <v>181</v>
      </c>
      <c r="I653" s="107">
        <v>1021</v>
      </c>
      <c r="J653" s="106" t="s">
        <v>5863</v>
      </c>
      <c r="K653" s="107">
        <v>1015.8</v>
      </c>
      <c r="L653" s="106" t="s">
        <v>5864</v>
      </c>
      <c r="M653" s="107">
        <v>18.100000000000001</v>
      </c>
      <c r="N653" s="107">
        <v>21.5</v>
      </c>
      <c r="O653" s="106" t="s">
        <v>5865</v>
      </c>
      <c r="P653" s="107">
        <v>16.399999999999999</v>
      </c>
      <c r="Q653" s="106" t="s">
        <v>5866</v>
      </c>
      <c r="R653" s="106" t="s">
        <v>181</v>
      </c>
      <c r="S653" s="107">
        <v>89</v>
      </c>
      <c r="T653" s="107">
        <v>69</v>
      </c>
      <c r="U653" s="106" t="s">
        <v>5867</v>
      </c>
      <c r="V653" s="107">
        <v>0.2</v>
      </c>
      <c r="W653" s="107">
        <v>21</v>
      </c>
      <c r="X653" s="107">
        <v>3.6</v>
      </c>
      <c r="Y653" s="107">
        <v>69</v>
      </c>
      <c r="Z653" s="106" t="s">
        <v>5868</v>
      </c>
      <c r="AA653" s="107">
        <v>0</v>
      </c>
      <c r="AB653" s="106" t="s">
        <v>181</v>
      </c>
      <c r="AC653" s="106" t="s">
        <v>181</v>
      </c>
      <c r="AD653" s="106" t="s">
        <v>181</v>
      </c>
      <c r="AE653" s="106" t="s">
        <v>181</v>
      </c>
      <c r="AF653" s="106" t="s">
        <v>181</v>
      </c>
      <c r="AG653" s="106" t="s">
        <v>181</v>
      </c>
      <c r="AH653" s="106" t="s">
        <v>181</v>
      </c>
      <c r="AI653" s="106" t="s">
        <v>181</v>
      </c>
      <c r="AJ653" s="106" t="s">
        <v>181</v>
      </c>
      <c r="AK653" s="106" t="s">
        <v>181</v>
      </c>
      <c r="AL653" s="106" t="s">
        <v>181</v>
      </c>
      <c r="AM653" s="106" t="s">
        <v>181</v>
      </c>
      <c r="AN653" s="106" t="s">
        <v>181</v>
      </c>
      <c r="AO653" s="3"/>
    </row>
    <row r="654" spans="2:41" x14ac:dyDescent="0.25">
      <c r="B654" s="106" t="s">
        <v>4829</v>
      </c>
      <c r="C654" s="16" t="s">
        <v>6</v>
      </c>
      <c r="D654" s="16" t="s">
        <v>7</v>
      </c>
      <c r="E654" s="16">
        <v>2020</v>
      </c>
      <c r="F654" s="12">
        <v>43840</v>
      </c>
      <c r="G654" s="107">
        <v>1015.1</v>
      </c>
      <c r="H654" s="106" t="s">
        <v>181</v>
      </c>
      <c r="I654" s="107">
        <v>1017.9</v>
      </c>
      <c r="J654" s="106" t="s">
        <v>5869</v>
      </c>
      <c r="K654" s="107">
        <v>1012.3</v>
      </c>
      <c r="L654" s="106" t="s">
        <v>5870</v>
      </c>
      <c r="M654" s="107">
        <v>19.399999999999999</v>
      </c>
      <c r="N654" s="107">
        <v>23.9</v>
      </c>
      <c r="O654" s="106" t="s">
        <v>5871</v>
      </c>
      <c r="P654" s="107">
        <v>15.5</v>
      </c>
      <c r="Q654" s="106" t="s">
        <v>5872</v>
      </c>
      <c r="R654" s="106" t="s">
        <v>181</v>
      </c>
      <c r="S654" s="107">
        <v>87</v>
      </c>
      <c r="T654" s="107">
        <v>64</v>
      </c>
      <c r="U654" s="106" t="s">
        <v>5873</v>
      </c>
      <c r="V654" s="107">
        <v>0.3</v>
      </c>
      <c r="W654" s="107">
        <v>63</v>
      </c>
      <c r="X654" s="107">
        <v>3.3</v>
      </c>
      <c r="Y654" s="107">
        <v>147</v>
      </c>
      <c r="Z654" s="106" t="s">
        <v>5874</v>
      </c>
      <c r="AA654" s="107">
        <v>0</v>
      </c>
      <c r="AB654" s="106" t="s">
        <v>181</v>
      </c>
      <c r="AC654" s="106" t="s">
        <v>181</v>
      </c>
      <c r="AD654" s="106" t="s">
        <v>181</v>
      </c>
      <c r="AE654" s="106" t="s">
        <v>181</v>
      </c>
      <c r="AF654" s="106" t="s">
        <v>181</v>
      </c>
      <c r="AG654" s="106" t="s">
        <v>181</v>
      </c>
      <c r="AH654" s="106" t="s">
        <v>181</v>
      </c>
      <c r="AI654" s="106" t="s">
        <v>181</v>
      </c>
      <c r="AJ654" s="106" t="s">
        <v>181</v>
      </c>
      <c r="AK654" s="106" t="s">
        <v>181</v>
      </c>
      <c r="AL654" s="106" t="s">
        <v>181</v>
      </c>
      <c r="AM654" s="106" t="s">
        <v>181</v>
      </c>
      <c r="AN654" s="106" t="s">
        <v>181</v>
      </c>
      <c r="AO654" s="3"/>
    </row>
    <row r="655" spans="2:41" x14ac:dyDescent="0.25">
      <c r="B655" s="106" t="s">
        <v>4829</v>
      </c>
      <c r="C655" s="16" t="s">
        <v>6</v>
      </c>
      <c r="D655" s="16" t="s">
        <v>7</v>
      </c>
      <c r="E655" s="16">
        <v>2020</v>
      </c>
      <c r="F655" s="12">
        <v>43841</v>
      </c>
      <c r="G655" s="107">
        <v>1012.7</v>
      </c>
      <c r="H655" s="106" t="s">
        <v>181</v>
      </c>
      <c r="I655" s="107">
        <v>1014.3</v>
      </c>
      <c r="J655" s="106" t="s">
        <v>5875</v>
      </c>
      <c r="K655" s="107">
        <v>1010.3</v>
      </c>
      <c r="L655" s="106" t="s">
        <v>5876</v>
      </c>
      <c r="M655" s="107">
        <v>20.2</v>
      </c>
      <c r="N655" s="107">
        <v>26.7</v>
      </c>
      <c r="O655" s="106" t="s">
        <v>5877</v>
      </c>
      <c r="P655" s="107">
        <v>15.3</v>
      </c>
      <c r="Q655" s="106" t="s">
        <v>5878</v>
      </c>
      <c r="R655" s="106" t="s">
        <v>181</v>
      </c>
      <c r="S655" s="107">
        <v>86</v>
      </c>
      <c r="T655" s="107">
        <v>51</v>
      </c>
      <c r="U655" s="106" t="s">
        <v>5879</v>
      </c>
      <c r="V655" s="107">
        <v>0.4</v>
      </c>
      <c r="W655" s="107">
        <v>34</v>
      </c>
      <c r="X655" s="107">
        <v>4.8</v>
      </c>
      <c r="Y655" s="107">
        <v>74</v>
      </c>
      <c r="Z655" s="106" t="s">
        <v>5880</v>
      </c>
      <c r="AA655" s="107">
        <v>2</v>
      </c>
      <c r="AB655" s="106" t="s">
        <v>181</v>
      </c>
      <c r="AC655" s="106" t="s">
        <v>181</v>
      </c>
      <c r="AD655" s="106" t="s">
        <v>181</v>
      </c>
      <c r="AE655" s="106" t="s">
        <v>181</v>
      </c>
      <c r="AF655" s="106" t="s">
        <v>181</v>
      </c>
      <c r="AG655" s="106" t="s">
        <v>181</v>
      </c>
      <c r="AH655" s="106" t="s">
        <v>181</v>
      </c>
      <c r="AI655" s="106" t="s">
        <v>181</v>
      </c>
      <c r="AJ655" s="106" t="s">
        <v>181</v>
      </c>
      <c r="AK655" s="106" t="s">
        <v>181</v>
      </c>
      <c r="AL655" s="106" t="s">
        <v>181</v>
      </c>
      <c r="AM655" s="106" t="s">
        <v>181</v>
      </c>
      <c r="AN655" s="106" t="s">
        <v>181</v>
      </c>
      <c r="AO655" s="3"/>
    </row>
    <row r="656" spans="2:41" x14ac:dyDescent="0.25">
      <c r="B656" s="106" t="s">
        <v>4829</v>
      </c>
      <c r="C656" s="16" t="s">
        <v>6</v>
      </c>
      <c r="D656" s="16" t="s">
        <v>7</v>
      </c>
      <c r="E656" s="16">
        <v>2020</v>
      </c>
      <c r="F656" s="12">
        <v>43842</v>
      </c>
      <c r="G656" s="107">
        <v>1014.8</v>
      </c>
      <c r="H656" s="106" t="s">
        <v>181</v>
      </c>
      <c r="I656" s="107">
        <v>1017.3</v>
      </c>
      <c r="J656" s="106" t="s">
        <v>5881</v>
      </c>
      <c r="K656" s="107">
        <v>1012</v>
      </c>
      <c r="L656" s="106" t="s">
        <v>5882</v>
      </c>
      <c r="M656" s="107">
        <v>17.100000000000001</v>
      </c>
      <c r="N656" s="107">
        <v>19.600000000000001</v>
      </c>
      <c r="O656" s="106" t="s">
        <v>5883</v>
      </c>
      <c r="P656" s="107">
        <v>15.2</v>
      </c>
      <c r="Q656" s="106" t="s">
        <v>5884</v>
      </c>
      <c r="R656" s="106" t="s">
        <v>181</v>
      </c>
      <c r="S656" s="107">
        <v>92</v>
      </c>
      <c r="T656" s="107">
        <v>78</v>
      </c>
      <c r="U656" s="106" t="s">
        <v>5885</v>
      </c>
      <c r="V656" s="107">
        <v>0.6</v>
      </c>
      <c r="W656" s="107">
        <v>23</v>
      </c>
      <c r="X656" s="107">
        <v>6.1</v>
      </c>
      <c r="Y656" s="107">
        <v>111</v>
      </c>
      <c r="Z656" s="106" t="s">
        <v>5886</v>
      </c>
      <c r="AA656" s="107">
        <v>25.5</v>
      </c>
      <c r="AB656" s="106" t="s">
        <v>181</v>
      </c>
      <c r="AC656" s="106" t="s">
        <v>181</v>
      </c>
      <c r="AD656" s="106" t="s">
        <v>181</v>
      </c>
      <c r="AE656" s="106" t="s">
        <v>181</v>
      </c>
      <c r="AF656" s="106" t="s">
        <v>181</v>
      </c>
      <c r="AG656" s="106" t="s">
        <v>181</v>
      </c>
      <c r="AH656" s="106" t="s">
        <v>181</v>
      </c>
      <c r="AI656" s="106" t="s">
        <v>181</v>
      </c>
      <c r="AJ656" s="106" t="s">
        <v>181</v>
      </c>
      <c r="AK656" s="106" t="s">
        <v>181</v>
      </c>
      <c r="AL656" s="106" t="s">
        <v>181</v>
      </c>
      <c r="AM656" s="106" t="s">
        <v>181</v>
      </c>
      <c r="AN656" s="106" t="s">
        <v>181</v>
      </c>
      <c r="AO656" s="3"/>
    </row>
    <row r="657" spans="2:41" x14ac:dyDescent="0.25">
      <c r="B657" s="106" t="s">
        <v>4829</v>
      </c>
      <c r="C657" s="16" t="s">
        <v>6</v>
      </c>
      <c r="D657" s="16" t="s">
        <v>7</v>
      </c>
      <c r="E657" s="16">
        <v>2020</v>
      </c>
      <c r="F657" s="12">
        <v>43843</v>
      </c>
      <c r="G657" s="107">
        <v>1016.3</v>
      </c>
      <c r="H657" s="106" t="s">
        <v>181</v>
      </c>
      <c r="I657" s="107">
        <v>1018.4</v>
      </c>
      <c r="J657" s="106" t="s">
        <v>5887</v>
      </c>
      <c r="K657" s="107">
        <v>1014.8</v>
      </c>
      <c r="L657" s="106" t="s">
        <v>5888</v>
      </c>
      <c r="M657" s="107">
        <v>17</v>
      </c>
      <c r="N657" s="107">
        <v>20.9</v>
      </c>
      <c r="O657" s="106" t="s">
        <v>5889</v>
      </c>
      <c r="P657" s="107">
        <v>14.9</v>
      </c>
      <c r="Q657" s="106" t="s">
        <v>5890</v>
      </c>
      <c r="R657" s="106" t="s">
        <v>181</v>
      </c>
      <c r="S657" s="107">
        <v>89</v>
      </c>
      <c r="T657" s="107">
        <v>65</v>
      </c>
      <c r="U657" s="106" t="s">
        <v>5891</v>
      </c>
      <c r="V657" s="107">
        <v>0.2</v>
      </c>
      <c r="W657" s="107">
        <v>30</v>
      </c>
      <c r="X657" s="107">
        <v>3.6</v>
      </c>
      <c r="Y657" s="107">
        <v>105</v>
      </c>
      <c r="Z657" s="106" t="s">
        <v>5892</v>
      </c>
      <c r="AA657" s="107">
        <v>0</v>
      </c>
      <c r="AB657" s="106" t="s">
        <v>181</v>
      </c>
      <c r="AC657" s="106" t="s">
        <v>181</v>
      </c>
      <c r="AD657" s="106" t="s">
        <v>181</v>
      </c>
      <c r="AE657" s="106" t="s">
        <v>181</v>
      </c>
      <c r="AF657" s="106" t="s">
        <v>181</v>
      </c>
      <c r="AG657" s="106" t="s">
        <v>181</v>
      </c>
      <c r="AH657" s="106" t="s">
        <v>181</v>
      </c>
      <c r="AI657" s="106" t="s">
        <v>181</v>
      </c>
      <c r="AJ657" s="106" t="s">
        <v>181</v>
      </c>
      <c r="AK657" s="106" t="s">
        <v>181</v>
      </c>
      <c r="AL657" s="106" t="s">
        <v>181</v>
      </c>
      <c r="AM657" s="106" t="s">
        <v>181</v>
      </c>
      <c r="AN657" s="106" t="s">
        <v>181</v>
      </c>
      <c r="AO657" s="3"/>
    </row>
    <row r="658" spans="2:41" x14ac:dyDescent="0.25">
      <c r="B658" s="106" t="s">
        <v>4829</v>
      </c>
      <c r="C658" s="16" t="s">
        <v>6</v>
      </c>
      <c r="D658" s="16" t="s">
        <v>7</v>
      </c>
      <c r="E658" s="16">
        <v>2020</v>
      </c>
      <c r="F658" s="12">
        <v>43844</v>
      </c>
      <c r="G658" s="107">
        <v>1017.5</v>
      </c>
      <c r="H658" s="106" t="s">
        <v>181</v>
      </c>
      <c r="I658" s="107">
        <v>1020.2</v>
      </c>
      <c r="J658" s="106" t="s">
        <v>5893</v>
      </c>
      <c r="K658" s="107">
        <v>1015.3</v>
      </c>
      <c r="L658" s="106" t="s">
        <v>5894</v>
      </c>
      <c r="M658" s="107">
        <v>17.899999999999999</v>
      </c>
      <c r="N658" s="107">
        <v>23.7</v>
      </c>
      <c r="O658" s="106" t="s">
        <v>5895</v>
      </c>
      <c r="P658" s="107">
        <v>13.1</v>
      </c>
      <c r="Q658" s="106" t="s">
        <v>5896</v>
      </c>
      <c r="R658" s="106" t="s">
        <v>181</v>
      </c>
      <c r="S658" s="107">
        <v>84</v>
      </c>
      <c r="T658" s="107">
        <v>58</v>
      </c>
      <c r="U658" s="106" t="s">
        <v>5897</v>
      </c>
      <c r="V658" s="107">
        <v>0.7</v>
      </c>
      <c r="W658" s="107">
        <v>64</v>
      </c>
      <c r="X658" s="107">
        <v>5.0999999999999996</v>
      </c>
      <c r="Y658" s="107">
        <v>36</v>
      </c>
      <c r="Z658" s="106" t="s">
        <v>5898</v>
      </c>
      <c r="AA658" s="107">
        <v>0</v>
      </c>
      <c r="AB658" s="106" t="s">
        <v>181</v>
      </c>
      <c r="AC658" s="106" t="s">
        <v>181</v>
      </c>
      <c r="AD658" s="106" t="s">
        <v>181</v>
      </c>
      <c r="AE658" s="106" t="s">
        <v>181</v>
      </c>
      <c r="AF658" s="106" t="s">
        <v>181</v>
      </c>
      <c r="AG658" s="106" t="s">
        <v>181</v>
      </c>
      <c r="AH658" s="106" t="s">
        <v>181</v>
      </c>
      <c r="AI658" s="106" t="s">
        <v>181</v>
      </c>
      <c r="AJ658" s="106" t="s">
        <v>181</v>
      </c>
      <c r="AK658" s="106" t="s">
        <v>181</v>
      </c>
      <c r="AL658" s="106" t="s">
        <v>181</v>
      </c>
      <c r="AM658" s="106" t="s">
        <v>181</v>
      </c>
      <c r="AN658" s="106" t="s">
        <v>181</v>
      </c>
      <c r="AO658" s="3"/>
    </row>
    <row r="659" spans="2:41" x14ac:dyDescent="0.25">
      <c r="B659" s="106" t="s">
        <v>4829</v>
      </c>
      <c r="C659" s="16" t="s">
        <v>6</v>
      </c>
      <c r="D659" s="16" t="s">
        <v>7</v>
      </c>
      <c r="E659" s="16">
        <v>2020</v>
      </c>
      <c r="F659" s="12">
        <v>43845</v>
      </c>
      <c r="G659" s="107">
        <v>1018</v>
      </c>
      <c r="H659" s="106" t="s">
        <v>181</v>
      </c>
      <c r="I659" s="107">
        <v>1020.4</v>
      </c>
      <c r="J659" s="106" t="s">
        <v>5899</v>
      </c>
      <c r="K659" s="107">
        <v>1015.5</v>
      </c>
      <c r="L659" s="106" t="s">
        <v>5900</v>
      </c>
      <c r="M659" s="107">
        <v>18.600000000000001</v>
      </c>
      <c r="N659" s="107">
        <v>23.9</v>
      </c>
      <c r="O659" s="106" t="s">
        <v>5901</v>
      </c>
      <c r="P659" s="107">
        <v>14.7</v>
      </c>
      <c r="Q659" s="106" t="s">
        <v>5902</v>
      </c>
      <c r="R659" s="106" t="s">
        <v>181</v>
      </c>
      <c r="S659" s="107">
        <v>85</v>
      </c>
      <c r="T659" s="107">
        <v>58</v>
      </c>
      <c r="U659" s="106" t="s">
        <v>5903</v>
      </c>
      <c r="V659" s="107">
        <v>0.4</v>
      </c>
      <c r="W659" s="107">
        <v>8</v>
      </c>
      <c r="X659" s="107">
        <v>5</v>
      </c>
      <c r="Y659" s="107">
        <v>69</v>
      </c>
      <c r="Z659" s="106" t="s">
        <v>5904</v>
      </c>
      <c r="AA659" s="107">
        <v>0</v>
      </c>
      <c r="AB659" s="106" t="s">
        <v>181</v>
      </c>
      <c r="AC659" s="106" t="s">
        <v>181</v>
      </c>
      <c r="AD659" s="106" t="s">
        <v>181</v>
      </c>
      <c r="AE659" s="106" t="s">
        <v>181</v>
      </c>
      <c r="AF659" s="106" t="s">
        <v>181</v>
      </c>
      <c r="AG659" s="106" t="s">
        <v>181</v>
      </c>
      <c r="AH659" s="106" t="s">
        <v>181</v>
      </c>
      <c r="AI659" s="106" t="s">
        <v>181</v>
      </c>
      <c r="AJ659" s="106" t="s">
        <v>181</v>
      </c>
      <c r="AK659" s="106" t="s">
        <v>181</v>
      </c>
      <c r="AL659" s="106" t="s">
        <v>181</v>
      </c>
      <c r="AM659" s="106" t="s">
        <v>181</v>
      </c>
      <c r="AN659" s="106" t="s">
        <v>181</v>
      </c>
      <c r="AO659" s="3"/>
    </row>
    <row r="660" spans="2:41" x14ac:dyDescent="0.25">
      <c r="B660" s="106" t="s">
        <v>4829</v>
      </c>
      <c r="C660" s="16" t="s">
        <v>6</v>
      </c>
      <c r="D660" s="16" t="s">
        <v>7</v>
      </c>
      <c r="E660" s="16">
        <v>2020</v>
      </c>
      <c r="F660" s="12">
        <v>43846</v>
      </c>
      <c r="G660" s="107">
        <v>1015.3</v>
      </c>
      <c r="H660" s="106" t="s">
        <v>181</v>
      </c>
      <c r="I660" s="107">
        <v>1017.4</v>
      </c>
      <c r="J660" s="106" t="s">
        <v>5905</v>
      </c>
      <c r="K660" s="107">
        <v>1013</v>
      </c>
      <c r="L660" s="106" t="s">
        <v>5906</v>
      </c>
      <c r="M660" s="107">
        <v>19.399999999999999</v>
      </c>
      <c r="N660" s="107">
        <v>25.6</v>
      </c>
      <c r="O660" s="106" t="s">
        <v>5907</v>
      </c>
      <c r="P660" s="107">
        <v>14.3</v>
      </c>
      <c r="Q660" s="106" t="s">
        <v>5908</v>
      </c>
      <c r="R660" s="106" t="s">
        <v>181</v>
      </c>
      <c r="S660" s="107">
        <v>87</v>
      </c>
      <c r="T660" s="107">
        <v>55</v>
      </c>
      <c r="U660" s="106" t="s">
        <v>5909</v>
      </c>
      <c r="V660" s="107">
        <v>0.4</v>
      </c>
      <c r="W660" s="107">
        <v>54</v>
      </c>
      <c r="X660" s="107">
        <v>4.0999999999999996</v>
      </c>
      <c r="Y660" s="107">
        <v>41</v>
      </c>
      <c r="Z660" s="106" t="s">
        <v>5910</v>
      </c>
      <c r="AA660" s="107">
        <v>5</v>
      </c>
      <c r="AB660" s="106" t="s">
        <v>181</v>
      </c>
      <c r="AC660" s="106" t="s">
        <v>181</v>
      </c>
      <c r="AD660" s="106" t="s">
        <v>181</v>
      </c>
      <c r="AE660" s="106" t="s">
        <v>181</v>
      </c>
      <c r="AF660" s="106" t="s">
        <v>181</v>
      </c>
      <c r="AG660" s="106" t="s">
        <v>181</v>
      </c>
      <c r="AH660" s="106" t="s">
        <v>181</v>
      </c>
      <c r="AI660" s="106" t="s">
        <v>181</v>
      </c>
      <c r="AJ660" s="106" t="s">
        <v>181</v>
      </c>
      <c r="AK660" s="106" t="s">
        <v>181</v>
      </c>
      <c r="AL660" s="106" t="s">
        <v>181</v>
      </c>
      <c r="AM660" s="106" t="s">
        <v>181</v>
      </c>
      <c r="AN660" s="106" t="s">
        <v>181</v>
      </c>
      <c r="AO660" s="3"/>
    </row>
    <row r="661" spans="2:41" x14ac:dyDescent="0.25">
      <c r="B661" s="106" t="s">
        <v>4829</v>
      </c>
      <c r="C661" s="16" t="s">
        <v>6</v>
      </c>
      <c r="D661" s="16" t="s">
        <v>7</v>
      </c>
      <c r="E661" s="16">
        <v>2020</v>
      </c>
      <c r="F661" s="12">
        <v>43847</v>
      </c>
      <c r="G661" s="107">
        <v>1016.3</v>
      </c>
      <c r="H661" s="106" t="s">
        <v>181</v>
      </c>
      <c r="I661" s="107">
        <v>1018.5</v>
      </c>
      <c r="J661" s="106" t="s">
        <v>5911</v>
      </c>
      <c r="K661" s="107">
        <v>1014.2</v>
      </c>
      <c r="L661" s="106" t="s">
        <v>5912</v>
      </c>
      <c r="M661" s="107">
        <v>17.899999999999999</v>
      </c>
      <c r="N661" s="107">
        <v>19.399999999999999</v>
      </c>
      <c r="O661" s="106" t="s">
        <v>5913</v>
      </c>
      <c r="P661" s="107">
        <v>15.7</v>
      </c>
      <c r="Q661" s="106" t="s">
        <v>5914</v>
      </c>
      <c r="R661" s="106" t="s">
        <v>181</v>
      </c>
      <c r="S661" s="107">
        <v>90</v>
      </c>
      <c r="T661" s="107">
        <v>77</v>
      </c>
      <c r="U661" s="106" t="s">
        <v>5915</v>
      </c>
      <c r="V661" s="107">
        <v>0.5</v>
      </c>
      <c r="W661" s="107">
        <v>22</v>
      </c>
      <c r="X661" s="107">
        <v>5.2</v>
      </c>
      <c r="Y661" s="107">
        <v>68</v>
      </c>
      <c r="Z661" s="106" t="s">
        <v>5916</v>
      </c>
      <c r="AA661" s="107">
        <v>2.5</v>
      </c>
      <c r="AB661" s="106" t="s">
        <v>181</v>
      </c>
      <c r="AC661" s="106" t="s">
        <v>181</v>
      </c>
      <c r="AD661" s="106" t="s">
        <v>181</v>
      </c>
      <c r="AE661" s="106" t="s">
        <v>181</v>
      </c>
      <c r="AF661" s="106" t="s">
        <v>181</v>
      </c>
      <c r="AG661" s="106" t="s">
        <v>181</v>
      </c>
      <c r="AH661" s="106" t="s">
        <v>181</v>
      </c>
      <c r="AI661" s="106" t="s">
        <v>181</v>
      </c>
      <c r="AJ661" s="106" t="s">
        <v>181</v>
      </c>
      <c r="AK661" s="106" t="s">
        <v>181</v>
      </c>
      <c r="AL661" s="106" t="s">
        <v>181</v>
      </c>
      <c r="AM661" s="106" t="s">
        <v>181</v>
      </c>
      <c r="AN661" s="106" t="s">
        <v>181</v>
      </c>
      <c r="AO661" s="3"/>
    </row>
    <row r="662" spans="2:41" x14ac:dyDescent="0.25">
      <c r="B662" s="106" t="s">
        <v>4829</v>
      </c>
      <c r="C662" s="16" t="s">
        <v>6</v>
      </c>
      <c r="D662" s="16" t="s">
        <v>7</v>
      </c>
      <c r="E662" s="16">
        <v>2020</v>
      </c>
      <c r="F662" s="12">
        <v>43848</v>
      </c>
      <c r="G662" s="107">
        <v>1018.4</v>
      </c>
      <c r="H662" s="106" t="s">
        <v>181</v>
      </c>
      <c r="I662" s="107">
        <v>1020.6</v>
      </c>
      <c r="J662" s="106" t="s">
        <v>5917</v>
      </c>
      <c r="K662" s="107">
        <v>1016</v>
      </c>
      <c r="L662" s="106" t="s">
        <v>5918</v>
      </c>
      <c r="M662" s="107">
        <v>15.3</v>
      </c>
      <c r="N662" s="107">
        <v>16.5</v>
      </c>
      <c r="O662" s="106" t="s">
        <v>5919</v>
      </c>
      <c r="P662" s="107">
        <v>14.6</v>
      </c>
      <c r="Q662" s="106" t="s">
        <v>5920</v>
      </c>
      <c r="R662" s="106" t="s">
        <v>181</v>
      </c>
      <c r="S662" s="107">
        <v>96</v>
      </c>
      <c r="T662" s="107">
        <v>83</v>
      </c>
      <c r="U662" s="106" t="s">
        <v>5921</v>
      </c>
      <c r="V662" s="107">
        <v>0.2</v>
      </c>
      <c r="W662" s="107">
        <v>209</v>
      </c>
      <c r="X662" s="107">
        <v>2.5</v>
      </c>
      <c r="Y662" s="107">
        <v>208</v>
      </c>
      <c r="Z662" s="106" t="s">
        <v>5922</v>
      </c>
      <c r="AA662" s="107">
        <v>1</v>
      </c>
      <c r="AB662" s="106" t="s">
        <v>181</v>
      </c>
      <c r="AC662" s="106" t="s">
        <v>181</v>
      </c>
      <c r="AD662" s="106" t="s">
        <v>181</v>
      </c>
      <c r="AE662" s="106" t="s">
        <v>181</v>
      </c>
      <c r="AF662" s="106" t="s">
        <v>181</v>
      </c>
      <c r="AG662" s="106" t="s">
        <v>181</v>
      </c>
      <c r="AH662" s="106" t="s">
        <v>181</v>
      </c>
      <c r="AI662" s="106" t="s">
        <v>181</v>
      </c>
      <c r="AJ662" s="106" t="s">
        <v>181</v>
      </c>
      <c r="AK662" s="106" t="s">
        <v>181</v>
      </c>
      <c r="AL662" s="106" t="s">
        <v>181</v>
      </c>
      <c r="AM662" s="106" t="s">
        <v>181</v>
      </c>
      <c r="AN662" s="106" t="s">
        <v>181</v>
      </c>
      <c r="AO662" s="3"/>
    </row>
    <row r="663" spans="2:41" x14ac:dyDescent="0.25">
      <c r="B663" s="106" t="s">
        <v>4829</v>
      </c>
      <c r="C663" s="16" t="s">
        <v>6</v>
      </c>
      <c r="D663" s="16" t="s">
        <v>7</v>
      </c>
      <c r="E663" s="16">
        <v>2020</v>
      </c>
      <c r="F663" s="12">
        <v>43849</v>
      </c>
      <c r="G663" s="107">
        <v>1018.4</v>
      </c>
      <c r="H663" s="106" t="s">
        <v>181</v>
      </c>
      <c r="I663" s="107">
        <v>1020</v>
      </c>
      <c r="J663" s="106" t="s">
        <v>5923</v>
      </c>
      <c r="K663" s="107">
        <v>1016.4</v>
      </c>
      <c r="L663" s="106" t="s">
        <v>5924</v>
      </c>
      <c r="M663" s="107">
        <v>16.899999999999999</v>
      </c>
      <c r="N663" s="107">
        <v>20.5</v>
      </c>
      <c r="O663" s="106" t="s">
        <v>5925</v>
      </c>
      <c r="P663" s="107">
        <v>14.9</v>
      </c>
      <c r="Q663" s="106" t="s">
        <v>5926</v>
      </c>
      <c r="R663" s="106" t="s">
        <v>181</v>
      </c>
      <c r="S663" s="107">
        <v>91</v>
      </c>
      <c r="T663" s="107">
        <v>70</v>
      </c>
      <c r="U663" s="106" t="s">
        <v>5927</v>
      </c>
      <c r="V663" s="107">
        <v>0.3</v>
      </c>
      <c r="W663" s="107">
        <v>228</v>
      </c>
      <c r="X663" s="107">
        <v>3.7</v>
      </c>
      <c r="Y663" s="107">
        <v>32</v>
      </c>
      <c r="Z663" s="106" t="s">
        <v>5928</v>
      </c>
      <c r="AA663" s="107">
        <v>1</v>
      </c>
      <c r="AB663" s="106" t="s">
        <v>181</v>
      </c>
      <c r="AC663" s="106" t="s">
        <v>181</v>
      </c>
      <c r="AD663" s="106" t="s">
        <v>181</v>
      </c>
      <c r="AE663" s="106" t="s">
        <v>181</v>
      </c>
      <c r="AF663" s="106" t="s">
        <v>181</v>
      </c>
      <c r="AG663" s="106" t="s">
        <v>181</v>
      </c>
      <c r="AH663" s="106" t="s">
        <v>181</v>
      </c>
      <c r="AI663" s="106" t="s">
        <v>181</v>
      </c>
      <c r="AJ663" s="106" t="s">
        <v>181</v>
      </c>
      <c r="AK663" s="106" t="s">
        <v>181</v>
      </c>
      <c r="AL663" s="106" t="s">
        <v>181</v>
      </c>
      <c r="AM663" s="106" t="s">
        <v>181</v>
      </c>
      <c r="AN663" s="106" t="s">
        <v>181</v>
      </c>
      <c r="AO663" s="3"/>
    </row>
    <row r="664" spans="2:41" x14ac:dyDescent="0.25">
      <c r="B664" s="106" t="s">
        <v>4829</v>
      </c>
      <c r="C664" s="16" t="s">
        <v>6</v>
      </c>
      <c r="D664" s="16" t="s">
        <v>7</v>
      </c>
      <c r="E664" s="16">
        <v>2020</v>
      </c>
      <c r="F664" s="12">
        <v>43850</v>
      </c>
      <c r="G664" s="107">
        <v>1020.6</v>
      </c>
      <c r="H664" s="106" t="s">
        <v>181</v>
      </c>
      <c r="I664" s="107">
        <v>1023.1</v>
      </c>
      <c r="J664" s="106" t="s">
        <v>5929</v>
      </c>
      <c r="K664" s="107">
        <v>1018.1</v>
      </c>
      <c r="L664" s="106" t="s">
        <v>5930</v>
      </c>
      <c r="M664" s="107">
        <v>16.899999999999999</v>
      </c>
      <c r="N664" s="107">
        <v>18.600000000000001</v>
      </c>
      <c r="O664" s="106" t="s">
        <v>5931</v>
      </c>
      <c r="P664" s="107">
        <v>16.100000000000001</v>
      </c>
      <c r="Q664" s="106" t="s">
        <v>5932</v>
      </c>
      <c r="R664" s="106" t="s">
        <v>181</v>
      </c>
      <c r="S664" s="107">
        <v>94</v>
      </c>
      <c r="T664" s="107">
        <v>80</v>
      </c>
      <c r="U664" s="106" t="s">
        <v>5933</v>
      </c>
      <c r="V664" s="107">
        <v>0.1</v>
      </c>
      <c r="W664" s="107">
        <v>360</v>
      </c>
      <c r="X664" s="107">
        <v>2.2999999999999998</v>
      </c>
      <c r="Y664" s="107">
        <v>36</v>
      </c>
      <c r="Z664" s="106" t="s">
        <v>5934</v>
      </c>
      <c r="AA664" s="107">
        <v>0.5</v>
      </c>
      <c r="AB664" s="106" t="s">
        <v>181</v>
      </c>
      <c r="AC664" s="106" t="s">
        <v>181</v>
      </c>
      <c r="AD664" s="106" t="s">
        <v>181</v>
      </c>
      <c r="AE664" s="106" t="s">
        <v>181</v>
      </c>
      <c r="AF664" s="106" t="s">
        <v>181</v>
      </c>
      <c r="AG664" s="106" t="s">
        <v>181</v>
      </c>
      <c r="AH664" s="106" t="s">
        <v>181</v>
      </c>
      <c r="AI664" s="106" t="s">
        <v>181</v>
      </c>
      <c r="AJ664" s="106" t="s">
        <v>181</v>
      </c>
      <c r="AK664" s="106" t="s">
        <v>181</v>
      </c>
      <c r="AL664" s="106" t="s">
        <v>181</v>
      </c>
      <c r="AM664" s="106" t="s">
        <v>181</v>
      </c>
      <c r="AN664" s="106" t="s">
        <v>181</v>
      </c>
      <c r="AO664" s="3"/>
    </row>
    <row r="665" spans="2:41" x14ac:dyDescent="0.25">
      <c r="B665" s="106" t="s">
        <v>4829</v>
      </c>
      <c r="C665" s="16" t="s">
        <v>6</v>
      </c>
      <c r="D665" s="16" t="s">
        <v>7</v>
      </c>
      <c r="E665" s="16">
        <v>2020</v>
      </c>
      <c r="F665" s="12">
        <v>43851</v>
      </c>
      <c r="G665" s="107">
        <v>1022.5</v>
      </c>
      <c r="H665" s="106" t="s">
        <v>181</v>
      </c>
      <c r="I665" s="107">
        <v>1024.9000000000001</v>
      </c>
      <c r="J665" s="106" t="s">
        <v>5935</v>
      </c>
      <c r="K665" s="107">
        <v>1020.8</v>
      </c>
      <c r="L665" s="106" t="s">
        <v>5936</v>
      </c>
      <c r="M665" s="107">
        <v>17.7</v>
      </c>
      <c r="N665" s="107">
        <v>22.4</v>
      </c>
      <c r="O665" s="106" t="s">
        <v>5937</v>
      </c>
      <c r="P665" s="107">
        <v>15.2</v>
      </c>
      <c r="Q665" s="106" t="s">
        <v>5938</v>
      </c>
      <c r="R665" s="106" t="s">
        <v>181</v>
      </c>
      <c r="S665" s="107">
        <v>88</v>
      </c>
      <c r="T665" s="107">
        <v>63</v>
      </c>
      <c r="U665" s="106" t="s">
        <v>5939</v>
      </c>
      <c r="V665" s="107">
        <v>0.2</v>
      </c>
      <c r="W665" s="107">
        <v>54</v>
      </c>
      <c r="X665" s="107">
        <v>4.5</v>
      </c>
      <c r="Y665" s="107">
        <v>37</v>
      </c>
      <c r="Z665" s="106" t="s">
        <v>5940</v>
      </c>
      <c r="AA665" s="107">
        <v>0</v>
      </c>
      <c r="AB665" s="106" t="s">
        <v>181</v>
      </c>
      <c r="AC665" s="106" t="s">
        <v>181</v>
      </c>
      <c r="AD665" s="106" t="s">
        <v>181</v>
      </c>
      <c r="AE665" s="106" t="s">
        <v>181</v>
      </c>
      <c r="AF665" s="106" t="s">
        <v>181</v>
      </c>
      <c r="AG665" s="106" t="s">
        <v>181</v>
      </c>
      <c r="AH665" s="106" t="s">
        <v>181</v>
      </c>
      <c r="AI665" s="106" t="s">
        <v>181</v>
      </c>
      <c r="AJ665" s="106" t="s">
        <v>181</v>
      </c>
      <c r="AK665" s="106" t="s">
        <v>181</v>
      </c>
      <c r="AL665" s="106" t="s">
        <v>181</v>
      </c>
      <c r="AM665" s="106" t="s">
        <v>181</v>
      </c>
      <c r="AN665" s="106" t="s">
        <v>181</v>
      </c>
      <c r="AO665" s="3"/>
    </row>
    <row r="666" spans="2:41" x14ac:dyDescent="0.25">
      <c r="B666" s="106" t="s">
        <v>4829</v>
      </c>
      <c r="C666" s="16" t="s">
        <v>6</v>
      </c>
      <c r="D666" s="16" t="s">
        <v>7</v>
      </c>
      <c r="E666" s="16">
        <v>2020</v>
      </c>
      <c r="F666" s="12">
        <v>43852</v>
      </c>
      <c r="G666" s="107">
        <v>1019</v>
      </c>
      <c r="H666" s="106" t="s">
        <v>181</v>
      </c>
      <c r="I666" s="107">
        <v>1022.2</v>
      </c>
      <c r="J666" s="106" t="s">
        <v>325</v>
      </c>
      <c r="K666" s="107">
        <v>1016.9</v>
      </c>
      <c r="L666" s="106" t="s">
        <v>5941</v>
      </c>
      <c r="M666" s="107">
        <v>20.2</v>
      </c>
      <c r="N666" s="107">
        <v>26.7</v>
      </c>
      <c r="O666" s="106" t="s">
        <v>5942</v>
      </c>
      <c r="P666" s="107">
        <v>14.5</v>
      </c>
      <c r="Q666" s="106" t="s">
        <v>5943</v>
      </c>
      <c r="R666" s="106" t="s">
        <v>181</v>
      </c>
      <c r="S666" s="107">
        <v>84</v>
      </c>
      <c r="T666" s="107">
        <v>54</v>
      </c>
      <c r="U666" s="106" t="s">
        <v>5944</v>
      </c>
      <c r="V666" s="107">
        <v>0.6</v>
      </c>
      <c r="W666" s="107">
        <v>54</v>
      </c>
      <c r="X666" s="107">
        <v>4</v>
      </c>
      <c r="Y666" s="107">
        <v>163</v>
      </c>
      <c r="Z666" s="106" t="s">
        <v>5945</v>
      </c>
      <c r="AA666" s="107">
        <v>0</v>
      </c>
      <c r="AB666" s="106" t="s">
        <v>181</v>
      </c>
      <c r="AC666" s="106" t="s">
        <v>181</v>
      </c>
      <c r="AD666" s="106" t="s">
        <v>181</v>
      </c>
      <c r="AE666" s="106" t="s">
        <v>181</v>
      </c>
      <c r="AF666" s="106" t="s">
        <v>181</v>
      </c>
      <c r="AG666" s="106" t="s">
        <v>181</v>
      </c>
      <c r="AH666" s="106" t="s">
        <v>181</v>
      </c>
      <c r="AI666" s="106" t="s">
        <v>181</v>
      </c>
      <c r="AJ666" s="106" t="s">
        <v>181</v>
      </c>
      <c r="AK666" s="106" t="s">
        <v>181</v>
      </c>
      <c r="AL666" s="106" t="s">
        <v>181</v>
      </c>
      <c r="AM666" s="106" t="s">
        <v>181</v>
      </c>
      <c r="AN666" s="106" t="s">
        <v>181</v>
      </c>
      <c r="AO666" s="3"/>
    </row>
    <row r="667" spans="2:41" x14ac:dyDescent="0.25">
      <c r="B667" s="106" t="s">
        <v>4829</v>
      </c>
      <c r="C667" s="16" t="s">
        <v>6</v>
      </c>
      <c r="D667" s="16" t="s">
        <v>7</v>
      </c>
      <c r="E667" s="16">
        <v>2020</v>
      </c>
      <c r="F667" s="12">
        <v>43853</v>
      </c>
      <c r="G667" s="107">
        <v>1017.1</v>
      </c>
      <c r="H667" s="106" t="s">
        <v>181</v>
      </c>
      <c r="I667" s="107">
        <v>1018.8</v>
      </c>
      <c r="J667" s="106" t="s">
        <v>5946</v>
      </c>
      <c r="K667" s="107">
        <v>1015.3</v>
      </c>
      <c r="L667" s="106" t="s">
        <v>5947</v>
      </c>
      <c r="M667" s="107">
        <v>22.1</v>
      </c>
      <c r="N667" s="107">
        <v>27.3</v>
      </c>
      <c r="O667" s="106" t="s">
        <v>5948</v>
      </c>
      <c r="P667" s="107">
        <v>18.399999999999999</v>
      </c>
      <c r="Q667" s="106" t="s">
        <v>5949</v>
      </c>
      <c r="R667" s="106" t="s">
        <v>181</v>
      </c>
      <c r="S667" s="107">
        <v>84</v>
      </c>
      <c r="T667" s="107">
        <v>60</v>
      </c>
      <c r="U667" s="106" t="s">
        <v>5950</v>
      </c>
      <c r="V667" s="107">
        <v>0.4</v>
      </c>
      <c r="W667" s="107">
        <v>153</v>
      </c>
      <c r="X667" s="107">
        <v>4.2</v>
      </c>
      <c r="Y667" s="107">
        <v>226</v>
      </c>
      <c r="Z667" s="106" t="s">
        <v>5951</v>
      </c>
      <c r="AA667" s="107">
        <v>0</v>
      </c>
      <c r="AB667" s="106" t="s">
        <v>181</v>
      </c>
      <c r="AC667" s="106" t="s">
        <v>181</v>
      </c>
      <c r="AD667" s="106" t="s">
        <v>181</v>
      </c>
      <c r="AE667" s="106" t="s">
        <v>181</v>
      </c>
      <c r="AF667" s="106" t="s">
        <v>181</v>
      </c>
      <c r="AG667" s="106" t="s">
        <v>181</v>
      </c>
      <c r="AH667" s="106" t="s">
        <v>181</v>
      </c>
      <c r="AI667" s="106" t="s">
        <v>181</v>
      </c>
      <c r="AJ667" s="106" t="s">
        <v>181</v>
      </c>
      <c r="AK667" s="106" t="s">
        <v>181</v>
      </c>
      <c r="AL667" s="106" t="s">
        <v>181</v>
      </c>
      <c r="AM667" s="106" t="s">
        <v>181</v>
      </c>
      <c r="AN667" s="106" t="s">
        <v>181</v>
      </c>
      <c r="AO667" s="3"/>
    </row>
    <row r="668" spans="2:41" x14ac:dyDescent="0.25">
      <c r="B668" s="106" t="s">
        <v>4829</v>
      </c>
      <c r="C668" s="16" t="s">
        <v>6</v>
      </c>
      <c r="D668" s="16" t="s">
        <v>7</v>
      </c>
      <c r="E668" s="16">
        <v>2020</v>
      </c>
      <c r="F668" s="12">
        <v>43854</v>
      </c>
      <c r="G668" s="107">
        <v>1017.8</v>
      </c>
      <c r="H668" s="106" t="s">
        <v>181</v>
      </c>
      <c r="I668" s="107">
        <v>1019.8</v>
      </c>
      <c r="J668" s="106" t="s">
        <v>5952</v>
      </c>
      <c r="K668" s="107">
        <v>1016.3</v>
      </c>
      <c r="L668" s="106" t="s">
        <v>5953</v>
      </c>
      <c r="M668" s="107">
        <v>21.9</v>
      </c>
      <c r="N668" s="107">
        <v>28.1</v>
      </c>
      <c r="O668" s="106" t="s">
        <v>5954</v>
      </c>
      <c r="P668" s="107">
        <v>18.2</v>
      </c>
      <c r="Q668" s="106" t="s">
        <v>5955</v>
      </c>
      <c r="R668" s="106" t="s">
        <v>181</v>
      </c>
      <c r="S668" s="107">
        <v>85</v>
      </c>
      <c r="T668" s="107">
        <v>58</v>
      </c>
      <c r="U668" s="106" t="s">
        <v>5956</v>
      </c>
      <c r="V668" s="107">
        <v>0.3</v>
      </c>
      <c r="W668" s="107">
        <v>94</v>
      </c>
      <c r="X668" s="107">
        <v>4.2</v>
      </c>
      <c r="Y668" s="107">
        <v>171</v>
      </c>
      <c r="Z668" s="106" t="s">
        <v>5957</v>
      </c>
      <c r="AA668" s="107">
        <v>0</v>
      </c>
      <c r="AB668" s="106" t="s">
        <v>181</v>
      </c>
      <c r="AC668" s="106" t="s">
        <v>181</v>
      </c>
      <c r="AD668" s="106" t="s">
        <v>181</v>
      </c>
      <c r="AE668" s="106" t="s">
        <v>181</v>
      </c>
      <c r="AF668" s="106" t="s">
        <v>181</v>
      </c>
      <c r="AG668" s="106" t="s">
        <v>181</v>
      </c>
      <c r="AH668" s="106" t="s">
        <v>181</v>
      </c>
      <c r="AI668" s="106" t="s">
        <v>181</v>
      </c>
      <c r="AJ668" s="106" t="s">
        <v>181</v>
      </c>
      <c r="AK668" s="106" t="s">
        <v>181</v>
      </c>
      <c r="AL668" s="106" t="s">
        <v>181</v>
      </c>
      <c r="AM668" s="106" t="s">
        <v>181</v>
      </c>
      <c r="AN668" s="106" t="s">
        <v>181</v>
      </c>
      <c r="AO668" s="3"/>
    </row>
    <row r="669" spans="2:41" x14ac:dyDescent="0.25">
      <c r="B669" s="106" t="s">
        <v>4829</v>
      </c>
      <c r="C669" s="16" t="s">
        <v>6</v>
      </c>
      <c r="D669" s="16" t="s">
        <v>7</v>
      </c>
      <c r="E669" s="16">
        <v>2020</v>
      </c>
      <c r="F669" s="12">
        <v>43855</v>
      </c>
      <c r="G669" s="107">
        <v>1015.6</v>
      </c>
      <c r="H669" s="106" t="s">
        <v>181</v>
      </c>
      <c r="I669" s="107">
        <v>1018.4</v>
      </c>
      <c r="J669" s="106" t="s">
        <v>346</v>
      </c>
      <c r="K669" s="107">
        <v>1013.6</v>
      </c>
      <c r="L669" s="106" t="s">
        <v>5958</v>
      </c>
      <c r="M669" s="107">
        <v>21.6</v>
      </c>
      <c r="N669" s="107">
        <v>27.4</v>
      </c>
      <c r="O669" s="106" t="s">
        <v>5959</v>
      </c>
      <c r="P669" s="107">
        <v>17.600000000000001</v>
      </c>
      <c r="Q669" s="106" t="s">
        <v>5960</v>
      </c>
      <c r="R669" s="106" t="s">
        <v>181</v>
      </c>
      <c r="S669" s="107">
        <v>83</v>
      </c>
      <c r="T669" s="107">
        <v>55</v>
      </c>
      <c r="U669" s="106" t="s">
        <v>348</v>
      </c>
      <c r="V669" s="107">
        <v>0.3</v>
      </c>
      <c r="W669" s="107">
        <v>246</v>
      </c>
      <c r="X669" s="107">
        <v>3.7</v>
      </c>
      <c r="Y669" s="107">
        <v>195</v>
      </c>
      <c r="Z669" s="106" t="s">
        <v>5961</v>
      </c>
      <c r="AA669" s="107">
        <v>0</v>
      </c>
      <c r="AB669" s="106" t="s">
        <v>181</v>
      </c>
      <c r="AC669" s="106" t="s">
        <v>181</v>
      </c>
      <c r="AD669" s="106" t="s">
        <v>181</v>
      </c>
      <c r="AE669" s="106" t="s">
        <v>181</v>
      </c>
      <c r="AF669" s="106" t="s">
        <v>181</v>
      </c>
      <c r="AG669" s="106" t="s">
        <v>181</v>
      </c>
      <c r="AH669" s="106" t="s">
        <v>181</v>
      </c>
      <c r="AI669" s="106" t="s">
        <v>181</v>
      </c>
      <c r="AJ669" s="106" t="s">
        <v>181</v>
      </c>
      <c r="AK669" s="106" t="s">
        <v>181</v>
      </c>
      <c r="AL669" s="106" t="s">
        <v>181</v>
      </c>
      <c r="AM669" s="106" t="s">
        <v>181</v>
      </c>
      <c r="AN669" s="106" t="s">
        <v>181</v>
      </c>
      <c r="AO669" s="3"/>
    </row>
    <row r="670" spans="2:41" x14ac:dyDescent="0.25">
      <c r="B670" s="106" t="s">
        <v>4829</v>
      </c>
      <c r="C670" s="16" t="s">
        <v>6</v>
      </c>
      <c r="D670" s="16" t="s">
        <v>7</v>
      </c>
      <c r="E670" s="16">
        <v>2020</v>
      </c>
      <c r="F670" s="12">
        <v>43856</v>
      </c>
      <c r="G670" s="107">
        <v>1008.7</v>
      </c>
      <c r="H670" s="106" t="s">
        <v>181</v>
      </c>
      <c r="I670" s="107">
        <v>1014.7</v>
      </c>
      <c r="J670" s="106" t="s">
        <v>5962</v>
      </c>
      <c r="K670" s="107">
        <v>1005.5</v>
      </c>
      <c r="L670" s="106" t="s">
        <v>5963</v>
      </c>
      <c r="M670" s="107">
        <v>20.399999999999999</v>
      </c>
      <c r="N670" s="107">
        <v>22</v>
      </c>
      <c r="O670" s="106" t="s">
        <v>5964</v>
      </c>
      <c r="P670" s="107">
        <v>19.5</v>
      </c>
      <c r="Q670" s="106" t="s">
        <v>5965</v>
      </c>
      <c r="R670" s="106" t="s">
        <v>181</v>
      </c>
      <c r="S670" s="107">
        <v>95</v>
      </c>
      <c r="T670" s="107">
        <v>87</v>
      </c>
      <c r="U670" s="106" t="s">
        <v>5966</v>
      </c>
      <c r="V670" s="107">
        <v>0.5</v>
      </c>
      <c r="W670" s="107">
        <v>17</v>
      </c>
      <c r="X670" s="107">
        <v>4.2</v>
      </c>
      <c r="Y670" s="107">
        <v>48</v>
      </c>
      <c r="Z670" s="106" t="s">
        <v>5967</v>
      </c>
      <c r="AA670" s="107">
        <v>5</v>
      </c>
      <c r="AB670" s="106" t="s">
        <v>181</v>
      </c>
      <c r="AC670" s="106" t="s">
        <v>181</v>
      </c>
      <c r="AD670" s="106" t="s">
        <v>181</v>
      </c>
      <c r="AE670" s="106" t="s">
        <v>181</v>
      </c>
      <c r="AF670" s="106" t="s">
        <v>181</v>
      </c>
      <c r="AG670" s="106" t="s">
        <v>181</v>
      </c>
      <c r="AH670" s="106" t="s">
        <v>181</v>
      </c>
      <c r="AI670" s="106" t="s">
        <v>181</v>
      </c>
      <c r="AJ670" s="106" t="s">
        <v>181</v>
      </c>
      <c r="AK670" s="106" t="s">
        <v>181</v>
      </c>
      <c r="AL670" s="106" t="s">
        <v>181</v>
      </c>
      <c r="AM670" s="106" t="s">
        <v>181</v>
      </c>
      <c r="AN670" s="106" t="s">
        <v>181</v>
      </c>
      <c r="AO670" s="3"/>
    </row>
    <row r="671" spans="2:41" x14ac:dyDescent="0.25">
      <c r="B671" s="106" t="s">
        <v>4829</v>
      </c>
      <c r="C671" s="16" t="s">
        <v>6</v>
      </c>
      <c r="D671" s="16" t="s">
        <v>7</v>
      </c>
      <c r="E671" s="16">
        <v>2020</v>
      </c>
      <c r="F671" s="12">
        <v>43857</v>
      </c>
      <c r="G671" s="107">
        <v>1010.8</v>
      </c>
      <c r="H671" s="106" t="s">
        <v>181</v>
      </c>
      <c r="I671" s="107">
        <v>1015</v>
      </c>
      <c r="J671" s="106" t="s">
        <v>5968</v>
      </c>
      <c r="K671" s="107">
        <v>1006.5</v>
      </c>
      <c r="L671" s="106" t="s">
        <v>5969</v>
      </c>
      <c r="M671" s="107">
        <v>17.600000000000001</v>
      </c>
      <c r="N671" s="107">
        <v>20.2</v>
      </c>
      <c r="O671" s="106" t="s">
        <v>5970</v>
      </c>
      <c r="P671" s="107">
        <v>15.7</v>
      </c>
      <c r="Q671" s="106" t="s">
        <v>5971</v>
      </c>
      <c r="R671" s="106" t="s">
        <v>181</v>
      </c>
      <c r="S671" s="107">
        <v>97</v>
      </c>
      <c r="T671" s="107">
        <v>87</v>
      </c>
      <c r="U671" s="106" t="s">
        <v>5972</v>
      </c>
      <c r="V671" s="107">
        <v>0.3</v>
      </c>
      <c r="W671" s="107">
        <v>266</v>
      </c>
      <c r="X671" s="107">
        <v>4.2</v>
      </c>
      <c r="Y671" s="107">
        <v>143</v>
      </c>
      <c r="Z671" s="106" t="s">
        <v>5973</v>
      </c>
      <c r="AA671" s="107">
        <v>5</v>
      </c>
      <c r="AB671" s="106" t="s">
        <v>181</v>
      </c>
      <c r="AC671" s="106" t="s">
        <v>181</v>
      </c>
      <c r="AD671" s="106" t="s">
        <v>181</v>
      </c>
      <c r="AE671" s="106" t="s">
        <v>181</v>
      </c>
      <c r="AF671" s="106" t="s">
        <v>181</v>
      </c>
      <c r="AG671" s="106" t="s">
        <v>181</v>
      </c>
      <c r="AH671" s="106" t="s">
        <v>181</v>
      </c>
      <c r="AI671" s="106" t="s">
        <v>181</v>
      </c>
      <c r="AJ671" s="106" t="s">
        <v>181</v>
      </c>
      <c r="AK671" s="106" t="s">
        <v>181</v>
      </c>
      <c r="AL671" s="106" t="s">
        <v>181</v>
      </c>
      <c r="AM671" s="106" t="s">
        <v>181</v>
      </c>
      <c r="AN671" s="106" t="s">
        <v>181</v>
      </c>
      <c r="AO671" s="3"/>
    </row>
    <row r="672" spans="2:41" x14ac:dyDescent="0.25">
      <c r="B672" s="106" t="s">
        <v>4829</v>
      </c>
      <c r="C672" s="16" t="s">
        <v>6</v>
      </c>
      <c r="D672" s="16" t="s">
        <v>7</v>
      </c>
      <c r="E672" s="16">
        <v>2020</v>
      </c>
      <c r="F672" s="12">
        <v>43858</v>
      </c>
      <c r="G672" s="107">
        <v>1014.7</v>
      </c>
      <c r="H672" s="106" t="s">
        <v>181</v>
      </c>
      <c r="I672" s="107">
        <v>1016.9</v>
      </c>
      <c r="J672" s="106" t="s">
        <v>5974</v>
      </c>
      <c r="K672" s="107">
        <v>1012.7</v>
      </c>
      <c r="L672" s="106" t="s">
        <v>5975</v>
      </c>
      <c r="M672" s="107">
        <v>16</v>
      </c>
      <c r="N672" s="107">
        <v>17.7</v>
      </c>
      <c r="O672" s="106" t="s">
        <v>5976</v>
      </c>
      <c r="P672" s="107">
        <v>14.8</v>
      </c>
      <c r="Q672" s="106" t="s">
        <v>5977</v>
      </c>
      <c r="R672" s="106" t="s">
        <v>181</v>
      </c>
      <c r="S672" s="107">
        <v>93</v>
      </c>
      <c r="T672" s="107">
        <v>74</v>
      </c>
      <c r="U672" s="106" t="s">
        <v>5978</v>
      </c>
      <c r="V672" s="107">
        <v>0.3</v>
      </c>
      <c r="W672" s="107">
        <v>11</v>
      </c>
      <c r="X672" s="107">
        <v>4</v>
      </c>
      <c r="Y672" s="107">
        <v>32</v>
      </c>
      <c r="Z672" s="106" t="s">
        <v>5979</v>
      </c>
      <c r="AA672" s="107">
        <v>1</v>
      </c>
      <c r="AB672" s="106" t="s">
        <v>181</v>
      </c>
      <c r="AC672" s="106" t="s">
        <v>181</v>
      </c>
      <c r="AD672" s="106" t="s">
        <v>181</v>
      </c>
      <c r="AE672" s="106" t="s">
        <v>181</v>
      </c>
      <c r="AF672" s="106" t="s">
        <v>181</v>
      </c>
      <c r="AG672" s="106" t="s">
        <v>181</v>
      </c>
      <c r="AH672" s="106" t="s">
        <v>181</v>
      </c>
      <c r="AI672" s="106" t="s">
        <v>181</v>
      </c>
      <c r="AJ672" s="106" t="s">
        <v>181</v>
      </c>
      <c r="AK672" s="106" t="s">
        <v>181</v>
      </c>
      <c r="AL672" s="106" t="s">
        <v>181</v>
      </c>
      <c r="AM672" s="106" t="s">
        <v>181</v>
      </c>
      <c r="AN672" s="106" t="s">
        <v>181</v>
      </c>
      <c r="AO672" s="3"/>
    </row>
    <row r="673" spans="2:41" x14ac:dyDescent="0.25">
      <c r="B673" s="106" t="s">
        <v>4829</v>
      </c>
      <c r="C673" s="16" t="s">
        <v>6</v>
      </c>
      <c r="D673" s="16" t="s">
        <v>7</v>
      </c>
      <c r="E673" s="16">
        <v>2020</v>
      </c>
      <c r="F673" s="12">
        <v>43859</v>
      </c>
      <c r="G673" s="107">
        <v>1016.4</v>
      </c>
      <c r="H673" s="106" t="s">
        <v>181</v>
      </c>
      <c r="I673" s="107">
        <v>1018.1</v>
      </c>
      <c r="J673" s="106" t="s">
        <v>5980</v>
      </c>
      <c r="K673" s="107">
        <v>1014.6</v>
      </c>
      <c r="L673" s="106" t="s">
        <v>5981</v>
      </c>
      <c r="M673" s="107">
        <v>14.4</v>
      </c>
      <c r="N673" s="107">
        <v>16</v>
      </c>
      <c r="O673" s="106" t="s">
        <v>5982</v>
      </c>
      <c r="P673" s="107">
        <v>13</v>
      </c>
      <c r="Q673" s="106" t="s">
        <v>5983</v>
      </c>
      <c r="R673" s="106" t="s">
        <v>181</v>
      </c>
      <c r="S673" s="107">
        <v>90</v>
      </c>
      <c r="T673" s="107">
        <v>75</v>
      </c>
      <c r="U673" s="106" t="s">
        <v>5984</v>
      </c>
      <c r="V673" s="107">
        <v>0.2</v>
      </c>
      <c r="W673" s="107">
        <v>86</v>
      </c>
      <c r="X673" s="107">
        <v>3.2</v>
      </c>
      <c r="Y673" s="107">
        <v>106</v>
      </c>
      <c r="Z673" s="106" t="s">
        <v>5985</v>
      </c>
      <c r="AA673" s="107">
        <v>0.5</v>
      </c>
      <c r="AB673" s="106" t="s">
        <v>181</v>
      </c>
      <c r="AC673" s="106" t="s">
        <v>181</v>
      </c>
      <c r="AD673" s="106" t="s">
        <v>181</v>
      </c>
      <c r="AE673" s="106" t="s">
        <v>181</v>
      </c>
      <c r="AF673" s="106" t="s">
        <v>181</v>
      </c>
      <c r="AG673" s="106" t="s">
        <v>181</v>
      </c>
      <c r="AH673" s="106" t="s">
        <v>181</v>
      </c>
      <c r="AI673" s="106" t="s">
        <v>181</v>
      </c>
      <c r="AJ673" s="106" t="s">
        <v>181</v>
      </c>
      <c r="AK673" s="106" t="s">
        <v>181</v>
      </c>
      <c r="AL673" s="106" t="s">
        <v>181</v>
      </c>
      <c r="AM673" s="106" t="s">
        <v>181</v>
      </c>
      <c r="AN673" s="106" t="s">
        <v>181</v>
      </c>
      <c r="AO673" s="3"/>
    </row>
    <row r="674" spans="2:41" x14ac:dyDescent="0.25">
      <c r="B674" s="106" t="s">
        <v>4829</v>
      </c>
      <c r="C674" s="16" t="s">
        <v>6</v>
      </c>
      <c r="D674" s="16" t="s">
        <v>7</v>
      </c>
      <c r="E674" s="16">
        <v>2020</v>
      </c>
      <c r="F674" s="12">
        <v>43860</v>
      </c>
      <c r="G674" s="107">
        <v>1017.3</v>
      </c>
      <c r="H674" s="106" t="s">
        <v>181</v>
      </c>
      <c r="I674" s="107">
        <v>1019.4</v>
      </c>
      <c r="J674" s="106" t="s">
        <v>5986</v>
      </c>
      <c r="K674" s="107">
        <v>1014.8</v>
      </c>
      <c r="L674" s="106" t="s">
        <v>5987</v>
      </c>
      <c r="M674" s="107">
        <v>13.5</v>
      </c>
      <c r="N674" s="107">
        <v>16.399999999999999</v>
      </c>
      <c r="O674" s="106" t="s">
        <v>5988</v>
      </c>
      <c r="P674" s="107">
        <v>12.1</v>
      </c>
      <c r="Q674" s="106" t="s">
        <v>5989</v>
      </c>
      <c r="R674" s="106" t="s">
        <v>181</v>
      </c>
      <c r="S674" s="107">
        <v>79</v>
      </c>
      <c r="T674" s="107">
        <v>59</v>
      </c>
      <c r="U674" s="106" t="s">
        <v>5990</v>
      </c>
      <c r="V674" s="107">
        <v>0.4</v>
      </c>
      <c r="W674" s="107">
        <v>10</v>
      </c>
      <c r="X674" s="107">
        <v>3.9</v>
      </c>
      <c r="Y674" s="107">
        <v>33</v>
      </c>
      <c r="Z674" s="106" t="s">
        <v>5991</v>
      </c>
      <c r="AA674" s="107">
        <v>0</v>
      </c>
      <c r="AB674" s="106" t="s">
        <v>181</v>
      </c>
      <c r="AC674" s="106" t="s">
        <v>181</v>
      </c>
      <c r="AD674" s="106" t="s">
        <v>181</v>
      </c>
      <c r="AE674" s="106" t="s">
        <v>181</v>
      </c>
      <c r="AF674" s="106" t="s">
        <v>181</v>
      </c>
      <c r="AG674" s="106" t="s">
        <v>181</v>
      </c>
      <c r="AH674" s="106" t="s">
        <v>181</v>
      </c>
      <c r="AI674" s="106" t="s">
        <v>181</v>
      </c>
      <c r="AJ674" s="106" t="s">
        <v>181</v>
      </c>
      <c r="AK674" s="106" t="s">
        <v>181</v>
      </c>
      <c r="AL674" s="106" t="s">
        <v>181</v>
      </c>
      <c r="AM674" s="106" t="s">
        <v>181</v>
      </c>
      <c r="AN674" s="106" t="s">
        <v>181</v>
      </c>
      <c r="AO674" s="3"/>
    </row>
    <row r="675" spans="2:41" x14ac:dyDescent="0.25">
      <c r="B675" s="106" t="s">
        <v>4829</v>
      </c>
      <c r="C675" s="16" t="s">
        <v>6</v>
      </c>
      <c r="D675" s="16" t="s">
        <v>7</v>
      </c>
      <c r="E675" s="16">
        <v>2020</v>
      </c>
      <c r="F675" s="12">
        <v>43861</v>
      </c>
      <c r="G675" s="107">
        <v>1020.6</v>
      </c>
      <c r="H675" s="106" t="s">
        <v>181</v>
      </c>
      <c r="I675" s="107">
        <v>1022.4</v>
      </c>
      <c r="J675" s="106" t="s">
        <v>5992</v>
      </c>
      <c r="K675" s="107">
        <v>1018.5</v>
      </c>
      <c r="L675" s="106" t="s">
        <v>5993</v>
      </c>
      <c r="M675" s="107">
        <v>13.8</v>
      </c>
      <c r="N675" s="107">
        <v>18.8</v>
      </c>
      <c r="O675" s="106" t="s">
        <v>5994</v>
      </c>
      <c r="P675" s="107">
        <v>11.2</v>
      </c>
      <c r="Q675" s="106" t="s">
        <v>5995</v>
      </c>
      <c r="R675" s="106" t="s">
        <v>181</v>
      </c>
      <c r="S675" s="107">
        <v>75</v>
      </c>
      <c r="T675" s="107">
        <v>38</v>
      </c>
      <c r="U675" s="106" t="s">
        <v>5996</v>
      </c>
      <c r="V675" s="107">
        <v>0.3</v>
      </c>
      <c r="W675" s="107">
        <v>4</v>
      </c>
      <c r="X675" s="107">
        <v>3.7</v>
      </c>
      <c r="Y675" s="107">
        <v>14</v>
      </c>
      <c r="Z675" s="106" t="s">
        <v>5997</v>
      </c>
      <c r="AA675" s="107">
        <v>0</v>
      </c>
      <c r="AB675" s="106" t="s">
        <v>181</v>
      </c>
      <c r="AC675" s="106" t="s">
        <v>181</v>
      </c>
      <c r="AD675" s="106" t="s">
        <v>181</v>
      </c>
      <c r="AE675" s="106" t="s">
        <v>181</v>
      </c>
      <c r="AF675" s="106" t="s">
        <v>181</v>
      </c>
      <c r="AG675" s="106" t="s">
        <v>181</v>
      </c>
      <c r="AH675" s="106" t="s">
        <v>181</v>
      </c>
      <c r="AI675" s="106" t="s">
        <v>181</v>
      </c>
      <c r="AJ675" s="106" t="s">
        <v>181</v>
      </c>
      <c r="AK675" s="106" t="s">
        <v>181</v>
      </c>
      <c r="AL675" s="106" t="s">
        <v>181</v>
      </c>
      <c r="AM675" s="106" t="s">
        <v>181</v>
      </c>
      <c r="AN675" s="106" t="s">
        <v>181</v>
      </c>
      <c r="AO675" s="3"/>
    </row>
    <row r="676" spans="2:41" x14ac:dyDescent="0.25">
      <c r="B676" s="106" t="s">
        <v>4829</v>
      </c>
      <c r="C676" s="16" t="s">
        <v>6</v>
      </c>
      <c r="D676" s="16" t="s">
        <v>7</v>
      </c>
      <c r="E676" s="16">
        <v>2020</v>
      </c>
      <c r="F676" s="12">
        <v>43862</v>
      </c>
      <c r="G676" s="107">
        <v>1022.1</v>
      </c>
      <c r="H676" s="106" t="s">
        <v>181</v>
      </c>
      <c r="I676" s="107">
        <v>1023.9</v>
      </c>
      <c r="J676" s="106" t="s">
        <v>6993</v>
      </c>
      <c r="K676" s="107">
        <v>1020.4</v>
      </c>
      <c r="L676" s="106" t="s">
        <v>6994</v>
      </c>
      <c r="M676" s="107">
        <v>13.3</v>
      </c>
      <c r="N676" s="107">
        <v>18.3</v>
      </c>
      <c r="O676" s="106" t="s">
        <v>6995</v>
      </c>
      <c r="P676" s="107">
        <v>8.9</v>
      </c>
      <c r="Q676" s="106" t="s">
        <v>6996</v>
      </c>
      <c r="R676" s="106" t="s">
        <v>181</v>
      </c>
      <c r="S676" s="107">
        <v>81</v>
      </c>
      <c r="T676" s="107">
        <v>52</v>
      </c>
      <c r="U676" s="106" t="s">
        <v>6997</v>
      </c>
      <c r="V676" s="107">
        <v>0.3</v>
      </c>
      <c r="W676" s="107">
        <v>14</v>
      </c>
      <c r="X676" s="107">
        <v>3.9</v>
      </c>
      <c r="Y676" s="107">
        <v>38</v>
      </c>
      <c r="Z676" s="106" t="s">
        <v>6998</v>
      </c>
      <c r="AA676" s="110">
        <v>0</v>
      </c>
      <c r="AB676" s="106" t="s">
        <v>181</v>
      </c>
      <c r="AC676" s="106" t="s">
        <v>181</v>
      </c>
      <c r="AD676" s="106" t="s">
        <v>181</v>
      </c>
      <c r="AE676" s="106" t="s">
        <v>181</v>
      </c>
      <c r="AF676" s="106" t="s">
        <v>181</v>
      </c>
      <c r="AG676" s="106" t="s">
        <v>181</v>
      </c>
      <c r="AH676" s="106" t="s">
        <v>181</v>
      </c>
      <c r="AI676" s="106" t="s">
        <v>181</v>
      </c>
      <c r="AJ676" s="106" t="s">
        <v>181</v>
      </c>
      <c r="AK676" s="106" t="s">
        <v>181</v>
      </c>
      <c r="AL676" s="106" t="s">
        <v>181</v>
      </c>
      <c r="AM676" s="106" t="s">
        <v>181</v>
      </c>
      <c r="AN676" s="106" t="s">
        <v>181</v>
      </c>
      <c r="AO676" s="3"/>
    </row>
    <row r="677" spans="2:41" x14ac:dyDescent="0.25">
      <c r="B677" s="106" t="s">
        <v>4829</v>
      </c>
      <c r="C677" s="16" t="s">
        <v>6</v>
      </c>
      <c r="D677" s="16" t="s">
        <v>7</v>
      </c>
      <c r="E677" s="16">
        <v>2020</v>
      </c>
      <c r="F677" s="12">
        <v>43863</v>
      </c>
      <c r="G677" s="107">
        <v>1021.3</v>
      </c>
      <c r="H677" s="106" t="s">
        <v>181</v>
      </c>
      <c r="I677" s="107">
        <v>1023.5</v>
      </c>
      <c r="J677" s="106" t="s">
        <v>6999</v>
      </c>
      <c r="K677" s="107">
        <v>1019.3</v>
      </c>
      <c r="L677" s="106" t="s">
        <v>7000</v>
      </c>
      <c r="M677" s="107">
        <v>15.6</v>
      </c>
      <c r="N677" s="107">
        <v>21.9</v>
      </c>
      <c r="O677" s="106" t="s">
        <v>7001</v>
      </c>
      <c r="P677" s="107">
        <v>10.199999999999999</v>
      </c>
      <c r="Q677" s="106" t="s">
        <v>7002</v>
      </c>
      <c r="R677" s="106" t="s">
        <v>181</v>
      </c>
      <c r="S677" s="107">
        <v>81</v>
      </c>
      <c r="T677" s="107">
        <v>49</v>
      </c>
      <c r="U677" s="106" t="s">
        <v>7003</v>
      </c>
      <c r="V677" s="107">
        <v>0.4</v>
      </c>
      <c r="W677" s="107">
        <v>16</v>
      </c>
      <c r="X677" s="107">
        <v>3.6</v>
      </c>
      <c r="Y677" s="107">
        <v>70</v>
      </c>
      <c r="Z677" s="106" t="s">
        <v>7004</v>
      </c>
      <c r="AA677" s="110">
        <v>0</v>
      </c>
      <c r="AB677" s="106" t="s">
        <v>181</v>
      </c>
      <c r="AC677" s="106" t="s">
        <v>181</v>
      </c>
      <c r="AD677" s="106" t="s">
        <v>181</v>
      </c>
      <c r="AE677" s="106" t="s">
        <v>181</v>
      </c>
      <c r="AF677" s="106" t="s">
        <v>181</v>
      </c>
      <c r="AG677" s="106" t="s">
        <v>181</v>
      </c>
      <c r="AH677" s="106" t="s">
        <v>181</v>
      </c>
      <c r="AI677" s="106" t="s">
        <v>181</v>
      </c>
      <c r="AJ677" s="106" t="s">
        <v>181</v>
      </c>
      <c r="AK677" s="106" t="s">
        <v>181</v>
      </c>
      <c r="AL677" s="106" t="s">
        <v>181</v>
      </c>
      <c r="AM677" s="106" t="s">
        <v>181</v>
      </c>
      <c r="AN677" s="106" t="s">
        <v>181</v>
      </c>
      <c r="AO677" s="3"/>
    </row>
    <row r="678" spans="2:41" x14ac:dyDescent="0.25">
      <c r="B678" s="106" t="s">
        <v>4829</v>
      </c>
      <c r="C678" s="16" t="s">
        <v>6</v>
      </c>
      <c r="D678" s="16" t="s">
        <v>7</v>
      </c>
      <c r="E678" s="16">
        <v>2020</v>
      </c>
      <c r="F678" s="12">
        <v>43864</v>
      </c>
      <c r="G678" s="107">
        <v>1019.4</v>
      </c>
      <c r="H678" s="106" t="s">
        <v>181</v>
      </c>
      <c r="I678" s="107">
        <v>1021.5</v>
      </c>
      <c r="J678" s="106" t="s">
        <v>7005</v>
      </c>
      <c r="K678" s="107">
        <v>1017.4</v>
      </c>
      <c r="L678" s="106" t="s">
        <v>7006</v>
      </c>
      <c r="M678" s="107">
        <v>17.5</v>
      </c>
      <c r="N678" s="107">
        <v>24.8</v>
      </c>
      <c r="O678" s="106" t="s">
        <v>7007</v>
      </c>
      <c r="P678" s="107">
        <v>12.3</v>
      </c>
      <c r="Q678" s="106" t="s">
        <v>7008</v>
      </c>
      <c r="R678" s="106" t="s">
        <v>181</v>
      </c>
      <c r="S678" s="107">
        <v>85</v>
      </c>
      <c r="T678" s="107">
        <v>53</v>
      </c>
      <c r="U678" s="106" t="s">
        <v>7009</v>
      </c>
      <c r="V678" s="107">
        <v>0.4</v>
      </c>
      <c r="W678" s="107">
        <v>147</v>
      </c>
      <c r="X678" s="107">
        <v>5.5</v>
      </c>
      <c r="Y678" s="107">
        <v>150</v>
      </c>
      <c r="Z678" s="106" t="s">
        <v>7010</v>
      </c>
      <c r="AA678" s="110">
        <v>0</v>
      </c>
      <c r="AB678" s="106" t="s">
        <v>181</v>
      </c>
      <c r="AC678" s="106" t="s">
        <v>181</v>
      </c>
      <c r="AD678" s="106" t="s">
        <v>181</v>
      </c>
      <c r="AE678" s="106" t="s">
        <v>181</v>
      </c>
      <c r="AF678" s="106" t="s">
        <v>181</v>
      </c>
      <c r="AG678" s="106" t="s">
        <v>181</v>
      </c>
      <c r="AH678" s="106" t="s">
        <v>181</v>
      </c>
      <c r="AI678" s="106" t="s">
        <v>181</v>
      </c>
      <c r="AJ678" s="106" t="s">
        <v>181</v>
      </c>
      <c r="AK678" s="106" t="s">
        <v>181</v>
      </c>
      <c r="AL678" s="106" t="s">
        <v>181</v>
      </c>
      <c r="AM678" s="106" t="s">
        <v>181</v>
      </c>
      <c r="AN678" s="106" t="s">
        <v>181</v>
      </c>
      <c r="AO678" s="3"/>
    </row>
    <row r="679" spans="2:41" x14ac:dyDescent="0.25">
      <c r="B679" s="106" t="s">
        <v>4829</v>
      </c>
      <c r="C679" s="16" t="s">
        <v>6</v>
      </c>
      <c r="D679" s="16" t="s">
        <v>7</v>
      </c>
      <c r="E679" s="16">
        <v>2020</v>
      </c>
      <c r="F679" s="12">
        <v>43865</v>
      </c>
      <c r="G679" s="107">
        <v>1017.7</v>
      </c>
      <c r="H679" s="106" t="s">
        <v>181</v>
      </c>
      <c r="I679" s="107">
        <v>1019.3</v>
      </c>
      <c r="J679" s="106" t="s">
        <v>7011</v>
      </c>
      <c r="K679" s="107">
        <v>1015.8</v>
      </c>
      <c r="L679" s="106" t="s">
        <v>7012</v>
      </c>
      <c r="M679" s="107">
        <v>18.7</v>
      </c>
      <c r="N679" s="107">
        <v>24.3</v>
      </c>
      <c r="O679" s="106" t="s">
        <v>7013</v>
      </c>
      <c r="P679" s="107">
        <v>15.6</v>
      </c>
      <c r="Q679" s="106" t="s">
        <v>7014</v>
      </c>
      <c r="R679" s="106" t="s">
        <v>181</v>
      </c>
      <c r="S679" s="107">
        <v>90</v>
      </c>
      <c r="T679" s="107">
        <v>58</v>
      </c>
      <c r="U679" s="106" t="s">
        <v>7015</v>
      </c>
      <c r="V679" s="107">
        <v>0.4</v>
      </c>
      <c r="W679" s="107">
        <v>50</v>
      </c>
      <c r="X679" s="107">
        <v>5.2</v>
      </c>
      <c r="Y679" s="107">
        <v>83</v>
      </c>
      <c r="Z679" s="106" t="s">
        <v>7016</v>
      </c>
      <c r="AA679" s="110">
        <v>0.5</v>
      </c>
      <c r="AB679" s="106" t="s">
        <v>181</v>
      </c>
      <c r="AC679" s="106" t="s">
        <v>181</v>
      </c>
      <c r="AD679" s="106" t="s">
        <v>181</v>
      </c>
      <c r="AE679" s="106" t="s">
        <v>181</v>
      </c>
      <c r="AF679" s="106" t="s">
        <v>181</v>
      </c>
      <c r="AG679" s="106" t="s">
        <v>181</v>
      </c>
      <c r="AH679" s="106" t="s">
        <v>181</v>
      </c>
      <c r="AI679" s="106" t="s">
        <v>181</v>
      </c>
      <c r="AJ679" s="106" t="s">
        <v>181</v>
      </c>
      <c r="AK679" s="106" t="s">
        <v>181</v>
      </c>
      <c r="AL679" s="106" t="s">
        <v>181</v>
      </c>
      <c r="AM679" s="106" t="s">
        <v>181</v>
      </c>
      <c r="AN679" s="106" t="s">
        <v>181</v>
      </c>
      <c r="AO679" s="3"/>
    </row>
    <row r="680" spans="2:41" x14ac:dyDescent="0.25">
      <c r="B680" s="106" t="s">
        <v>4829</v>
      </c>
      <c r="C680" s="16" t="s">
        <v>6</v>
      </c>
      <c r="D680" s="16" t="s">
        <v>7</v>
      </c>
      <c r="E680" s="16">
        <v>2020</v>
      </c>
      <c r="F680" s="12">
        <v>43866</v>
      </c>
      <c r="G680" s="107">
        <v>1019.9</v>
      </c>
      <c r="H680" s="106" t="s">
        <v>181</v>
      </c>
      <c r="I680" s="107">
        <v>1022.7</v>
      </c>
      <c r="J680" s="106" t="s">
        <v>7017</v>
      </c>
      <c r="K680" s="107">
        <v>1017.2</v>
      </c>
      <c r="L680" s="106" t="s">
        <v>7018</v>
      </c>
      <c r="M680" s="107">
        <v>17.600000000000001</v>
      </c>
      <c r="N680" s="107">
        <v>19.5</v>
      </c>
      <c r="O680" s="106" t="s">
        <v>7019</v>
      </c>
      <c r="P680" s="107">
        <v>15.8</v>
      </c>
      <c r="Q680" s="106" t="s">
        <v>7020</v>
      </c>
      <c r="R680" s="106" t="s">
        <v>181</v>
      </c>
      <c r="S680" s="107">
        <v>87</v>
      </c>
      <c r="T680" s="107">
        <v>69</v>
      </c>
      <c r="U680" s="106" t="s">
        <v>7021</v>
      </c>
      <c r="V680" s="107">
        <v>0.6</v>
      </c>
      <c r="W680" s="107">
        <v>42</v>
      </c>
      <c r="X680" s="107">
        <v>6.5</v>
      </c>
      <c r="Y680" s="107">
        <v>21</v>
      </c>
      <c r="Z680" s="106" t="s">
        <v>7022</v>
      </c>
      <c r="AA680" s="110">
        <v>3</v>
      </c>
      <c r="AB680" s="106" t="s">
        <v>181</v>
      </c>
      <c r="AC680" s="106" t="s">
        <v>181</v>
      </c>
      <c r="AD680" s="106" t="s">
        <v>181</v>
      </c>
      <c r="AE680" s="106" t="s">
        <v>181</v>
      </c>
      <c r="AF680" s="106" t="s">
        <v>181</v>
      </c>
      <c r="AG680" s="106" t="s">
        <v>181</v>
      </c>
      <c r="AH680" s="106" t="s">
        <v>181</v>
      </c>
      <c r="AI680" s="106" t="s">
        <v>181</v>
      </c>
      <c r="AJ680" s="106" t="s">
        <v>181</v>
      </c>
      <c r="AK680" s="106" t="s">
        <v>181</v>
      </c>
      <c r="AL680" s="106" t="s">
        <v>181</v>
      </c>
      <c r="AM680" s="106" t="s">
        <v>181</v>
      </c>
      <c r="AN680" s="106" t="s">
        <v>181</v>
      </c>
      <c r="AO680" s="3"/>
    </row>
    <row r="681" spans="2:41" x14ac:dyDescent="0.25">
      <c r="B681" s="106" t="s">
        <v>4829</v>
      </c>
      <c r="C681" s="16" t="s">
        <v>6</v>
      </c>
      <c r="D681" s="16" t="s">
        <v>7</v>
      </c>
      <c r="E681" s="16">
        <v>2020</v>
      </c>
      <c r="F681" s="12">
        <v>43867</v>
      </c>
      <c r="G681" s="107">
        <v>1019</v>
      </c>
      <c r="H681" s="106" t="s">
        <v>181</v>
      </c>
      <c r="I681" s="107">
        <v>1022.6</v>
      </c>
      <c r="J681" s="106" t="s">
        <v>7023</v>
      </c>
      <c r="K681" s="107">
        <v>1016.2</v>
      </c>
      <c r="L681" s="106" t="s">
        <v>7024</v>
      </c>
      <c r="M681" s="107">
        <v>18.600000000000001</v>
      </c>
      <c r="N681" s="107">
        <v>23.6</v>
      </c>
      <c r="O681" s="106" t="s">
        <v>7025</v>
      </c>
      <c r="P681" s="107">
        <v>14.9</v>
      </c>
      <c r="Q681" s="106" t="s">
        <v>7026</v>
      </c>
      <c r="R681" s="106" t="s">
        <v>181</v>
      </c>
      <c r="S681" s="107">
        <v>85</v>
      </c>
      <c r="T681" s="107">
        <v>57</v>
      </c>
      <c r="U681" s="106" t="s">
        <v>7027</v>
      </c>
      <c r="V681" s="107">
        <v>0.4</v>
      </c>
      <c r="W681" s="107">
        <v>35</v>
      </c>
      <c r="X681" s="107">
        <v>5</v>
      </c>
      <c r="Y681" s="107">
        <v>31</v>
      </c>
      <c r="Z681" s="106" t="s">
        <v>7028</v>
      </c>
      <c r="AA681" s="110">
        <v>0</v>
      </c>
      <c r="AB681" s="106" t="s">
        <v>181</v>
      </c>
      <c r="AC681" s="106" t="s">
        <v>181</v>
      </c>
      <c r="AD681" s="106" t="s">
        <v>181</v>
      </c>
      <c r="AE681" s="106" t="s">
        <v>181</v>
      </c>
      <c r="AF681" s="106" t="s">
        <v>181</v>
      </c>
      <c r="AG681" s="106" t="s">
        <v>181</v>
      </c>
      <c r="AH681" s="106" t="s">
        <v>181</v>
      </c>
      <c r="AI681" s="106" t="s">
        <v>181</v>
      </c>
      <c r="AJ681" s="106" t="s">
        <v>181</v>
      </c>
      <c r="AK681" s="106" t="s">
        <v>181</v>
      </c>
      <c r="AL681" s="106" t="s">
        <v>181</v>
      </c>
      <c r="AM681" s="106" t="s">
        <v>181</v>
      </c>
      <c r="AN681" s="106" t="s">
        <v>181</v>
      </c>
      <c r="AO681" s="3"/>
    </row>
    <row r="682" spans="2:41" x14ac:dyDescent="0.25">
      <c r="B682" s="106" t="s">
        <v>4829</v>
      </c>
      <c r="C682" s="16" t="s">
        <v>6</v>
      </c>
      <c r="D682" s="16" t="s">
        <v>7</v>
      </c>
      <c r="E682" s="16">
        <v>2020</v>
      </c>
      <c r="F682" s="12">
        <v>43868</v>
      </c>
      <c r="G682" s="107">
        <v>1018</v>
      </c>
      <c r="H682" s="106" t="s">
        <v>181</v>
      </c>
      <c r="I682" s="107">
        <v>1020.7</v>
      </c>
      <c r="J682" s="106" t="s">
        <v>7029</v>
      </c>
      <c r="K682" s="107">
        <v>1016</v>
      </c>
      <c r="L682" s="106" t="s">
        <v>7030</v>
      </c>
      <c r="M682" s="107">
        <v>18.3</v>
      </c>
      <c r="N682" s="107">
        <v>25.2</v>
      </c>
      <c r="O682" s="106" t="s">
        <v>7031</v>
      </c>
      <c r="P682" s="107">
        <v>14.7</v>
      </c>
      <c r="Q682" s="106" t="s">
        <v>7032</v>
      </c>
      <c r="R682" s="106" t="s">
        <v>181</v>
      </c>
      <c r="S682" s="107">
        <v>89</v>
      </c>
      <c r="T682" s="107">
        <v>63</v>
      </c>
      <c r="U682" s="106" t="s">
        <v>7033</v>
      </c>
      <c r="V682" s="107">
        <v>0.6</v>
      </c>
      <c r="W682" s="107">
        <v>4</v>
      </c>
      <c r="X682" s="107">
        <v>5.0999999999999996</v>
      </c>
      <c r="Y682" s="107">
        <v>35</v>
      </c>
      <c r="Z682" s="106" t="s">
        <v>7034</v>
      </c>
      <c r="AA682" s="110">
        <v>0</v>
      </c>
      <c r="AB682" s="106" t="s">
        <v>181</v>
      </c>
      <c r="AC682" s="106" t="s">
        <v>181</v>
      </c>
      <c r="AD682" s="106" t="s">
        <v>181</v>
      </c>
      <c r="AE682" s="106" t="s">
        <v>181</v>
      </c>
      <c r="AF682" s="106" t="s">
        <v>181</v>
      </c>
      <c r="AG682" s="106" t="s">
        <v>181</v>
      </c>
      <c r="AH682" s="106" t="s">
        <v>181</v>
      </c>
      <c r="AI682" s="106" t="s">
        <v>181</v>
      </c>
      <c r="AJ682" s="106" t="s">
        <v>181</v>
      </c>
      <c r="AK682" s="106" t="s">
        <v>181</v>
      </c>
      <c r="AL682" s="106" t="s">
        <v>181</v>
      </c>
      <c r="AM682" s="106" t="s">
        <v>181</v>
      </c>
      <c r="AN682" s="106" t="s">
        <v>181</v>
      </c>
      <c r="AO682" s="3"/>
    </row>
    <row r="683" spans="2:41" x14ac:dyDescent="0.25">
      <c r="B683" s="106" t="s">
        <v>4829</v>
      </c>
      <c r="C683" s="16" t="s">
        <v>6</v>
      </c>
      <c r="D683" s="16" t="s">
        <v>7</v>
      </c>
      <c r="E683" s="16">
        <v>2020</v>
      </c>
      <c r="F683" s="12">
        <v>43869</v>
      </c>
      <c r="G683" s="107">
        <v>1022.2</v>
      </c>
      <c r="H683" s="106" t="s">
        <v>181</v>
      </c>
      <c r="I683" s="107">
        <v>1024.5999999999999</v>
      </c>
      <c r="J683" s="106" t="s">
        <v>7035</v>
      </c>
      <c r="K683" s="107">
        <v>1020.3</v>
      </c>
      <c r="L683" s="106" t="s">
        <v>7036</v>
      </c>
      <c r="M683" s="107">
        <v>16.600000000000001</v>
      </c>
      <c r="N683" s="107">
        <v>18.8</v>
      </c>
      <c r="O683" s="106" t="s">
        <v>7037</v>
      </c>
      <c r="P683" s="107">
        <v>15.2</v>
      </c>
      <c r="Q683" s="106" t="s">
        <v>7038</v>
      </c>
      <c r="R683" s="106" t="s">
        <v>181</v>
      </c>
      <c r="S683" s="107">
        <v>91</v>
      </c>
      <c r="T683" s="107">
        <v>71</v>
      </c>
      <c r="U683" s="106" t="s">
        <v>7039</v>
      </c>
      <c r="V683" s="107">
        <v>0.6</v>
      </c>
      <c r="W683" s="107">
        <v>261</v>
      </c>
      <c r="X683" s="107">
        <v>4.7</v>
      </c>
      <c r="Y683" s="107">
        <v>77</v>
      </c>
      <c r="Z683" s="106" t="s">
        <v>7040</v>
      </c>
      <c r="AA683" s="110">
        <v>1.5</v>
      </c>
      <c r="AB683" s="106" t="s">
        <v>181</v>
      </c>
      <c r="AC683" s="106" t="s">
        <v>181</v>
      </c>
      <c r="AD683" s="106" t="s">
        <v>181</v>
      </c>
      <c r="AE683" s="106" t="s">
        <v>181</v>
      </c>
      <c r="AF683" s="106" t="s">
        <v>181</v>
      </c>
      <c r="AG683" s="106" t="s">
        <v>181</v>
      </c>
      <c r="AH683" s="106" t="s">
        <v>181</v>
      </c>
      <c r="AI683" s="106" t="s">
        <v>181</v>
      </c>
      <c r="AJ683" s="106" t="s">
        <v>181</v>
      </c>
      <c r="AK683" s="106" t="s">
        <v>181</v>
      </c>
      <c r="AL683" s="106" t="s">
        <v>181</v>
      </c>
      <c r="AM683" s="106" t="s">
        <v>181</v>
      </c>
      <c r="AN683" s="106" t="s">
        <v>181</v>
      </c>
      <c r="AO683" s="3"/>
    </row>
    <row r="684" spans="2:41" x14ac:dyDescent="0.25">
      <c r="B684" s="106" t="s">
        <v>4829</v>
      </c>
      <c r="C684" s="16" t="s">
        <v>6</v>
      </c>
      <c r="D684" s="16" t="s">
        <v>7</v>
      </c>
      <c r="E684" s="16">
        <v>2020</v>
      </c>
      <c r="F684" s="12">
        <v>43870</v>
      </c>
      <c r="G684" s="107">
        <v>1023.6</v>
      </c>
      <c r="H684" s="106" t="s">
        <v>181</v>
      </c>
      <c r="I684" s="107">
        <v>1025.5</v>
      </c>
      <c r="J684" s="106" t="s">
        <v>7041</v>
      </c>
      <c r="K684" s="107">
        <v>1021.3</v>
      </c>
      <c r="L684" s="106" t="s">
        <v>7042</v>
      </c>
      <c r="M684" s="107">
        <v>15.2</v>
      </c>
      <c r="N684" s="107">
        <v>16.899999999999999</v>
      </c>
      <c r="O684" s="106" t="s">
        <v>7043</v>
      </c>
      <c r="P684" s="107">
        <v>14.3</v>
      </c>
      <c r="Q684" s="106" t="s">
        <v>7044</v>
      </c>
      <c r="R684" s="106" t="s">
        <v>181</v>
      </c>
      <c r="S684" s="107">
        <v>93</v>
      </c>
      <c r="T684" s="107">
        <v>79</v>
      </c>
      <c r="U684" s="106" t="s">
        <v>7045</v>
      </c>
      <c r="V684" s="107">
        <v>0.3</v>
      </c>
      <c r="W684" s="107">
        <v>219</v>
      </c>
      <c r="X684" s="107">
        <v>2.9</v>
      </c>
      <c r="Y684" s="107">
        <v>246</v>
      </c>
      <c r="Z684" s="106" t="s">
        <v>7046</v>
      </c>
      <c r="AA684" s="110">
        <v>1.5</v>
      </c>
      <c r="AB684" s="106" t="s">
        <v>181</v>
      </c>
      <c r="AC684" s="106" t="s">
        <v>181</v>
      </c>
      <c r="AD684" s="106" t="s">
        <v>181</v>
      </c>
      <c r="AE684" s="106" t="s">
        <v>181</v>
      </c>
      <c r="AF684" s="106" t="s">
        <v>181</v>
      </c>
      <c r="AG684" s="106" t="s">
        <v>181</v>
      </c>
      <c r="AH684" s="106" t="s">
        <v>181</v>
      </c>
      <c r="AI684" s="106" t="s">
        <v>181</v>
      </c>
      <c r="AJ684" s="106" t="s">
        <v>181</v>
      </c>
      <c r="AK684" s="106" t="s">
        <v>181</v>
      </c>
      <c r="AL684" s="106" t="s">
        <v>181</v>
      </c>
      <c r="AM684" s="106" t="s">
        <v>181</v>
      </c>
      <c r="AN684" s="106" t="s">
        <v>181</v>
      </c>
      <c r="AO684" s="3"/>
    </row>
    <row r="685" spans="2:41" x14ac:dyDescent="0.25">
      <c r="B685" s="106" t="s">
        <v>4829</v>
      </c>
      <c r="C685" s="16" t="s">
        <v>6</v>
      </c>
      <c r="D685" s="16" t="s">
        <v>7</v>
      </c>
      <c r="E685" s="16">
        <v>2020</v>
      </c>
      <c r="F685" s="12">
        <v>43871</v>
      </c>
      <c r="G685" s="107">
        <v>1022.9</v>
      </c>
      <c r="H685" s="106" t="s">
        <v>181</v>
      </c>
      <c r="I685" s="107">
        <v>1025.3</v>
      </c>
      <c r="J685" s="106" t="s">
        <v>7047</v>
      </c>
      <c r="K685" s="107">
        <v>1021.2</v>
      </c>
      <c r="L685" s="106" t="s">
        <v>7048</v>
      </c>
      <c r="M685" s="107">
        <v>16.2</v>
      </c>
      <c r="N685" s="107">
        <v>20.3</v>
      </c>
      <c r="O685" s="106" t="s">
        <v>7049</v>
      </c>
      <c r="P685" s="107">
        <v>14</v>
      </c>
      <c r="Q685" s="106" t="s">
        <v>7050</v>
      </c>
      <c r="R685" s="106" t="s">
        <v>181</v>
      </c>
      <c r="S685" s="107">
        <v>85</v>
      </c>
      <c r="T685" s="107">
        <v>58</v>
      </c>
      <c r="U685" s="106" t="s">
        <v>7051</v>
      </c>
      <c r="V685" s="107">
        <v>0.5</v>
      </c>
      <c r="W685" s="107">
        <v>210</v>
      </c>
      <c r="X685" s="107">
        <v>3.2</v>
      </c>
      <c r="Y685" s="107">
        <v>199</v>
      </c>
      <c r="Z685" s="106" t="s">
        <v>7052</v>
      </c>
      <c r="AA685" s="110">
        <v>0</v>
      </c>
      <c r="AB685" s="106" t="s">
        <v>181</v>
      </c>
      <c r="AC685" s="106" t="s">
        <v>181</v>
      </c>
      <c r="AD685" s="106" t="s">
        <v>181</v>
      </c>
      <c r="AE685" s="106" t="s">
        <v>181</v>
      </c>
      <c r="AF685" s="106" t="s">
        <v>181</v>
      </c>
      <c r="AG685" s="106" t="s">
        <v>181</v>
      </c>
      <c r="AH685" s="106" t="s">
        <v>181</v>
      </c>
      <c r="AI685" s="106" t="s">
        <v>181</v>
      </c>
      <c r="AJ685" s="106" t="s">
        <v>181</v>
      </c>
      <c r="AK685" s="106" t="s">
        <v>181</v>
      </c>
      <c r="AL685" s="106" t="s">
        <v>181</v>
      </c>
      <c r="AM685" s="106" t="s">
        <v>181</v>
      </c>
      <c r="AN685" s="106" t="s">
        <v>181</v>
      </c>
      <c r="AO685" s="3"/>
    </row>
    <row r="686" spans="2:41" x14ac:dyDescent="0.25">
      <c r="B686" s="106" t="s">
        <v>4829</v>
      </c>
      <c r="C686" s="16" t="s">
        <v>6</v>
      </c>
      <c r="D686" s="16" t="s">
        <v>7</v>
      </c>
      <c r="E686" s="16">
        <v>2020</v>
      </c>
      <c r="F686" s="12">
        <v>43872</v>
      </c>
      <c r="G686" s="107">
        <v>1021.2</v>
      </c>
      <c r="H686" s="106" t="s">
        <v>181</v>
      </c>
      <c r="I686" s="107">
        <v>1023.1</v>
      </c>
      <c r="J686" s="106" t="s">
        <v>7053</v>
      </c>
      <c r="K686" s="107">
        <v>1019.8</v>
      </c>
      <c r="L686" s="106" t="s">
        <v>7054</v>
      </c>
      <c r="M686" s="107">
        <v>17.399999999999999</v>
      </c>
      <c r="N686" s="107">
        <v>23</v>
      </c>
      <c r="O686" s="106" t="s">
        <v>7055</v>
      </c>
      <c r="P686" s="107">
        <v>13.8</v>
      </c>
      <c r="Q686" s="106" t="s">
        <v>7056</v>
      </c>
      <c r="R686" s="106" t="s">
        <v>181</v>
      </c>
      <c r="S686" s="107">
        <v>84</v>
      </c>
      <c r="T686" s="107">
        <v>59</v>
      </c>
      <c r="U686" s="106" t="s">
        <v>7057</v>
      </c>
      <c r="V686" s="107">
        <v>0.5</v>
      </c>
      <c r="W686" s="107">
        <v>236</v>
      </c>
      <c r="X686" s="107">
        <v>3.8</v>
      </c>
      <c r="Y686" s="107">
        <v>255</v>
      </c>
      <c r="Z686" s="106" t="s">
        <v>7058</v>
      </c>
      <c r="AA686" s="110">
        <v>0</v>
      </c>
      <c r="AB686" s="106" t="s">
        <v>181</v>
      </c>
      <c r="AC686" s="106" t="s">
        <v>181</v>
      </c>
      <c r="AD686" s="106" t="s">
        <v>181</v>
      </c>
      <c r="AE686" s="106" t="s">
        <v>181</v>
      </c>
      <c r="AF686" s="106" t="s">
        <v>181</v>
      </c>
      <c r="AG686" s="106" t="s">
        <v>181</v>
      </c>
      <c r="AH686" s="106" t="s">
        <v>181</v>
      </c>
      <c r="AI686" s="106" t="s">
        <v>181</v>
      </c>
      <c r="AJ686" s="106" t="s">
        <v>181</v>
      </c>
      <c r="AK686" s="106" t="s">
        <v>181</v>
      </c>
      <c r="AL686" s="106" t="s">
        <v>181</v>
      </c>
      <c r="AM686" s="106" t="s">
        <v>181</v>
      </c>
      <c r="AN686" s="106" t="s">
        <v>181</v>
      </c>
      <c r="AO686" s="3"/>
    </row>
    <row r="687" spans="2:41" x14ac:dyDescent="0.25">
      <c r="B687" s="106" t="s">
        <v>4829</v>
      </c>
      <c r="C687" s="16" t="s">
        <v>6</v>
      </c>
      <c r="D687" s="16" t="s">
        <v>7</v>
      </c>
      <c r="E687" s="16">
        <v>2020</v>
      </c>
      <c r="F687" s="12">
        <v>43873</v>
      </c>
      <c r="G687" s="107">
        <v>1017.3</v>
      </c>
      <c r="H687" s="106" t="s">
        <v>181</v>
      </c>
      <c r="I687" s="107">
        <v>1020.8</v>
      </c>
      <c r="J687" s="106" t="s">
        <v>7059</v>
      </c>
      <c r="K687" s="107">
        <v>1014.9</v>
      </c>
      <c r="L687" s="106" t="s">
        <v>7060</v>
      </c>
      <c r="M687" s="107">
        <v>20.8</v>
      </c>
      <c r="N687" s="107">
        <v>28.3</v>
      </c>
      <c r="O687" s="106" t="s">
        <v>7061</v>
      </c>
      <c r="P687" s="107">
        <v>15.4</v>
      </c>
      <c r="Q687" s="106" t="s">
        <v>7062</v>
      </c>
      <c r="R687" s="106" t="s">
        <v>181</v>
      </c>
      <c r="S687" s="107">
        <v>80</v>
      </c>
      <c r="T687" s="107">
        <v>49</v>
      </c>
      <c r="U687" s="106" t="s">
        <v>7063</v>
      </c>
      <c r="V687" s="107">
        <v>0.9</v>
      </c>
      <c r="W687" s="107">
        <v>249</v>
      </c>
      <c r="X687" s="107">
        <v>5.9</v>
      </c>
      <c r="Y687" s="107">
        <v>151</v>
      </c>
      <c r="Z687" s="106" t="s">
        <v>7064</v>
      </c>
      <c r="AA687" s="110">
        <v>0</v>
      </c>
      <c r="AB687" s="106" t="s">
        <v>181</v>
      </c>
      <c r="AC687" s="106" t="s">
        <v>181</v>
      </c>
      <c r="AD687" s="106" t="s">
        <v>181</v>
      </c>
      <c r="AE687" s="106" t="s">
        <v>181</v>
      </c>
      <c r="AF687" s="106" t="s">
        <v>181</v>
      </c>
      <c r="AG687" s="106" t="s">
        <v>181</v>
      </c>
      <c r="AH687" s="106" t="s">
        <v>181</v>
      </c>
      <c r="AI687" s="106" t="s">
        <v>181</v>
      </c>
      <c r="AJ687" s="106" t="s">
        <v>181</v>
      </c>
      <c r="AK687" s="106" t="s">
        <v>181</v>
      </c>
      <c r="AL687" s="106" t="s">
        <v>181</v>
      </c>
      <c r="AM687" s="106" t="s">
        <v>181</v>
      </c>
      <c r="AN687" s="106" t="s">
        <v>181</v>
      </c>
      <c r="AO687" s="3"/>
    </row>
    <row r="688" spans="2:41" x14ac:dyDescent="0.25">
      <c r="B688" s="106" t="s">
        <v>4829</v>
      </c>
      <c r="C688" s="16" t="s">
        <v>6</v>
      </c>
      <c r="D688" s="16" t="s">
        <v>7</v>
      </c>
      <c r="E688" s="16">
        <v>2020</v>
      </c>
      <c r="F688" s="12">
        <v>43874</v>
      </c>
      <c r="G688" s="107">
        <v>1014</v>
      </c>
      <c r="H688" s="106" t="s">
        <v>181</v>
      </c>
      <c r="I688" s="107">
        <v>1016.5</v>
      </c>
      <c r="J688" s="106" t="s">
        <v>7065</v>
      </c>
      <c r="K688" s="107">
        <v>1011.2</v>
      </c>
      <c r="L688" s="106" t="s">
        <v>7066</v>
      </c>
      <c r="M688" s="107">
        <v>21.6</v>
      </c>
      <c r="N688" s="107">
        <v>26.6</v>
      </c>
      <c r="O688" s="106" t="s">
        <v>7067</v>
      </c>
      <c r="P688" s="107">
        <v>17.2</v>
      </c>
      <c r="Q688" s="106" t="s">
        <v>7068</v>
      </c>
      <c r="R688" s="106" t="s">
        <v>181</v>
      </c>
      <c r="S688" s="107">
        <v>87</v>
      </c>
      <c r="T688" s="107">
        <v>64</v>
      </c>
      <c r="U688" s="106" t="s">
        <v>7069</v>
      </c>
      <c r="V688" s="107">
        <v>0.3</v>
      </c>
      <c r="W688" s="107">
        <v>340</v>
      </c>
      <c r="X688" s="107">
        <v>3.4</v>
      </c>
      <c r="Y688" s="107">
        <v>39</v>
      </c>
      <c r="Z688" s="106" t="s">
        <v>7070</v>
      </c>
      <c r="AA688" s="110">
        <v>0</v>
      </c>
      <c r="AB688" s="106" t="s">
        <v>181</v>
      </c>
      <c r="AC688" s="106" t="s">
        <v>181</v>
      </c>
      <c r="AD688" s="106" t="s">
        <v>181</v>
      </c>
      <c r="AE688" s="106" t="s">
        <v>181</v>
      </c>
      <c r="AF688" s="106" t="s">
        <v>181</v>
      </c>
      <c r="AG688" s="106" t="s">
        <v>181</v>
      </c>
      <c r="AH688" s="106" t="s">
        <v>181</v>
      </c>
      <c r="AI688" s="106" t="s">
        <v>181</v>
      </c>
      <c r="AJ688" s="106" t="s">
        <v>181</v>
      </c>
      <c r="AK688" s="106" t="s">
        <v>181</v>
      </c>
      <c r="AL688" s="106" t="s">
        <v>181</v>
      </c>
      <c r="AM688" s="106" t="s">
        <v>181</v>
      </c>
      <c r="AN688" s="106" t="s">
        <v>181</v>
      </c>
      <c r="AO688" s="3"/>
    </row>
    <row r="689" spans="2:41" x14ac:dyDescent="0.25">
      <c r="B689" s="106" t="s">
        <v>4829</v>
      </c>
      <c r="C689" s="16" t="s">
        <v>6</v>
      </c>
      <c r="D689" s="16" t="s">
        <v>7</v>
      </c>
      <c r="E689" s="16">
        <v>2020</v>
      </c>
      <c r="F689" s="12">
        <v>43875</v>
      </c>
      <c r="G689" s="107">
        <v>1013.3</v>
      </c>
      <c r="H689" s="106" t="s">
        <v>181</v>
      </c>
      <c r="I689" s="107">
        <v>1015.1</v>
      </c>
      <c r="J689" s="106" t="s">
        <v>7071</v>
      </c>
      <c r="K689" s="107">
        <v>1011.3</v>
      </c>
      <c r="L689" s="106" t="s">
        <v>7072</v>
      </c>
      <c r="M689" s="107">
        <v>22.7</v>
      </c>
      <c r="N689" s="107">
        <v>27.7</v>
      </c>
      <c r="O689" s="106" t="s">
        <v>7073</v>
      </c>
      <c r="P689" s="107">
        <v>19</v>
      </c>
      <c r="Q689" s="106" t="s">
        <v>7074</v>
      </c>
      <c r="R689" s="106" t="s">
        <v>181</v>
      </c>
      <c r="S689" s="107">
        <v>88</v>
      </c>
      <c r="T689" s="107">
        <v>60</v>
      </c>
      <c r="U689" s="106" t="s">
        <v>7075</v>
      </c>
      <c r="V689" s="107">
        <v>0.5</v>
      </c>
      <c r="W689" s="107">
        <v>12</v>
      </c>
      <c r="X689" s="107">
        <v>4.8</v>
      </c>
      <c r="Y689" s="107">
        <v>36</v>
      </c>
      <c r="Z689" s="106" t="s">
        <v>7076</v>
      </c>
      <c r="AA689" s="110">
        <v>0</v>
      </c>
      <c r="AB689" s="106" t="s">
        <v>181</v>
      </c>
      <c r="AC689" s="106" t="s">
        <v>181</v>
      </c>
      <c r="AD689" s="106" t="s">
        <v>181</v>
      </c>
      <c r="AE689" s="106" t="s">
        <v>181</v>
      </c>
      <c r="AF689" s="106" t="s">
        <v>181</v>
      </c>
      <c r="AG689" s="106" t="s">
        <v>181</v>
      </c>
      <c r="AH689" s="106" t="s">
        <v>181</v>
      </c>
      <c r="AI689" s="106" t="s">
        <v>181</v>
      </c>
      <c r="AJ689" s="106" t="s">
        <v>181</v>
      </c>
      <c r="AK689" s="106" t="s">
        <v>181</v>
      </c>
      <c r="AL689" s="106" t="s">
        <v>181</v>
      </c>
      <c r="AM689" s="106" t="s">
        <v>181</v>
      </c>
      <c r="AN689" s="106" t="s">
        <v>181</v>
      </c>
      <c r="AO689" s="3"/>
    </row>
    <row r="690" spans="2:41" x14ac:dyDescent="0.25">
      <c r="B690" s="106" t="s">
        <v>4829</v>
      </c>
      <c r="C690" s="16" t="s">
        <v>6</v>
      </c>
      <c r="D690" s="16" t="s">
        <v>7</v>
      </c>
      <c r="E690" s="16">
        <v>2020</v>
      </c>
      <c r="F690" s="12">
        <v>43876</v>
      </c>
      <c r="G690" s="107">
        <v>1013.6</v>
      </c>
      <c r="H690" s="106" t="s">
        <v>181</v>
      </c>
      <c r="I690" s="107">
        <v>1016</v>
      </c>
      <c r="J690" s="106" t="s">
        <v>7077</v>
      </c>
      <c r="K690" s="107">
        <v>1011.4</v>
      </c>
      <c r="L690" s="106" t="s">
        <v>7078</v>
      </c>
      <c r="M690" s="107">
        <v>23.5</v>
      </c>
      <c r="N690" s="107">
        <v>28.1</v>
      </c>
      <c r="O690" s="106" t="s">
        <v>7079</v>
      </c>
      <c r="P690" s="107">
        <v>20.7</v>
      </c>
      <c r="Q690" s="106" t="s">
        <v>7080</v>
      </c>
      <c r="R690" s="106" t="s">
        <v>181</v>
      </c>
      <c r="S690" s="107">
        <v>86</v>
      </c>
      <c r="T690" s="107">
        <v>62</v>
      </c>
      <c r="U690" s="106" t="s">
        <v>7081</v>
      </c>
      <c r="V690" s="107">
        <v>0.4</v>
      </c>
      <c r="W690" s="107">
        <v>8</v>
      </c>
      <c r="X690" s="107">
        <v>5</v>
      </c>
      <c r="Y690" s="107">
        <v>323</v>
      </c>
      <c r="Z690" s="106" t="s">
        <v>7082</v>
      </c>
      <c r="AA690" s="110">
        <v>0</v>
      </c>
      <c r="AB690" s="106" t="s">
        <v>181</v>
      </c>
      <c r="AC690" s="106" t="s">
        <v>181</v>
      </c>
      <c r="AD690" s="106" t="s">
        <v>181</v>
      </c>
      <c r="AE690" s="106" t="s">
        <v>181</v>
      </c>
      <c r="AF690" s="106" t="s">
        <v>181</v>
      </c>
      <c r="AG690" s="106" t="s">
        <v>181</v>
      </c>
      <c r="AH690" s="106" t="s">
        <v>181</v>
      </c>
      <c r="AI690" s="106" t="s">
        <v>181</v>
      </c>
      <c r="AJ690" s="106" t="s">
        <v>181</v>
      </c>
      <c r="AK690" s="106" t="s">
        <v>181</v>
      </c>
      <c r="AL690" s="106" t="s">
        <v>181</v>
      </c>
      <c r="AM690" s="106" t="s">
        <v>181</v>
      </c>
      <c r="AN690" s="106" t="s">
        <v>181</v>
      </c>
      <c r="AO690" s="3"/>
    </row>
    <row r="691" spans="2:41" x14ac:dyDescent="0.25">
      <c r="B691" s="106" t="s">
        <v>4829</v>
      </c>
      <c r="C691" s="16" t="s">
        <v>6</v>
      </c>
      <c r="D691" s="16" t="s">
        <v>7</v>
      </c>
      <c r="E691" s="16">
        <v>2020</v>
      </c>
      <c r="F691" s="12">
        <v>43877</v>
      </c>
      <c r="G691" s="107">
        <v>1016.9</v>
      </c>
      <c r="H691" s="106" t="s">
        <v>181</v>
      </c>
      <c r="I691" s="107">
        <v>1022</v>
      </c>
      <c r="J691" s="106" t="s">
        <v>7083</v>
      </c>
      <c r="K691" s="107">
        <v>1011.3</v>
      </c>
      <c r="L691" s="106" t="s">
        <v>7084</v>
      </c>
      <c r="M691" s="107">
        <v>17</v>
      </c>
      <c r="N691" s="107">
        <v>21.2</v>
      </c>
      <c r="O691" s="106" t="s">
        <v>7085</v>
      </c>
      <c r="P691" s="107">
        <v>12.9</v>
      </c>
      <c r="Q691" s="106" t="s">
        <v>7086</v>
      </c>
      <c r="R691" s="106" t="s">
        <v>181</v>
      </c>
      <c r="S691" s="107">
        <v>88</v>
      </c>
      <c r="T691" s="107">
        <v>73</v>
      </c>
      <c r="U691" s="106" t="s">
        <v>7087</v>
      </c>
      <c r="V691" s="107">
        <v>1.2</v>
      </c>
      <c r="W691" s="107">
        <v>38</v>
      </c>
      <c r="X691" s="107">
        <v>9.3000000000000007</v>
      </c>
      <c r="Y691" s="107">
        <v>23</v>
      </c>
      <c r="Z691" s="106" t="s">
        <v>7088</v>
      </c>
      <c r="AA691" s="110">
        <v>0.5</v>
      </c>
      <c r="AB691" s="106" t="s">
        <v>181</v>
      </c>
      <c r="AC691" s="106" t="s">
        <v>181</v>
      </c>
      <c r="AD691" s="106" t="s">
        <v>181</v>
      </c>
      <c r="AE691" s="106" t="s">
        <v>181</v>
      </c>
      <c r="AF691" s="106" t="s">
        <v>181</v>
      </c>
      <c r="AG691" s="106" t="s">
        <v>181</v>
      </c>
      <c r="AH691" s="106" t="s">
        <v>181</v>
      </c>
      <c r="AI691" s="106" t="s">
        <v>181</v>
      </c>
      <c r="AJ691" s="106" t="s">
        <v>181</v>
      </c>
      <c r="AK691" s="106" t="s">
        <v>181</v>
      </c>
      <c r="AL691" s="106" t="s">
        <v>181</v>
      </c>
      <c r="AM691" s="106" t="s">
        <v>181</v>
      </c>
      <c r="AN691" s="106" t="s">
        <v>181</v>
      </c>
      <c r="AO691" s="3"/>
    </row>
    <row r="692" spans="2:41" x14ac:dyDescent="0.25">
      <c r="B692" s="106" t="s">
        <v>4829</v>
      </c>
      <c r="C692" s="16" t="s">
        <v>6</v>
      </c>
      <c r="D692" s="16" t="s">
        <v>7</v>
      </c>
      <c r="E692" s="16">
        <v>2020</v>
      </c>
      <c r="F692" s="12">
        <v>43878</v>
      </c>
      <c r="G692" s="107">
        <v>1024.2</v>
      </c>
      <c r="H692" s="106" t="s">
        <v>181</v>
      </c>
      <c r="I692" s="107">
        <v>1028</v>
      </c>
      <c r="J692" s="106" t="s">
        <v>7089</v>
      </c>
      <c r="K692" s="107">
        <v>1020.4</v>
      </c>
      <c r="L692" s="106" t="s">
        <v>7090</v>
      </c>
      <c r="M692" s="107">
        <v>12.5</v>
      </c>
      <c r="N692" s="107">
        <v>14</v>
      </c>
      <c r="O692" s="106" t="s">
        <v>7091</v>
      </c>
      <c r="P692" s="107">
        <v>11.3</v>
      </c>
      <c r="Q692" s="106" t="s">
        <v>7092</v>
      </c>
      <c r="R692" s="106" t="s">
        <v>181</v>
      </c>
      <c r="S692" s="107">
        <v>88</v>
      </c>
      <c r="T692" s="107">
        <v>69</v>
      </c>
      <c r="U692" s="106" t="s">
        <v>7093</v>
      </c>
      <c r="V692" s="107">
        <v>0.5</v>
      </c>
      <c r="W692" s="107">
        <v>9</v>
      </c>
      <c r="X692" s="107">
        <v>5</v>
      </c>
      <c r="Y692" s="107">
        <v>263</v>
      </c>
      <c r="Z692" s="106" t="s">
        <v>7094</v>
      </c>
      <c r="AA692" s="110">
        <v>0.5</v>
      </c>
      <c r="AB692" s="106" t="s">
        <v>181</v>
      </c>
      <c r="AC692" s="106" t="s">
        <v>181</v>
      </c>
      <c r="AD692" s="106" t="s">
        <v>181</v>
      </c>
      <c r="AE692" s="106" t="s">
        <v>181</v>
      </c>
      <c r="AF692" s="106" t="s">
        <v>181</v>
      </c>
      <c r="AG692" s="106" t="s">
        <v>181</v>
      </c>
      <c r="AH692" s="106" t="s">
        <v>181</v>
      </c>
      <c r="AI692" s="106" t="s">
        <v>181</v>
      </c>
      <c r="AJ692" s="106" t="s">
        <v>181</v>
      </c>
      <c r="AK692" s="106" t="s">
        <v>181</v>
      </c>
      <c r="AL692" s="106" t="s">
        <v>181</v>
      </c>
      <c r="AM692" s="106" t="s">
        <v>181</v>
      </c>
      <c r="AN692" s="106" t="s">
        <v>181</v>
      </c>
      <c r="AO692" s="3"/>
    </row>
    <row r="693" spans="2:41" x14ac:dyDescent="0.25">
      <c r="B693" s="106" t="s">
        <v>4829</v>
      </c>
      <c r="C693" s="16" t="s">
        <v>6</v>
      </c>
      <c r="D693" s="16" t="s">
        <v>7</v>
      </c>
      <c r="E693" s="16">
        <v>2020</v>
      </c>
      <c r="F693" s="12">
        <v>43879</v>
      </c>
      <c r="G693" s="107">
        <v>1026.0999999999999</v>
      </c>
      <c r="H693" s="106" t="s">
        <v>181</v>
      </c>
      <c r="I693" s="107">
        <v>1028.5999999999999</v>
      </c>
      <c r="J693" s="106" t="s">
        <v>7095</v>
      </c>
      <c r="K693" s="107">
        <v>1023.5</v>
      </c>
      <c r="L693" s="106" t="s">
        <v>7096</v>
      </c>
      <c r="M693" s="107">
        <v>13.2</v>
      </c>
      <c r="N693" s="107">
        <v>16.399999999999999</v>
      </c>
      <c r="O693" s="106" t="s">
        <v>7097</v>
      </c>
      <c r="P693" s="107">
        <v>10.7</v>
      </c>
      <c r="Q693" s="106" t="s">
        <v>7098</v>
      </c>
      <c r="R693" s="106" t="s">
        <v>181</v>
      </c>
      <c r="S693" s="107">
        <v>78</v>
      </c>
      <c r="T693" s="107">
        <v>46</v>
      </c>
      <c r="U693" s="106" t="s">
        <v>7099</v>
      </c>
      <c r="V693" s="107">
        <v>0.2</v>
      </c>
      <c r="W693" s="107">
        <v>54</v>
      </c>
      <c r="X693" s="107">
        <v>2.2999999999999998</v>
      </c>
      <c r="Y693" s="107">
        <v>297</v>
      </c>
      <c r="Z693" s="106" t="s">
        <v>7100</v>
      </c>
      <c r="AA693" s="110">
        <v>0</v>
      </c>
      <c r="AB693" s="106" t="s">
        <v>181</v>
      </c>
      <c r="AC693" s="106" t="s">
        <v>181</v>
      </c>
      <c r="AD693" s="106" t="s">
        <v>181</v>
      </c>
      <c r="AE693" s="106" t="s">
        <v>181</v>
      </c>
      <c r="AF693" s="106" t="s">
        <v>181</v>
      </c>
      <c r="AG693" s="106" t="s">
        <v>181</v>
      </c>
      <c r="AH693" s="106" t="s">
        <v>181</v>
      </c>
      <c r="AI693" s="106" t="s">
        <v>181</v>
      </c>
      <c r="AJ693" s="106" t="s">
        <v>181</v>
      </c>
      <c r="AK693" s="106" t="s">
        <v>181</v>
      </c>
      <c r="AL693" s="106" t="s">
        <v>181</v>
      </c>
      <c r="AM693" s="106" t="s">
        <v>181</v>
      </c>
      <c r="AN693" s="106" t="s">
        <v>181</v>
      </c>
      <c r="AO693" s="3"/>
    </row>
    <row r="694" spans="2:41" x14ac:dyDescent="0.25">
      <c r="B694" s="106" t="s">
        <v>4829</v>
      </c>
      <c r="C694" s="16" t="s">
        <v>6</v>
      </c>
      <c r="D694" s="16" t="s">
        <v>7</v>
      </c>
      <c r="E694" s="16">
        <v>2020</v>
      </c>
      <c r="F694" s="12">
        <v>43880</v>
      </c>
      <c r="G694" s="107">
        <v>1023.3</v>
      </c>
      <c r="H694" s="106" t="s">
        <v>181</v>
      </c>
      <c r="I694" s="107">
        <v>1025.4000000000001</v>
      </c>
      <c r="J694" s="106" t="s">
        <v>7101</v>
      </c>
      <c r="K694" s="107">
        <v>1021</v>
      </c>
      <c r="L694" s="106" t="s">
        <v>7102</v>
      </c>
      <c r="M694" s="107">
        <v>16</v>
      </c>
      <c r="N694" s="107">
        <v>22.2</v>
      </c>
      <c r="O694" s="106" t="s">
        <v>7103</v>
      </c>
      <c r="P694" s="107">
        <v>10.8</v>
      </c>
      <c r="Q694" s="106" t="s">
        <v>7104</v>
      </c>
      <c r="R694" s="106" t="s">
        <v>181</v>
      </c>
      <c r="S694" s="107">
        <v>78</v>
      </c>
      <c r="T694" s="107">
        <v>47</v>
      </c>
      <c r="U694" s="106" t="s">
        <v>7105</v>
      </c>
      <c r="V694" s="107">
        <v>0.4</v>
      </c>
      <c r="W694" s="107">
        <v>61</v>
      </c>
      <c r="X694" s="107">
        <v>3.3</v>
      </c>
      <c r="Y694" s="107">
        <v>99</v>
      </c>
      <c r="Z694" s="106" t="s">
        <v>7106</v>
      </c>
      <c r="AA694" s="110">
        <v>0</v>
      </c>
      <c r="AB694" s="106" t="s">
        <v>181</v>
      </c>
      <c r="AC694" s="106" t="s">
        <v>181</v>
      </c>
      <c r="AD694" s="106" t="s">
        <v>181</v>
      </c>
      <c r="AE694" s="106" t="s">
        <v>181</v>
      </c>
      <c r="AF694" s="106" t="s">
        <v>181</v>
      </c>
      <c r="AG694" s="106" t="s">
        <v>181</v>
      </c>
      <c r="AH694" s="106" t="s">
        <v>181</v>
      </c>
      <c r="AI694" s="106" t="s">
        <v>181</v>
      </c>
      <c r="AJ694" s="106" t="s">
        <v>181</v>
      </c>
      <c r="AK694" s="106" t="s">
        <v>181</v>
      </c>
      <c r="AL694" s="106" t="s">
        <v>181</v>
      </c>
      <c r="AM694" s="106" t="s">
        <v>181</v>
      </c>
      <c r="AN694" s="106" t="s">
        <v>181</v>
      </c>
      <c r="AO694" s="3"/>
    </row>
    <row r="695" spans="2:41" x14ac:dyDescent="0.25">
      <c r="B695" s="106" t="s">
        <v>4829</v>
      </c>
      <c r="C695" s="16" t="s">
        <v>6</v>
      </c>
      <c r="D695" s="16" t="s">
        <v>7</v>
      </c>
      <c r="E695" s="16">
        <v>2020</v>
      </c>
      <c r="F695" s="12">
        <v>43881</v>
      </c>
      <c r="G695" s="107">
        <v>1024.2</v>
      </c>
      <c r="H695" s="106" t="s">
        <v>181</v>
      </c>
      <c r="I695" s="107">
        <v>1026</v>
      </c>
      <c r="J695" s="106" t="s">
        <v>7107</v>
      </c>
      <c r="K695" s="107">
        <v>1021.8</v>
      </c>
      <c r="L695" s="106" t="s">
        <v>7108</v>
      </c>
      <c r="M695" s="107">
        <v>17.5</v>
      </c>
      <c r="N695" s="107">
        <v>24.5</v>
      </c>
      <c r="O695" s="106" t="s">
        <v>7109</v>
      </c>
      <c r="P695" s="107">
        <v>12.7</v>
      </c>
      <c r="Q695" s="106" t="s">
        <v>7110</v>
      </c>
      <c r="R695" s="106" t="s">
        <v>181</v>
      </c>
      <c r="S695" s="107">
        <v>84</v>
      </c>
      <c r="T695" s="107">
        <v>50</v>
      </c>
      <c r="U695" s="106" t="s">
        <v>7109</v>
      </c>
      <c r="V695" s="107">
        <v>0.4</v>
      </c>
      <c r="W695" s="107">
        <v>51</v>
      </c>
      <c r="X695" s="107">
        <v>3.8</v>
      </c>
      <c r="Y695" s="107">
        <v>202</v>
      </c>
      <c r="Z695" s="106" t="s">
        <v>7111</v>
      </c>
      <c r="AA695" s="110">
        <v>0</v>
      </c>
      <c r="AB695" s="106" t="s">
        <v>181</v>
      </c>
      <c r="AC695" s="106" t="s">
        <v>181</v>
      </c>
      <c r="AD695" s="106" t="s">
        <v>181</v>
      </c>
      <c r="AE695" s="106" t="s">
        <v>181</v>
      </c>
      <c r="AF695" s="106" t="s">
        <v>181</v>
      </c>
      <c r="AG695" s="106" t="s">
        <v>181</v>
      </c>
      <c r="AH695" s="106" t="s">
        <v>181</v>
      </c>
      <c r="AI695" s="106" t="s">
        <v>181</v>
      </c>
      <c r="AJ695" s="106" t="s">
        <v>181</v>
      </c>
      <c r="AK695" s="106" t="s">
        <v>181</v>
      </c>
      <c r="AL695" s="106" t="s">
        <v>181</v>
      </c>
      <c r="AM695" s="106" t="s">
        <v>181</v>
      </c>
      <c r="AN695" s="106" t="s">
        <v>181</v>
      </c>
      <c r="AO695" s="3"/>
    </row>
    <row r="696" spans="2:41" x14ac:dyDescent="0.25">
      <c r="B696" s="106" t="s">
        <v>4829</v>
      </c>
      <c r="C696" s="16" t="s">
        <v>6</v>
      </c>
      <c r="D696" s="16" t="s">
        <v>7</v>
      </c>
      <c r="E696" s="16">
        <v>2020</v>
      </c>
      <c r="F696" s="12">
        <v>43882</v>
      </c>
      <c r="G696" s="107">
        <v>1024.9000000000001</v>
      </c>
      <c r="H696" s="106" t="s">
        <v>181</v>
      </c>
      <c r="I696" s="107">
        <v>1027.8</v>
      </c>
      <c r="J696" s="106" t="s">
        <v>7112</v>
      </c>
      <c r="K696" s="107">
        <v>1022.7</v>
      </c>
      <c r="L696" s="106" t="s">
        <v>7113</v>
      </c>
      <c r="M696" s="107">
        <v>18.5</v>
      </c>
      <c r="N696" s="107">
        <v>24.5</v>
      </c>
      <c r="O696" s="106" t="s">
        <v>7114</v>
      </c>
      <c r="P696" s="107">
        <v>14.4</v>
      </c>
      <c r="Q696" s="106" t="s">
        <v>7115</v>
      </c>
      <c r="R696" s="106" t="s">
        <v>181</v>
      </c>
      <c r="S696" s="107">
        <v>84</v>
      </c>
      <c r="T696" s="107">
        <v>55</v>
      </c>
      <c r="U696" s="106" t="s">
        <v>7116</v>
      </c>
      <c r="V696" s="107">
        <v>0.3</v>
      </c>
      <c r="W696" s="107">
        <v>92</v>
      </c>
      <c r="X696" s="107">
        <v>4.2</v>
      </c>
      <c r="Y696" s="107">
        <v>209</v>
      </c>
      <c r="Z696" s="106" t="s">
        <v>7117</v>
      </c>
      <c r="AA696" s="110">
        <v>0</v>
      </c>
      <c r="AB696" s="106" t="s">
        <v>181</v>
      </c>
      <c r="AC696" s="106" t="s">
        <v>181</v>
      </c>
      <c r="AD696" s="106" t="s">
        <v>181</v>
      </c>
      <c r="AE696" s="106" t="s">
        <v>181</v>
      </c>
      <c r="AF696" s="106" t="s">
        <v>181</v>
      </c>
      <c r="AG696" s="106" t="s">
        <v>181</v>
      </c>
      <c r="AH696" s="106" t="s">
        <v>181</v>
      </c>
      <c r="AI696" s="106" t="s">
        <v>181</v>
      </c>
      <c r="AJ696" s="106" t="s">
        <v>181</v>
      </c>
      <c r="AK696" s="106" t="s">
        <v>181</v>
      </c>
      <c r="AL696" s="106" t="s">
        <v>181</v>
      </c>
      <c r="AM696" s="106" t="s">
        <v>181</v>
      </c>
      <c r="AN696" s="106" t="s">
        <v>181</v>
      </c>
      <c r="AO696" s="3"/>
    </row>
    <row r="697" spans="2:41" x14ac:dyDescent="0.25">
      <c r="B697" s="106" t="s">
        <v>4829</v>
      </c>
      <c r="C697" s="16" t="s">
        <v>6</v>
      </c>
      <c r="D697" s="16" t="s">
        <v>7</v>
      </c>
      <c r="E697" s="16">
        <v>2020</v>
      </c>
      <c r="F697" s="12">
        <v>43883</v>
      </c>
      <c r="G697" s="107">
        <v>1024.7</v>
      </c>
      <c r="H697" s="106" t="s">
        <v>181</v>
      </c>
      <c r="I697" s="107">
        <v>1026.0999999999999</v>
      </c>
      <c r="J697" s="106" t="s">
        <v>7118</v>
      </c>
      <c r="K697" s="107">
        <v>1022.9</v>
      </c>
      <c r="L697" s="106" t="s">
        <v>7119</v>
      </c>
      <c r="M697" s="107">
        <v>19.100000000000001</v>
      </c>
      <c r="N697" s="107">
        <v>26.1</v>
      </c>
      <c r="O697" s="106" t="s">
        <v>7120</v>
      </c>
      <c r="P697" s="107">
        <v>13.6</v>
      </c>
      <c r="Q697" s="106" t="s">
        <v>7121</v>
      </c>
      <c r="R697" s="106" t="s">
        <v>181</v>
      </c>
      <c r="S697" s="107">
        <v>87</v>
      </c>
      <c r="T697" s="107">
        <v>51</v>
      </c>
      <c r="U697" s="106" t="s">
        <v>7122</v>
      </c>
      <c r="V697" s="107">
        <v>0.7</v>
      </c>
      <c r="W697" s="107">
        <v>3</v>
      </c>
      <c r="X697" s="107">
        <v>6.3</v>
      </c>
      <c r="Y697" s="107">
        <v>23</v>
      </c>
      <c r="Z697" s="106" t="s">
        <v>7123</v>
      </c>
      <c r="AA697" s="110">
        <v>2.5</v>
      </c>
      <c r="AB697" s="106" t="s">
        <v>181</v>
      </c>
      <c r="AC697" s="106" t="s">
        <v>181</v>
      </c>
      <c r="AD697" s="106" t="s">
        <v>181</v>
      </c>
      <c r="AE697" s="106" t="s">
        <v>181</v>
      </c>
      <c r="AF697" s="106" t="s">
        <v>181</v>
      </c>
      <c r="AG697" s="106" t="s">
        <v>181</v>
      </c>
      <c r="AH697" s="106" t="s">
        <v>181</v>
      </c>
      <c r="AI697" s="106" t="s">
        <v>181</v>
      </c>
      <c r="AJ697" s="106" t="s">
        <v>181</v>
      </c>
      <c r="AK697" s="106" t="s">
        <v>181</v>
      </c>
      <c r="AL697" s="106" t="s">
        <v>181</v>
      </c>
      <c r="AM697" s="106" t="s">
        <v>181</v>
      </c>
      <c r="AN697" s="106" t="s">
        <v>181</v>
      </c>
      <c r="AO697" s="3"/>
    </row>
    <row r="698" spans="2:41" x14ac:dyDescent="0.25">
      <c r="B698" s="106" t="s">
        <v>4829</v>
      </c>
      <c r="C698" s="16" t="s">
        <v>6</v>
      </c>
      <c r="D698" s="16" t="s">
        <v>7</v>
      </c>
      <c r="E698" s="16">
        <v>2020</v>
      </c>
      <c r="F698" s="12">
        <v>43884</v>
      </c>
      <c r="G698" s="107">
        <v>1024.4000000000001</v>
      </c>
      <c r="H698" s="106" t="s">
        <v>181</v>
      </c>
      <c r="I698" s="107">
        <v>1027.3</v>
      </c>
      <c r="J698" s="106" t="s">
        <v>7124</v>
      </c>
      <c r="K698" s="107">
        <v>1021.7</v>
      </c>
      <c r="L698" s="106" t="s">
        <v>7125</v>
      </c>
      <c r="M698" s="107">
        <v>18.8</v>
      </c>
      <c r="N698" s="107">
        <v>20.7</v>
      </c>
      <c r="O698" s="106" t="s">
        <v>7126</v>
      </c>
      <c r="P698" s="107">
        <v>17.600000000000001</v>
      </c>
      <c r="Q698" s="106" t="s">
        <v>7127</v>
      </c>
      <c r="R698" s="106" t="s">
        <v>181</v>
      </c>
      <c r="S698" s="107">
        <v>92</v>
      </c>
      <c r="T698" s="107">
        <v>78</v>
      </c>
      <c r="U698" s="106" t="s">
        <v>7128</v>
      </c>
      <c r="V698" s="107">
        <v>0.3</v>
      </c>
      <c r="W698" s="107">
        <v>250</v>
      </c>
      <c r="X698" s="107">
        <v>4.5</v>
      </c>
      <c r="Y698" s="107">
        <v>9</v>
      </c>
      <c r="Z698" s="106" t="s">
        <v>7129</v>
      </c>
      <c r="AA698" s="110">
        <v>0.5</v>
      </c>
      <c r="AB698" s="106" t="s">
        <v>181</v>
      </c>
      <c r="AC698" s="106" t="s">
        <v>181</v>
      </c>
      <c r="AD698" s="106" t="s">
        <v>181</v>
      </c>
      <c r="AE698" s="106" t="s">
        <v>181</v>
      </c>
      <c r="AF698" s="106" t="s">
        <v>181</v>
      </c>
      <c r="AG698" s="106" t="s">
        <v>181</v>
      </c>
      <c r="AH698" s="106" t="s">
        <v>181</v>
      </c>
      <c r="AI698" s="106" t="s">
        <v>181</v>
      </c>
      <c r="AJ698" s="106" t="s">
        <v>181</v>
      </c>
      <c r="AK698" s="106" t="s">
        <v>181</v>
      </c>
      <c r="AL698" s="106" t="s">
        <v>181</v>
      </c>
      <c r="AM698" s="106" t="s">
        <v>181</v>
      </c>
      <c r="AN698" s="106" t="s">
        <v>181</v>
      </c>
      <c r="AO698" s="3"/>
    </row>
    <row r="699" spans="2:41" x14ac:dyDescent="0.25">
      <c r="B699" s="106" t="s">
        <v>4829</v>
      </c>
      <c r="C699" s="16" t="s">
        <v>6</v>
      </c>
      <c r="D699" s="16" t="s">
        <v>7</v>
      </c>
      <c r="E699" s="16">
        <v>2020</v>
      </c>
      <c r="F699" s="12">
        <v>43885</v>
      </c>
      <c r="G699" s="107">
        <v>1020.2</v>
      </c>
      <c r="H699" s="106" t="s">
        <v>181</v>
      </c>
      <c r="I699" s="107">
        <v>1023</v>
      </c>
      <c r="J699" s="106" t="s">
        <v>576</v>
      </c>
      <c r="K699" s="107">
        <v>1017.7</v>
      </c>
      <c r="L699" s="106" t="s">
        <v>7130</v>
      </c>
      <c r="M699" s="107">
        <v>20.399999999999999</v>
      </c>
      <c r="N699" s="107">
        <v>25.4</v>
      </c>
      <c r="O699" s="106" t="s">
        <v>7131</v>
      </c>
      <c r="P699" s="107">
        <v>17.600000000000001</v>
      </c>
      <c r="Q699" s="106" t="s">
        <v>7132</v>
      </c>
      <c r="R699" s="106" t="s">
        <v>181</v>
      </c>
      <c r="S699" s="107">
        <v>88</v>
      </c>
      <c r="T699" s="107">
        <v>62</v>
      </c>
      <c r="U699" s="106" t="s">
        <v>7133</v>
      </c>
      <c r="V699" s="107">
        <v>0.3</v>
      </c>
      <c r="W699" s="107">
        <v>130</v>
      </c>
      <c r="X699" s="107">
        <v>3.8</v>
      </c>
      <c r="Y699" s="107">
        <v>155</v>
      </c>
      <c r="Z699" s="106" t="s">
        <v>7134</v>
      </c>
      <c r="AA699" s="110">
        <v>2.5</v>
      </c>
      <c r="AB699" s="106" t="s">
        <v>181</v>
      </c>
      <c r="AC699" s="106" t="s">
        <v>181</v>
      </c>
      <c r="AD699" s="106" t="s">
        <v>181</v>
      </c>
      <c r="AE699" s="106" t="s">
        <v>181</v>
      </c>
      <c r="AF699" s="106" t="s">
        <v>181</v>
      </c>
      <c r="AG699" s="106" t="s">
        <v>181</v>
      </c>
      <c r="AH699" s="106" t="s">
        <v>181</v>
      </c>
      <c r="AI699" s="106" t="s">
        <v>181</v>
      </c>
      <c r="AJ699" s="106" t="s">
        <v>181</v>
      </c>
      <c r="AK699" s="106" t="s">
        <v>181</v>
      </c>
      <c r="AL699" s="106" t="s">
        <v>181</v>
      </c>
      <c r="AM699" s="106" t="s">
        <v>181</v>
      </c>
      <c r="AN699" s="106" t="s">
        <v>181</v>
      </c>
      <c r="AO699" s="3"/>
    </row>
    <row r="700" spans="2:41" x14ac:dyDescent="0.25">
      <c r="B700" s="106" t="s">
        <v>4829</v>
      </c>
      <c r="C700" s="16" t="s">
        <v>6</v>
      </c>
      <c r="D700" s="16" t="s">
        <v>7</v>
      </c>
      <c r="E700" s="16">
        <v>2020</v>
      </c>
      <c r="F700" s="12">
        <v>43886</v>
      </c>
      <c r="G700" s="107">
        <v>1016.8</v>
      </c>
      <c r="H700" s="106" t="s">
        <v>181</v>
      </c>
      <c r="I700" s="107">
        <v>1019</v>
      </c>
      <c r="J700" s="106" t="s">
        <v>7135</v>
      </c>
      <c r="K700" s="107">
        <v>1014.9</v>
      </c>
      <c r="L700" s="106" t="s">
        <v>7136</v>
      </c>
      <c r="M700" s="107">
        <v>21.9</v>
      </c>
      <c r="N700" s="107">
        <v>29.5</v>
      </c>
      <c r="O700" s="106" t="s">
        <v>7137</v>
      </c>
      <c r="P700" s="107">
        <v>16.2</v>
      </c>
      <c r="Q700" s="106" t="s">
        <v>7138</v>
      </c>
      <c r="R700" s="106" t="s">
        <v>181</v>
      </c>
      <c r="S700" s="107">
        <v>84</v>
      </c>
      <c r="T700" s="107">
        <v>50</v>
      </c>
      <c r="U700" s="106" t="s">
        <v>7139</v>
      </c>
      <c r="V700" s="107">
        <v>0.5</v>
      </c>
      <c r="W700" s="107">
        <v>95</v>
      </c>
      <c r="X700" s="107">
        <v>4.9000000000000004</v>
      </c>
      <c r="Y700" s="107">
        <v>163</v>
      </c>
      <c r="Z700" s="106" t="s">
        <v>7140</v>
      </c>
      <c r="AA700" s="110">
        <v>0.5</v>
      </c>
      <c r="AB700" s="106" t="s">
        <v>181</v>
      </c>
      <c r="AC700" s="106" t="s">
        <v>181</v>
      </c>
      <c r="AD700" s="106" t="s">
        <v>181</v>
      </c>
      <c r="AE700" s="106" t="s">
        <v>181</v>
      </c>
      <c r="AF700" s="106" t="s">
        <v>181</v>
      </c>
      <c r="AG700" s="106" t="s">
        <v>181</v>
      </c>
      <c r="AH700" s="106" t="s">
        <v>181</v>
      </c>
      <c r="AI700" s="106" t="s">
        <v>181</v>
      </c>
      <c r="AJ700" s="106" t="s">
        <v>181</v>
      </c>
      <c r="AK700" s="106" t="s">
        <v>181</v>
      </c>
      <c r="AL700" s="106" t="s">
        <v>181</v>
      </c>
      <c r="AM700" s="106" t="s">
        <v>181</v>
      </c>
      <c r="AN700" s="106" t="s">
        <v>181</v>
      </c>
      <c r="AO700" s="3"/>
    </row>
    <row r="701" spans="2:41" x14ac:dyDescent="0.25">
      <c r="B701" s="106" t="s">
        <v>4829</v>
      </c>
      <c r="C701" s="16" t="s">
        <v>6</v>
      </c>
      <c r="D701" s="16" t="s">
        <v>7</v>
      </c>
      <c r="E701" s="16">
        <v>2020</v>
      </c>
      <c r="F701" s="12">
        <v>43887</v>
      </c>
      <c r="G701" s="107">
        <v>1016.9</v>
      </c>
      <c r="H701" s="106" t="s">
        <v>181</v>
      </c>
      <c r="I701" s="107">
        <v>1018.7</v>
      </c>
      <c r="J701" s="106" t="s">
        <v>7141</v>
      </c>
      <c r="K701" s="107">
        <v>1015</v>
      </c>
      <c r="L701" s="106" t="s">
        <v>7142</v>
      </c>
      <c r="M701" s="107">
        <v>22.1</v>
      </c>
      <c r="N701" s="107">
        <v>28.7</v>
      </c>
      <c r="O701" s="106" t="s">
        <v>7143</v>
      </c>
      <c r="P701" s="107">
        <v>18.3</v>
      </c>
      <c r="Q701" s="106" t="s">
        <v>7144</v>
      </c>
      <c r="R701" s="106" t="s">
        <v>181</v>
      </c>
      <c r="S701" s="107">
        <v>85</v>
      </c>
      <c r="T701" s="107">
        <v>53</v>
      </c>
      <c r="U701" s="106" t="s">
        <v>594</v>
      </c>
      <c r="V701" s="107">
        <v>0.3</v>
      </c>
      <c r="W701" s="107">
        <v>11</v>
      </c>
      <c r="X701" s="107">
        <v>3.6</v>
      </c>
      <c r="Y701" s="107">
        <v>73</v>
      </c>
      <c r="Z701" s="106" t="s">
        <v>7145</v>
      </c>
      <c r="AA701" s="110">
        <v>0</v>
      </c>
      <c r="AB701" s="106" t="s">
        <v>181</v>
      </c>
      <c r="AC701" s="106" t="s">
        <v>181</v>
      </c>
      <c r="AD701" s="106" t="s">
        <v>181</v>
      </c>
      <c r="AE701" s="106" t="s">
        <v>181</v>
      </c>
      <c r="AF701" s="106" t="s">
        <v>181</v>
      </c>
      <c r="AG701" s="106" t="s">
        <v>181</v>
      </c>
      <c r="AH701" s="106" t="s">
        <v>181</v>
      </c>
      <c r="AI701" s="106" t="s">
        <v>181</v>
      </c>
      <c r="AJ701" s="106" t="s">
        <v>181</v>
      </c>
      <c r="AK701" s="106" t="s">
        <v>181</v>
      </c>
      <c r="AL701" s="106" t="s">
        <v>181</v>
      </c>
      <c r="AM701" s="106" t="s">
        <v>181</v>
      </c>
      <c r="AN701" s="106" t="s">
        <v>181</v>
      </c>
      <c r="AO701" s="3"/>
    </row>
    <row r="702" spans="2:41" x14ac:dyDescent="0.25">
      <c r="B702" s="106" t="s">
        <v>4829</v>
      </c>
      <c r="C702" s="16" t="s">
        <v>6</v>
      </c>
      <c r="D702" s="16" t="s">
        <v>7</v>
      </c>
      <c r="E702" s="16">
        <v>2020</v>
      </c>
      <c r="F702" s="12">
        <v>43888</v>
      </c>
      <c r="G702" s="107">
        <v>1019.4</v>
      </c>
      <c r="H702" s="106" t="s">
        <v>181</v>
      </c>
      <c r="I702" s="107">
        <v>1021.6</v>
      </c>
      <c r="J702" s="106" t="s">
        <v>7146</v>
      </c>
      <c r="K702" s="107">
        <v>1017.4</v>
      </c>
      <c r="L702" s="106" t="s">
        <v>7147</v>
      </c>
      <c r="M702" s="107">
        <v>20.3</v>
      </c>
      <c r="N702" s="107">
        <v>22.4</v>
      </c>
      <c r="O702" s="106" t="s">
        <v>7148</v>
      </c>
      <c r="P702" s="107">
        <v>17.3</v>
      </c>
      <c r="Q702" s="106" t="s">
        <v>7149</v>
      </c>
      <c r="R702" s="106" t="s">
        <v>181</v>
      </c>
      <c r="S702" s="107">
        <v>86</v>
      </c>
      <c r="T702" s="107">
        <v>67</v>
      </c>
      <c r="U702" s="106" t="s">
        <v>7150</v>
      </c>
      <c r="V702" s="107">
        <v>0.6</v>
      </c>
      <c r="W702" s="107">
        <v>38</v>
      </c>
      <c r="X702" s="107">
        <v>5.7</v>
      </c>
      <c r="Y702" s="107">
        <v>343</v>
      </c>
      <c r="Z702" s="106" t="s">
        <v>7151</v>
      </c>
      <c r="AA702" s="110">
        <v>2</v>
      </c>
      <c r="AB702" s="106" t="s">
        <v>181</v>
      </c>
      <c r="AC702" s="106" t="s">
        <v>181</v>
      </c>
      <c r="AD702" s="106" t="s">
        <v>181</v>
      </c>
      <c r="AE702" s="106" t="s">
        <v>181</v>
      </c>
      <c r="AF702" s="106" t="s">
        <v>181</v>
      </c>
      <c r="AG702" s="106" t="s">
        <v>181</v>
      </c>
      <c r="AH702" s="106" t="s">
        <v>181</v>
      </c>
      <c r="AI702" s="106" t="s">
        <v>181</v>
      </c>
      <c r="AJ702" s="106" t="s">
        <v>181</v>
      </c>
      <c r="AK702" s="106" t="s">
        <v>181</v>
      </c>
      <c r="AL702" s="106" t="s">
        <v>181</v>
      </c>
      <c r="AM702" s="106" t="s">
        <v>181</v>
      </c>
      <c r="AN702" s="106" t="s">
        <v>181</v>
      </c>
      <c r="AO702" s="3"/>
    </row>
    <row r="703" spans="2:41" x14ac:dyDescent="0.25">
      <c r="B703" s="106" t="s">
        <v>4829</v>
      </c>
      <c r="C703" s="16" t="s">
        <v>6</v>
      </c>
      <c r="D703" s="16" t="s">
        <v>7</v>
      </c>
      <c r="E703" s="16">
        <v>2020</v>
      </c>
      <c r="F703" s="12">
        <v>43889</v>
      </c>
      <c r="G703" s="107">
        <v>1016.1</v>
      </c>
      <c r="H703" s="106" t="s">
        <v>181</v>
      </c>
      <c r="I703" s="107">
        <v>1018.9</v>
      </c>
      <c r="J703" s="106" t="s">
        <v>7152</v>
      </c>
      <c r="K703" s="107">
        <v>1013.9</v>
      </c>
      <c r="L703" s="106" t="s">
        <v>7153</v>
      </c>
      <c r="M703" s="107">
        <v>21.4</v>
      </c>
      <c r="N703" s="107">
        <v>27.9</v>
      </c>
      <c r="O703" s="106" t="s">
        <v>7154</v>
      </c>
      <c r="P703" s="107">
        <v>16</v>
      </c>
      <c r="Q703" s="106" t="s">
        <v>7155</v>
      </c>
      <c r="R703" s="106" t="s">
        <v>181</v>
      </c>
      <c r="S703" s="107">
        <v>85</v>
      </c>
      <c r="T703" s="107">
        <v>57</v>
      </c>
      <c r="U703" s="106" t="s">
        <v>7156</v>
      </c>
      <c r="V703" s="107">
        <v>0.5</v>
      </c>
      <c r="W703" s="107">
        <v>139</v>
      </c>
      <c r="X703" s="107">
        <v>5</v>
      </c>
      <c r="Y703" s="107">
        <v>143</v>
      </c>
      <c r="Z703" s="106" t="s">
        <v>7157</v>
      </c>
      <c r="AA703" s="110">
        <v>0</v>
      </c>
      <c r="AB703" s="106" t="s">
        <v>181</v>
      </c>
      <c r="AC703" s="106" t="s">
        <v>181</v>
      </c>
      <c r="AD703" s="106" t="s">
        <v>181</v>
      </c>
      <c r="AE703" s="106" t="s">
        <v>181</v>
      </c>
      <c r="AF703" s="106" t="s">
        <v>181</v>
      </c>
      <c r="AG703" s="106" t="s">
        <v>181</v>
      </c>
      <c r="AH703" s="106" t="s">
        <v>181</v>
      </c>
      <c r="AI703" s="106" t="s">
        <v>181</v>
      </c>
      <c r="AJ703" s="106" t="s">
        <v>181</v>
      </c>
      <c r="AK703" s="106" t="s">
        <v>181</v>
      </c>
      <c r="AL703" s="106" t="s">
        <v>181</v>
      </c>
      <c r="AM703" s="106" t="s">
        <v>181</v>
      </c>
      <c r="AN703" s="106" t="s">
        <v>181</v>
      </c>
      <c r="AO703" s="3"/>
    </row>
    <row r="704" spans="2:41" x14ac:dyDescent="0.25">
      <c r="B704" s="106" t="s">
        <v>4829</v>
      </c>
      <c r="C704" s="16" t="s">
        <v>6</v>
      </c>
      <c r="D704" s="16" t="s">
        <v>7</v>
      </c>
      <c r="E704" s="16">
        <v>2020</v>
      </c>
      <c r="F704" s="12">
        <v>43890</v>
      </c>
      <c r="G704" s="107">
        <v>1013.2</v>
      </c>
      <c r="H704" s="106" t="s">
        <v>181</v>
      </c>
      <c r="I704" s="107">
        <v>1015.3</v>
      </c>
      <c r="J704" s="106" t="s">
        <v>7158</v>
      </c>
      <c r="K704" s="107">
        <v>1011</v>
      </c>
      <c r="L704" s="106" t="s">
        <v>7159</v>
      </c>
      <c r="M704" s="107">
        <v>22.3</v>
      </c>
      <c r="N704" s="107">
        <v>28.4</v>
      </c>
      <c r="O704" s="106" t="s">
        <v>7160</v>
      </c>
      <c r="P704" s="107">
        <v>19.600000000000001</v>
      </c>
      <c r="Q704" s="106" t="s">
        <v>7161</v>
      </c>
      <c r="R704" s="106" t="s">
        <v>181</v>
      </c>
      <c r="S704" s="107">
        <v>86</v>
      </c>
      <c r="T704" s="107">
        <v>55</v>
      </c>
      <c r="U704" s="106" t="s">
        <v>7162</v>
      </c>
      <c r="V704" s="107">
        <v>0.3</v>
      </c>
      <c r="W704" s="107">
        <v>137</v>
      </c>
      <c r="X704" s="107">
        <v>5.3</v>
      </c>
      <c r="Y704" s="107">
        <v>142</v>
      </c>
      <c r="Z704" s="106" t="s">
        <v>7163</v>
      </c>
      <c r="AA704" s="110">
        <v>0</v>
      </c>
      <c r="AB704" s="106" t="s">
        <v>181</v>
      </c>
      <c r="AC704" s="106" t="s">
        <v>181</v>
      </c>
      <c r="AD704" s="106" t="s">
        <v>181</v>
      </c>
      <c r="AE704" s="106" t="s">
        <v>181</v>
      </c>
      <c r="AF704" s="106" t="s">
        <v>181</v>
      </c>
      <c r="AG704" s="106" t="s">
        <v>181</v>
      </c>
      <c r="AH704" s="106" t="s">
        <v>181</v>
      </c>
      <c r="AI704" s="106" t="s">
        <v>181</v>
      </c>
      <c r="AJ704" s="106" t="s">
        <v>181</v>
      </c>
      <c r="AK704" s="106" t="s">
        <v>181</v>
      </c>
      <c r="AL704" s="106" t="s">
        <v>181</v>
      </c>
      <c r="AM704" s="106" t="s">
        <v>181</v>
      </c>
      <c r="AN704" s="106" t="s">
        <v>181</v>
      </c>
      <c r="AO704" s="3"/>
    </row>
    <row r="705" spans="2:41" x14ac:dyDescent="0.25">
      <c r="B705" s="106" t="s">
        <v>4829</v>
      </c>
      <c r="C705" s="16" t="s">
        <v>6</v>
      </c>
      <c r="D705" s="16" t="s">
        <v>7</v>
      </c>
      <c r="E705" s="16">
        <v>2020</v>
      </c>
      <c r="F705" s="12">
        <v>43891</v>
      </c>
      <c r="G705" s="107">
        <v>1012.1</v>
      </c>
      <c r="H705" s="106" t="s">
        <v>181</v>
      </c>
      <c r="I705" s="107">
        <v>1015.3</v>
      </c>
      <c r="J705" s="106" t="s">
        <v>7164</v>
      </c>
      <c r="K705" s="107">
        <v>1010.5</v>
      </c>
      <c r="L705" s="106" t="s">
        <v>7165</v>
      </c>
      <c r="M705" s="107">
        <v>22.4</v>
      </c>
      <c r="N705" s="107">
        <v>28.4</v>
      </c>
      <c r="O705" s="106" t="s">
        <v>7166</v>
      </c>
      <c r="P705" s="107">
        <v>19.399999999999999</v>
      </c>
      <c r="Q705" s="106" t="s">
        <v>7167</v>
      </c>
      <c r="R705" s="106" t="s">
        <v>181</v>
      </c>
      <c r="S705" s="107">
        <v>85</v>
      </c>
      <c r="T705" s="107">
        <v>53</v>
      </c>
      <c r="U705" s="106" t="s">
        <v>7168</v>
      </c>
      <c r="V705" s="107">
        <v>0.9</v>
      </c>
      <c r="W705" s="107">
        <v>59</v>
      </c>
      <c r="X705" s="107">
        <v>7.2</v>
      </c>
      <c r="Y705" s="107">
        <v>68</v>
      </c>
      <c r="Z705" s="106" t="s">
        <v>7169</v>
      </c>
      <c r="AA705" s="110">
        <v>1.5</v>
      </c>
      <c r="AB705" s="106" t="s">
        <v>181</v>
      </c>
      <c r="AC705" s="106" t="s">
        <v>181</v>
      </c>
      <c r="AD705" s="106" t="s">
        <v>181</v>
      </c>
      <c r="AE705" s="106" t="s">
        <v>181</v>
      </c>
      <c r="AF705" s="106" t="s">
        <v>181</v>
      </c>
      <c r="AG705" s="106" t="s">
        <v>181</v>
      </c>
      <c r="AH705" s="106" t="s">
        <v>181</v>
      </c>
      <c r="AI705" s="106" t="s">
        <v>181</v>
      </c>
      <c r="AJ705" s="106" t="s">
        <v>181</v>
      </c>
      <c r="AK705" s="106" t="s">
        <v>181</v>
      </c>
      <c r="AL705" s="106" t="s">
        <v>181</v>
      </c>
      <c r="AM705" s="106" t="s">
        <v>181</v>
      </c>
      <c r="AN705" s="106" t="s">
        <v>181</v>
      </c>
      <c r="AO705" s="3"/>
    </row>
    <row r="706" spans="2:41" x14ac:dyDescent="0.25">
      <c r="B706" s="106" t="s">
        <v>4829</v>
      </c>
      <c r="C706" s="16" t="s">
        <v>6</v>
      </c>
      <c r="D706" s="16" t="s">
        <v>7</v>
      </c>
      <c r="E706" s="16">
        <v>2020</v>
      </c>
      <c r="F706" s="12">
        <v>43892</v>
      </c>
      <c r="G706" s="107">
        <v>1018.3</v>
      </c>
      <c r="H706" s="106" t="s">
        <v>181</v>
      </c>
      <c r="I706" s="107">
        <v>1020.3</v>
      </c>
      <c r="J706" s="106" t="s">
        <v>7170</v>
      </c>
      <c r="K706" s="107">
        <v>1015.1</v>
      </c>
      <c r="L706" s="106" t="s">
        <v>7171</v>
      </c>
      <c r="M706" s="107">
        <v>18.899999999999999</v>
      </c>
      <c r="N706" s="107">
        <v>20.8</v>
      </c>
      <c r="O706" s="106" t="s">
        <v>7172</v>
      </c>
      <c r="P706" s="107">
        <v>17.399999999999999</v>
      </c>
      <c r="Q706" s="106" t="s">
        <v>7173</v>
      </c>
      <c r="R706" s="106" t="s">
        <v>181</v>
      </c>
      <c r="S706" s="107">
        <v>80</v>
      </c>
      <c r="T706" s="107">
        <v>65</v>
      </c>
      <c r="U706" s="106" t="s">
        <v>7174</v>
      </c>
      <c r="V706" s="107">
        <v>1.1000000000000001</v>
      </c>
      <c r="W706" s="107">
        <v>44</v>
      </c>
      <c r="X706" s="107">
        <v>8.1</v>
      </c>
      <c r="Y706" s="107">
        <v>79</v>
      </c>
      <c r="Z706" s="106" t="s">
        <v>7175</v>
      </c>
      <c r="AA706" s="110">
        <v>0</v>
      </c>
      <c r="AB706" s="106" t="s">
        <v>181</v>
      </c>
      <c r="AC706" s="106" t="s">
        <v>181</v>
      </c>
      <c r="AD706" s="106" t="s">
        <v>181</v>
      </c>
      <c r="AE706" s="106" t="s">
        <v>181</v>
      </c>
      <c r="AF706" s="106" t="s">
        <v>181</v>
      </c>
      <c r="AG706" s="106" t="s">
        <v>181</v>
      </c>
      <c r="AH706" s="106" t="s">
        <v>181</v>
      </c>
      <c r="AI706" s="106" t="s">
        <v>181</v>
      </c>
      <c r="AJ706" s="106" t="s">
        <v>181</v>
      </c>
      <c r="AK706" s="106" t="s">
        <v>181</v>
      </c>
      <c r="AL706" s="106" t="s">
        <v>181</v>
      </c>
      <c r="AM706" s="106" t="s">
        <v>181</v>
      </c>
      <c r="AN706" s="106" t="s">
        <v>181</v>
      </c>
      <c r="AO706" s="3"/>
    </row>
    <row r="707" spans="2:41" x14ac:dyDescent="0.25">
      <c r="B707" s="106" t="s">
        <v>4829</v>
      </c>
      <c r="C707" s="16" t="s">
        <v>6</v>
      </c>
      <c r="D707" s="16" t="s">
        <v>7</v>
      </c>
      <c r="E707" s="16">
        <v>2020</v>
      </c>
      <c r="F707" s="12">
        <v>43893</v>
      </c>
      <c r="G707" s="107">
        <v>1018</v>
      </c>
      <c r="H707" s="106" t="s">
        <v>181</v>
      </c>
      <c r="I707" s="107">
        <v>1020.2</v>
      </c>
      <c r="J707" s="106" t="s">
        <v>7176</v>
      </c>
      <c r="K707" s="107">
        <v>1015.4</v>
      </c>
      <c r="L707" s="106" t="s">
        <v>7177</v>
      </c>
      <c r="M707" s="107">
        <v>19.8</v>
      </c>
      <c r="N707" s="107">
        <v>24.5</v>
      </c>
      <c r="O707" s="106" t="s">
        <v>7178</v>
      </c>
      <c r="P707" s="107">
        <v>17.399999999999999</v>
      </c>
      <c r="Q707" s="106" t="s">
        <v>7179</v>
      </c>
      <c r="R707" s="106" t="s">
        <v>181</v>
      </c>
      <c r="S707" s="107">
        <v>85</v>
      </c>
      <c r="T707" s="107">
        <v>61</v>
      </c>
      <c r="U707" s="106" t="s">
        <v>7180</v>
      </c>
      <c r="V707" s="107">
        <v>0.4</v>
      </c>
      <c r="W707" s="107">
        <v>45</v>
      </c>
      <c r="X707" s="107">
        <v>4.3</v>
      </c>
      <c r="Y707" s="107">
        <v>92</v>
      </c>
      <c r="Z707" s="106" t="s">
        <v>7181</v>
      </c>
      <c r="AA707" s="110">
        <v>0</v>
      </c>
      <c r="AB707" s="106" t="s">
        <v>181</v>
      </c>
      <c r="AC707" s="106" t="s">
        <v>181</v>
      </c>
      <c r="AD707" s="106" t="s">
        <v>181</v>
      </c>
      <c r="AE707" s="106" t="s">
        <v>181</v>
      </c>
      <c r="AF707" s="106" t="s">
        <v>181</v>
      </c>
      <c r="AG707" s="106" t="s">
        <v>181</v>
      </c>
      <c r="AH707" s="106" t="s">
        <v>181</v>
      </c>
      <c r="AI707" s="106" t="s">
        <v>181</v>
      </c>
      <c r="AJ707" s="106" t="s">
        <v>181</v>
      </c>
      <c r="AK707" s="106" t="s">
        <v>181</v>
      </c>
      <c r="AL707" s="106" t="s">
        <v>181</v>
      </c>
      <c r="AM707" s="106" t="s">
        <v>181</v>
      </c>
      <c r="AN707" s="106" t="s">
        <v>181</v>
      </c>
      <c r="AO707" s="3"/>
    </row>
    <row r="708" spans="2:41" x14ac:dyDescent="0.25">
      <c r="B708" s="106" t="s">
        <v>4829</v>
      </c>
      <c r="C708" s="16" t="s">
        <v>6</v>
      </c>
      <c r="D708" s="16" t="s">
        <v>7</v>
      </c>
      <c r="E708" s="16">
        <v>2020</v>
      </c>
      <c r="F708" s="12">
        <v>43894</v>
      </c>
      <c r="G708" s="107">
        <v>1016.9</v>
      </c>
      <c r="H708" s="106" t="s">
        <v>181</v>
      </c>
      <c r="I708" s="107">
        <v>1019.4</v>
      </c>
      <c r="J708" s="106" t="s">
        <v>7182</v>
      </c>
      <c r="K708" s="107">
        <v>1014.8</v>
      </c>
      <c r="L708" s="106" t="s">
        <v>7183</v>
      </c>
      <c r="M708" s="107">
        <v>19.8</v>
      </c>
      <c r="N708" s="107">
        <v>26.4</v>
      </c>
      <c r="O708" s="106" t="s">
        <v>7184</v>
      </c>
      <c r="P708" s="107">
        <v>16.2</v>
      </c>
      <c r="Q708" s="106" t="s">
        <v>651</v>
      </c>
      <c r="R708" s="106" t="s">
        <v>181</v>
      </c>
      <c r="S708" s="107">
        <v>84</v>
      </c>
      <c r="T708" s="107">
        <v>57</v>
      </c>
      <c r="U708" s="106" t="s">
        <v>7185</v>
      </c>
      <c r="V708" s="107">
        <v>0.9</v>
      </c>
      <c r="W708" s="107">
        <v>2</v>
      </c>
      <c r="X708" s="107">
        <v>8.1</v>
      </c>
      <c r="Y708" s="107">
        <v>27</v>
      </c>
      <c r="Z708" s="106" t="s">
        <v>7186</v>
      </c>
      <c r="AA708" s="110">
        <v>0</v>
      </c>
      <c r="AB708" s="106" t="s">
        <v>181</v>
      </c>
      <c r="AC708" s="106" t="s">
        <v>181</v>
      </c>
      <c r="AD708" s="106" t="s">
        <v>181</v>
      </c>
      <c r="AE708" s="106" t="s">
        <v>181</v>
      </c>
      <c r="AF708" s="106" t="s">
        <v>181</v>
      </c>
      <c r="AG708" s="106" t="s">
        <v>181</v>
      </c>
      <c r="AH708" s="106" t="s">
        <v>181</v>
      </c>
      <c r="AI708" s="106" t="s">
        <v>181</v>
      </c>
      <c r="AJ708" s="106" t="s">
        <v>181</v>
      </c>
      <c r="AK708" s="106" t="s">
        <v>181</v>
      </c>
      <c r="AL708" s="106" t="s">
        <v>181</v>
      </c>
      <c r="AM708" s="106" t="s">
        <v>181</v>
      </c>
      <c r="AN708" s="106" t="s">
        <v>181</v>
      </c>
      <c r="AO708" s="3"/>
    </row>
    <row r="709" spans="2:41" x14ac:dyDescent="0.25">
      <c r="B709" s="106" t="s">
        <v>4829</v>
      </c>
      <c r="C709" s="16" t="s">
        <v>6</v>
      </c>
      <c r="D709" s="16" t="s">
        <v>7</v>
      </c>
      <c r="E709" s="16">
        <v>2020</v>
      </c>
      <c r="F709" s="12">
        <v>43895</v>
      </c>
      <c r="G709" s="107">
        <v>1019.3</v>
      </c>
      <c r="H709" s="106" t="s">
        <v>181</v>
      </c>
      <c r="I709" s="107">
        <v>1021.7</v>
      </c>
      <c r="J709" s="106" t="s">
        <v>7187</v>
      </c>
      <c r="K709" s="107">
        <v>1016.9</v>
      </c>
      <c r="L709" s="106" t="s">
        <v>7188</v>
      </c>
      <c r="M709" s="107">
        <v>17.100000000000001</v>
      </c>
      <c r="N709" s="107">
        <v>18.5</v>
      </c>
      <c r="O709" s="106" t="s">
        <v>7189</v>
      </c>
      <c r="P709" s="107">
        <v>15.8</v>
      </c>
      <c r="Q709" s="106" t="s">
        <v>7190</v>
      </c>
      <c r="R709" s="106" t="s">
        <v>181</v>
      </c>
      <c r="S709" s="107">
        <v>89</v>
      </c>
      <c r="T709" s="107">
        <v>73</v>
      </c>
      <c r="U709" s="106" t="s">
        <v>7191</v>
      </c>
      <c r="V709" s="107">
        <v>0.6</v>
      </c>
      <c r="W709" s="107">
        <v>209</v>
      </c>
      <c r="X709" s="107">
        <v>6.1</v>
      </c>
      <c r="Y709" s="107">
        <v>356</v>
      </c>
      <c r="Z709" s="106" t="s">
        <v>7192</v>
      </c>
      <c r="AA709" s="110">
        <v>4</v>
      </c>
      <c r="AB709" s="106" t="s">
        <v>181</v>
      </c>
      <c r="AC709" s="106" t="s">
        <v>181</v>
      </c>
      <c r="AD709" s="106" t="s">
        <v>181</v>
      </c>
      <c r="AE709" s="106" t="s">
        <v>181</v>
      </c>
      <c r="AF709" s="106" t="s">
        <v>181</v>
      </c>
      <c r="AG709" s="106" t="s">
        <v>181</v>
      </c>
      <c r="AH709" s="106" t="s">
        <v>181</v>
      </c>
      <c r="AI709" s="106" t="s">
        <v>181</v>
      </c>
      <c r="AJ709" s="106" t="s">
        <v>181</v>
      </c>
      <c r="AK709" s="106" t="s">
        <v>181</v>
      </c>
      <c r="AL709" s="106" t="s">
        <v>181</v>
      </c>
      <c r="AM709" s="106" t="s">
        <v>181</v>
      </c>
      <c r="AN709" s="106" t="s">
        <v>181</v>
      </c>
      <c r="AO709" s="3"/>
    </row>
    <row r="710" spans="2:41" x14ac:dyDescent="0.25">
      <c r="B710" s="106" t="s">
        <v>4829</v>
      </c>
      <c r="C710" s="16" t="s">
        <v>6</v>
      </c>
      <c r="D710" s="16" t="s">
        <v>7</v>
      </c>
      <c r="E710" s="16">
        <v>2020</v>
      </c>
      <c r="F710" s="12">
        <v>43896</v>
      </c>
      <c r="G710" s="107">
        <v>1016.3</v>
      </c>
      <c r="H710" s="106" t="s">
        <v>181</v>
      </c>
      <c r="I710" s="107">
        <v>1019.8</v>
      </c>
      <c r="J710" s="106" t="s">
        <v>7193</v>
      </c>
      <c r="K710" s="107">
        <v>1013.5</v>
      </c>
      <c r="L710" s="106" t="s">
        <v>7194</v>
      </c>
      <c r="M710" s="107">
        <v>18.8</v>
      </c>
      <c r="N710" s="107">
        <v>23.4</v>
      </c>
      <c r="O710" s="106" t="s">
        <v>7195</v>
      </c>
      <c r="P710" s="107">
        <v>15.9</v>
      </c>
      <c r="Q710" s="106" t="s">
        <v>7196</v>
      </c>
      <c r="R710" s="106" t="s">
        <v>181</v>
      </c>
      <c r="S710" s="107">
        <v>86</v>
      </c>
      <c r="T710" s="107">
        <v>61</v>
      </c>
      <c r="U710" s="106" t="s">
        <v>7197</v>
      </c>
      <c r="V710" s="107">
        <v>0.4</v>
      </c>
      <c r="W710" s="107">
        <v>245</v>
      </c>
      <c r="X710" s="107">
        <v>3.6</v>
      </c>
      <c r="Y710" s="107">
        <v>126</v>
      </c>
      <c r="Z710" s="106" t="s">
        <v>7198</v>
      </c>
      <c r="AA710" s="110">
        <v>0</v>
      </c>
      <c r="AB710" s="106" t="s">
        <v>181</v>
      </c>
      <c r="AC710" s="106" t="s">
        <v>181</v>
      </c>
      <c r="AD710" s="106" t="s">
        <v>181</v>
      </c>
      <c r="AE710" s="106" t="s">
        <v>181</v>
      </c>
      <c r="AF710" s="106" t="s">
        <v>181</v>
      </c>
      <c r="AG710" s="106" t="s">
        <v>181</v>
      </c>
      <c r="AH710" s="106" t="s">
        <v>181</v>
      </c>
      <c r="AI710" s="106" t="s">
        <v>181</v>
      </c>
      <c r="AJ710" s="106" t="s">
        <v>181</v>
      </c>
      <c r="AK710" s="106" t="s">
        <v>181</v>
      </c>
      <c r="AL710" s="106" t="s">
        <v>181</v>
      </c>
      <c r="AM710" s="106" t="s">
        <v>181</v>
      </c>
      <c r="AN710" s="106" t="s">
        <v>181</v>
      </c>
      <c r="AO710" s="3"/>
    </row>
    <row r="711" spans="2:41" x14ac:dyDescent="0.25">
      <c r="B711" s="106" t="s">
        <v>4829</v>
      </c>
      <c r="C711" s="16" t="s">
        <v>6</v>
      </c>
      <c r="D711" s="16" t="s">
        <v>7</v>
      </c>
      <c r="E711" s="16">
        <v>2020</v>
      </c>
      <c r="F711" s="12">
        <v>43897</v>
      </c>
      <c r="G711" s="107">
        <v>1012.2</v>
      </c>
      <c r="H711" s="106" t="s">
        <v>181</v>
      </c>
      <c r="I711" s="107">
        <v>1015.1</v>
      </c>
      <c r="J711" s="106" t="s">
        <v>673</v>
      </c>
      <c r="K711" s="107">
        <v>1009.7</v>
      </c>
      <c r="L711" s="106" t="s">
        <v>7199</v>
      </c>
      <c r="M711" s="107">
        <v>20.9</v>
      </c>
      <c r="N711" s="107">
        <v>27.5</v>
      </c>
      <c r="O711" s="106" t="s">
        <v>7200</v>
      </c>
      <c r="P711" s="107">
        <v>15.3</v>
      </c>
      <c r="Q711" s="106" t="s">
        <v>7201</v>
      </c>
      <c r="R711" s="106" t="s">
        <v>181</v>
      </c>
      <c r="S711" s="107">
        <v>86</v>
      </c>
      <c r="T711" s="107">
        <v>58</v>
      </c>
      <c r="U711" s="106" t="s">
        <v>7202</v>
      </c>
      <c r="V711" s="107">
        <v>0.5</v>
      </c>
      <c r="W711" s="107">
        <v>48</v>
      </c>
      <c r="X711" s="107">
        <v>4.4000000000000004</v>
      </c>
      <c r="Y711" s="107">
        <v>68</v>
      </c>
      <c r="Z711" s="106" t="s">
        <v>7203</v>
      </c>
      <c r="AA711" s="110">
        <v>0</v>
      </c>
      <c r="AB711" s="106" t="s">
        <v>181</v>
      </c>
      <c r="AC711" s="106" t="s">
        <v>181</v>
      </c>
      <c r="AD711" s="106" t="s">
        <v>181</v>
      </c>
      <c r="AE711" s="106" t="s">
        <v>181</v>
      </c>
      <c r="AF711" s="106" t="s">
        <v>181</v>
      </c>
      <c r="AG711" s="106" t="s">
        <v>181</v>
      </c>
      <c r="AH711" s="106" t="s">
        <v>181</v>
      </c>
      <c r="AI711" s="106" t="s">
        <v>181</v>
      </c>
      <c r="AJ711" s="106" t="s">
        <v>181</v>
      </c>
      <c r="AK711" s="106" t="s">
        <v>181</v>
      </c>
      <c r="AL711" s="106" t="s">
        <v>181</v>
      </c>
      <c r="AM711" s="106" t="s">
        <v>181</v>
      </c>
      <c r="AN711" s="106" t="s">
        <v>181</v>
      </c>
      <c r="AO711" s="3"/>
    </row>
    <row r="712" spans="2:41" x14ac:dyDescent="0.25">
      <c r="B712" s="106" t="s">
        <v>4829</v>
      </c>
      <c r="C712" s="16" t="s">
        <v>6</v>
      </c>
      <c r="D712" s="16" t="s">
        <v>7</v>
      </c>
      <c r="E712" s="16">
        <v>2020</v>
      </c>
      <c r="F712" s="12">
        <v>43898</v>
      </c>
      <c r="G712" s="107">
        <v>1010.5</v>
      </c>
      <c r="H712" s="106" t="s">
        <v>181</v>
      </c>
      <c r="I712" s="107">
        <v>1013.1</v>
      </c>
      <c r="J712" s="106" t="s">
        <v>7204</v>
      </c>
      <c r="K712" s="107">
        <v>1008.3</v>
      </c>
      <c r="L712" s="106" t="s">
        <v>7205</v>
      </c>
      <c r="M712" s="107">
        <v>22.3</v>
      </c>
      <c r="N712" s="107">
        <v>25.7</v>
      </c>
      <c r="O712" s="106" t="s">
        <v>7206</v>
      </c>
      <c r="P712" s="107">
        <v>19.600000000000001</v>
      </c>
      <c r="Q712" s="106" t="s">
        <v>7207</v>
      </c>
      <c r="R712" s="106" t="s">
        <v>181</v>
      </c>
      <c r="S712" s="107">
        <v>89</v>
      </c>
      <c r="T712" s="107">
        <v>71</v>
      </c>
      <c r="U712" s="106" t="s">
        <v>7208</v>
      </c>
      <c r="V712" s="107">
        <v>0.4</v>
      </c>
      <c r="W712" s="107">
        <v>49</v>
      </c>
      <c r="X712" s="107">
        <v>4.5</v>
      </c>
      <c r="Y712" s="107">
        <v>72</v>
      </c>
      <c r="Z712" s="106" t="s">
        <v>7209</v>
      </c>
      <c r="AA712" s="110">
        <v>0</v>
      </c>
      <c r="AB712" s="106" t="s">
        <v>181</v>
      </c>
      <c r="AC712" s="106" t="s">
        <v>181</v>
      </c>
      <c r="AD712" s="106" t="s">
        <v>181</v>
      </c>
      <c r="AE712" s="106" t="s">
        <v>181</v>
      </c>
      <c r="AF712" s="106" t="s">
        <v>181</v>
      </c>
      <c r="AG712" s="106" t="s">
        <v>181</v>
      </c>
      <c r="AH712" s="106" t="s">
        <v>181</v>
      </c>
      <c r="AI712" s="106" t="s">
        <v>181</v>
      </c>
      <c r="AJ712" s="106" t="s">
        <v>181</v>
      </c>
      <c r="AK712" s="106" t="s">
        <v>181</v>
      </c>
      <c r="AL712" s="106" t="s">
        <v>181</v>
      </c>
      <c r="AM712" s="106" t="s">
        <v>181</v>
      </c>
      <c r="AN712" s="106" t="s">
        <v>181</v>
      </c>
      <c r="AO712" s="3"/>
    </row>
    <row r="713" spans="2:41" x14ac:dyDescent="0.25">
      <c r="B713" s="106" t="s">
        <v>4829</v>
      </c>
      <c r="C713" s="16" t="s">
        <v>6</v>
      </c>
      <c r="D713" s="16" t="s">
        <v>7</v>
      </c>
      <c r="E713" s="16">
        <v>2020</v>
      </c>
      <c r="F713" s="12">
        <v>43899</v>
      </c>
      <c r="G713" s="107">
        <v>1005.4</v>
      </c>
      <c r="H713" s="106" t="s">
        <v>181</v>
      </c>
      <c r="I713" s="107">
        <v>1009.1</v>
      </c>
      <c r="J713" s="106" t="s">
        <v>7210</v>
      </c>
      <c r="K713" s="107">
        <v>1001.1</v>
      </c>
      <c r="L713" s="106" t="s">
        <v>7211</v>
      </c>
      <c r="M713" s="107">
        <v>24</v>
      </c>
      <c r="N713" s="107">
        <v>30.7</v>
      </c>
      <c r="O713" s="106" t="s">
        <v>7212</v>
      </c>
      <c r="P713" s="107">
        <v>18.399999999999999</v>
      </c>
      <c r="Q713" s="106" t="s">
        <v>7213</v>
      </c>
      <c r="R713" s="106" t="s">
        <v>181</v>
      </c>
      <c r="S713" s="107">
        <v>83</v>
      </c>
      <c r="T713" s="107">
        <v>56</v>
      </c>
      <c r="U713" s="106" t="s">
        <v>7212</v>
      </c>
      <c r="V713" s="107">
        <v>0.8</v>
      </c>
      <c r="W713" s="107">
        <v>217</v>
      </c>
      <c r="X713" s="107">
        <v>5.5</v>
      </c>
      <c r="Y713" s="107">
        <v>57</v>
      </c>
      <c r="Z713" s="106" t="s">
        <v>7214</v>
      </c>
      <c r="AA713" s="110">
        <v>0</v>
      </c>
      <c r="AB713" s="106" t="s">
        <v>181</v>
      </c>
      <c r="AC713" s="106" t="s">
        <v>181</v>
      </c>
      <c r="AD713" s="106" t="s">
        <v>181</v>
      </c>
      <c r="AE713" s="106" t="s">
        <v>181</v>
      </c>
      <c r="AF713" s="106" t="s">
        <v>181</v>
      </c>
      <c r="AG713" s="106" t="s">
        <v>181</v>
      </c>
      <c r="AH713" s="106" t="s">
        <v>181</v>
      </c>
      <c r="AI713" s="106" t="s">
        <v>181</v>
      </c>
      <c r="AJ713" s="106" t="s">
        <v>181</v>
      </c>
      <c r="AK713" s="106" t="s">
        <v>181</v>
      </c>
      <c r="AL713" s="106" t="s">
        <v>181</v>
      </c>
      <c r="AM713" s="106" t="s">
        <v>181</v>
      </c>
      <c r="AN713" s="106" t="s">
        <v>181</v>
      </c>
      <c r="AO713" s="3"/>
    </row>
    <row r="714" spans="2:41" x14ac:dyDescent="0.25">
      <c r="B714" s="106" t="s">
        <v>4829</v>
      </c>
      <c r="C714" s="16" t="s">
        <v>6</v>
      </c>
      <c r="D714" s="16" t="s">
        <v>7</v>
      </c>
      <c r="E714" s="16">
        <v>2020</v>
      </c>
      <c r="F714" s="12">
        <v>43900</v>
      </c>
      <c r="G714" s="107">
        <v>1011.6</v>
      </c>
      <c r="H714" s="106" t="s">
        <v>181</v>
      </c>
      <c r="I714" s="107">
        <v>1018.2</v>
      </c>
      <c r="J714" s="106" t="s">
        <v>7215</v>
      </c>
      <c r="K714" s="107">
        <v>1005.1</v>
      </c>
      <c r="L714" s="106" t="s">
        <v>698</v>
      </c>
      <c r="M714" s="107">
        <v>19.100000000000001</v>
      </c>
      <c r="N714" s="107">
        <v>22.7</v>
      </c>
      <c r="O714" s="106" t="s">
        <v>699</v>
      </c>
      <c r="P714" s="107">
        <v>15.6</v>
      </c>
      <c r="Q714" s="106" t="s">
        <v>7216</v>
      </c>
      <c r="R714" s="106" t="s">
        <v>181</v>
      </c>
      <c r="S714" s="107">
        <v>94</v>
      </c>
      <c r="T714" s="107">
        <v>82</v>
      </c>
      <c r="U714" s="106" t="s">
        <v>7217</v>
      </c>
      <c r="V714" s="107">
        <v>1</v>
      </c>
      <c r="W714" s="107">
        <v>20</v>
      </c>
      <c r="X714" s="107">
        <v>6.5</v>
      </c>
      <c r="Y714" s="107">
        <v>8</v>
      </c>
      <c r="Z714" s="106" t="s">
        <v>7218</v>
      </c>
      <c r="AA714" s="110">
        <v>9.5</v>
      </c>
      <c r="AB714" s="106" t="s">
        <v>181</v>
      </c>
      <c r="AC714" s="106" t="s">
        <v>181</v>
      </c>
      <c r="AD714" s="106" t="s">
        <v>181</v>
      </c>
      <c r="AE714" s="106" t="s">
        <v>181</v>
      </c>
      <c r="AF714" s="106" t="s">
        <v>181</v>
      </c>
      <c r="AG714" s="106" t="s">
        <v>181</v>
      </c>
      <c r="AH714" s="106" t="s">
        <v>181</v>
      </c>
      <c r="AI714" s="106" t="s">
        <v>181</v>
      </c>
      <c r="AJ714" s="106" t="s">
        <v>181</v>
      </c>
      <c r="AK714" s="106" t="s">
        <v>181</v>
      </c>
      <c r="AL714" s="106" t="s">
        <v>181</v>
      </c>
      <c r="AM714" s="106" t="s">
        <v>181</v>
      </c>
      <c r="AN714" s="106" t="s">
        <v>181</v>
      </c>
      <c r="AO714" s="3"/>
    </row>
    <row r="715" spans="2:41" x14ac:dyDescent="0.25">
      <c r="B715" s="106" t="s">
        <v>4829</v>
      </c>
      <c r="C715" s="16" t="s">
        <v>6</v>
      </c>
      <c r="D715" s="16" t="s">
        <v>7</v>
      </c>
      <c r="E715" s="16">
        <v>2020</v>
      </c>
      <c r="F715" s="12">
        <v>43901</v>
      </c>
      <c r="G715" s="107">
        <v>1019</v>
      </c>
      <c r="H715" s="106" t="s">
        <v>181</v>
      </c>
      <c r="I715" s="107">
        <v>1021.3</v>
      </c>
      <c r="J715" s="106" t="s">
        <v>7219</v>
      </c>
      <c r="K715" s="107">
        <v>1017.2</v>
      </c>
      <c r="L715" s="106" t="s">
        <v>7220</v>
      </c>
      <c r="M715" s="107">
        <v>17.100000000000001</v>
      </c>
      <c r="N715" s="107">
        <v>20.7</v>
      </c>
      <c r="O715" s="106" t="s">
        <v>7221</v>
      </c>
      <c r="P715" s="107">
        <v>15.4</v>
      </c>
      <c r="Q715" s="106" t="s">
        <v>709</v>
      </c>
      <c r="R715" s="106" t="s">
        <v>181</v>
      </c>
      <c r="S715" s="107">
        <v>85</v>
      </c>
      <c r="T715" s="107">
        <v>61</v>
      </c>
      <c r="U715" s="106" t="s">
        <v>7222</v>
      </c>
      <c r="V715" s="107">
        <v>0.4</v>
      </c>
      <c r="W715" s="107">
        <v>249</v>
      </c>
      <c r="X715" s="107">
        <v>3.6</v>
      </c>
      <c r="Y715" s="107">
        <v>11</v>
      </c>
      <c r="Z715" s="106" t="s">
        <v>7223</v>
      </c>
      <c r="AA715" s="110">
        <v>0</v>
      </c>
      <c r="AB715" s="106" t="s">
        <v>181</v>
      </c>
      <c r="AC715" s="106" t="s">
        <v>181</v>
      </c>
      <c r="AD715" s="106" t="s">
        <v>181</v>
      </c>
      <c r="AE715" s="106" t="s">
        <v>181</v>
      </c>
      <c r="AF715" s="106" t="s">
        <v>181</v>
      </c>
      <c r="AG715" s="106" t="s">
        <v>181</v>
      </c>
      <c r="AH715" s="106" t="s">
        <v>181</v>
      </c>
      <c r="AI715" s="106" t="s">
        <v>181</v>
      </c>
      <c r="AJ715" s="106" t="s">
        <v>181</v>
      </c>
      <c r="AK715" s="106" t="s">
        <v>181</v>
      </c>
      <c r="AL715" s="106" t="s">
        <v>181</v>
      </c>
      <c r="AM715" s="106" t="s">
        <v>181</v>
      </c>
      <c r="AN715" s="106" t="s">
        <v>181</v>
      </c>
      <c r="AO715" s="3"/>
    </row>
    <row r="716" spans="2:41" x14ac:dyDescent="0.25">
      <c r="B716" s="106" t="s">
        <v>4829</v>
      </c>
      <c r="C716" s="16" t="s">
        <v>6</v>
      </c>
      <c r="D716" s="16" t="s">
        <v>7</v>
      </c>
      <c r="E716" s="16">
        <v>2020</v>
      </c>
      <c r="F716" s="12">
        <v>43902</v>
      </c>
      <c r="G716" s="107">
        <v>1015.1</v>
      </c>
      <c r="H716" s="106" t="s">
        <v>181</v>
      </c>
      <c r="I716" s="107">
        <v>1019.3</v>
      </c>
      <c r="J716" s="106" t="s">
        <v>7224</v>
      </c>
      <c r="K716" s="107">
        <v>1011.8</v>
      </c>
      <c r="L716" s="106" t="s">
        <v>7225</v>
      </c>
      <c r="M716" s="107">
        <v>19.8</v>
      </c>
      <c r="N716" s="107">
        <v>24</v>
      </c>
      <c r="O716" s="106" t="s">
        <v>7226</v>
      </c>
      <c r="P716" s="107">
        <v>16.7</v>
      </c>
      <c r="Q716" s="106" t="s">
        <v>7227</v>
      </c>
      <c r="R716" s="106" t="s">
        <v>181</v>
      </c>
      <c r="S716" s="107">
        <v>86</v>
      </c>
      <c r="T716" s="107">
        <v>61</v>
      </c>
      <c r="U716" s="106" t="s">
        <v>7228</v>
      </c>
      <c r="V716" s="107">
        <v>0.5</v>
      </c>
      <c r="W716" s="107">
        <v>92</v>
      </c>
      <c r="X716" s="107">
        <v>3.9</v>
      </c>
      <c r="Y716" s="107">
        <v>216</v>
      </c>
      <c r="Z716" s="106" t="s">
        <v>7229</v>
      </c>
      <c r="AA716" s="110">
        <v>0</v>
      </c>
      <c r="AB716" s="106" t="s">
        <v>181</v>
      </c>
      <c r="AC716" s="106" t="s">
        <v>181</v>
      </c>
      <c r="AD716" s="106" t="s">
        <v>181</v>
      </c>
      <c r="AE716" s="106" t="s">
        <v>181</v>
      </c>
      <c r="AF716" s="106" t="s">
        <v>181</v>
      </c>
      <c r="AG716" s="106" t="s">
        <v>181</v>
      </c>
      <c r="AH716" s="106" t="s">
        <v>181</v>
      </c>
      <c r="AI716" s="106" t="s">
        <v>181</v>
      </c>
      <c r="AJ716" s="106" t="s">
        <v>181</v>
      </c>
      <c r="AK716" s="106" t="s">
        <v>181</v>
      </c>
      <c r="AL716" s="106" t="s">
        <v>181</v>
      </c>
      <c r="AM716" s="106" t="s">
        <v>181</v>
      </c>
      <c r="AN716" s="106" t="s">
        <v>181</v>
      </c>
      <c r="AO716" s="3"/>
    </row>
    <row r="717" spans="2:41" x14ac:dyDescent="0.25">
      <c r="B717" s="106" t="s">
        <v>4829</v>
      </c>
      <c r="C717" s="16" t="s">
        <v>6</v>
      </c>
      <c r="D717" s="16" t="s">
        <v>7</v>
      </c>
      <c r="E717" s="16">
        <v>2020</v>
      </c>
      <c r="F717" s="12">
        <v>43903</v>
      </c>
      <c r="G717" s="107">
        <v>1013.1</v>
      </c>
      <c r="H717" s="106" t="s">
        <v>181</v>
      </c>
      <c r="I717" s="107">
        <v>1015</v>
      </c>
      <c r="J717" s="106" t="s">
        <v>7230</v>
      </c>
      <c r="K717" s="107">
        <v>1011.4</v>
      </c>
      <c r="L717" s="106" t="s">
        <v>7231</v>
      </c>
      <c r="M717" s="107">
        <v>21.5</v>
      </c>
      <c r="N717" s="107">
        <v>25.3</v>
      </c>
      <c r="O717" s="106" t="s">
        <v>7232</v>
      </c>
      <c r="P717" s="107">
        <v>17.7</v>
      </c>
      <c r="Q717" s="106" t="s">
        <v>7233</v>
      </c>
      <c r="R717" s="106" t="s">
        <v>181</v>
      </c>
      <c r="S717" s="107">
        <v>91</v>
      </c>
      <c r="T717" s="107">
        <v>73</v>
      </c>
      <c r="U717" s="106" t="s">
        <v>7234</v>
      </c>
      <c r="V717" s="107">
        <v>0.5</v>
      </c>
      <c r="W717" s="107">
        <v>3</v>
      </c>
      <c r="X717" s="107">
        <v>4.9000000000000004</v>
      </c>
      <c r="Y717" s="107">
        <v>37</v>
      </c>
      <c r="Z717" s="106" t="s">
        <v>7235</v>
      </c>
      <c r="AA717" s="110">
        <v>11.5</v>
      </c>
      <c r="AB717" s="106" t="s">
        <v>181</v>
      </c>
      <c r="AC717" s="106" t="s">
        <v>181</v>
      </c>
      <c r="AD717" s="106" t="s">
        <v>181</v>
      </c>
      <c r="AE717" s="106" t="s">
        <v>181</v>
      </c>
      <c r="AF717" s="106" t="s">
        <v>181</v>
      </c>
      <c r="AG717" s="106" t="s">
        <v>181</v>
      </c>
      <c r="AH717" s="106" t="s">
        <v>181</v>
      </c>
      <c r="AI717" s="106" t="s">
        <v>181</v>
      </c>
      <c r="AJ717" s="106" t="s">
        <v>181</v>
      </c>
      <c r="AK717" s="106" t="s">
        <v>181</v>
      </c>
      <c r="AL717" s="106" t="s">
        <v>181</v>
      </c>
      <c r="AM717" s="106" t="s">
        <v>181</v>
      </c>
      <c r="AN717" s="106" t="s">
        <v>181</v>
      </c>
      <c r="AO717" s="3"/>
    </row>
    <row r="718" spans="2:41" x14ac:dyDescent="0.25">
      <c r="B718" s="106" t="s">
        <v>4829</v>
      </c>
      <c r="C718" s="16" t="s">
        <v>6</v>
      </c>
      <c r="D718" s="16" t="s">
        <v>7</v>
      </c>
      <c r="E718" s="16">
        <v>2020</v>
      </c>
      <c r="F718" s="12">
        <v>43904</v>
      </c>
      <c r="G718" s="107">
        <v>1016</v>
      </c>
      <c r="H718" s="106" t="s">
        <v>181</v>
      </c>
      <c r="I718" s="107">
        <v>1018.6</v>
      </c>
      <c r="J718" s="106" t="s">
        <v>7236</v>
      </c>
      <c r="K718" s="107">
        <v>1013.4</v>
      </c>
      <c r="L718" s="106" t="s">
        <v>7237</v>
      </c>
      <c r="M718" s="107">
        <v>17.3</v>
      </c>
      <c r="N718" s="107">
        <v>19.899999999999999</v>
      </c>
      <c r="O718" s="106" t="s">
        <v>7238</v>
      </c>
      <c r="P718" s="107">
        <v>15.7</v>
      </c>
      <c r="Q718" s="106" t="s">
        <v>7239</v>
      </c>
      <c r="R718" s="106" t="s">
        <v>181</v>
      </c>
      <c r="S718" s="107">
        <v>90</v>
      </c>
      <c r="T718" s="107">
        <v>73</v>
      </c>
      <c r="U718" s="106" t="s">
        <v>7240</v>
      </c>
      <c r="V718" s="107">
        <v>0.9</v>
      </c>
      <c r="W718" s="107">
        <v>29</v>
      </c>
      <c r="X718" s="107">
        <v>7</v>
      </c>
      <c r="Y718" s="107">
        <v>39</v>
      </c>
      <c r="Z718" s="106" t="s">
        <v>7241</v>
      </c>
      <c r="AA718" s="110">
        <v>20.5</v>
      </c>
      <c r="AB718" s="106" t="s">
        <v>181</v>
      </c>
      <c r="AC718" s="106" t="s">
        <v>181</v>
      </c>
      <c r="AD718" s="106" t="s">
        <v>181</v>
      </c>
      <c r="AE718" s="106" t="s">
        <v>181</v>
      </c>
      <c r="AF718" s="106" t="s">
        <v>181</v>
      </c>
      <c r="AG718" s="106" t="s">
        <v>181</v>
      </c>
      <c r="AH718" s="106" t="s">
        <v>181</v>
      </c>
      <c r="AI718" s="106" t="s">
        <v>181</v>
      </c>
      <c r="AJ718" s="106" t="s">
        <v>181</v>
      </c>
      <c r="AK718" s="106" t="s">
        <v>181</v>
      </c>
      <c r="AL718" s="106" t="s">
        <v>181</v>
      </c>
      <c r="AM718" s="106" t="s">
        <v>181</v>
      </c>
      <c r="AN718" s="106" t="s">
        <v>181</v>
      </c>
      <c r="AO718" s="3"/>
    </row>
    <row r="719" spans="2:41" x14ac:dyDescent="0.25">
      <c r="B719" s="106" t="s">
        <v>4829</v>
      </c>
      <c r="C719" s="16" t="s">
        <v>6</v>
      </c>
      <c r="D719" s="16" t="s">
        <v>7</v>
      </c>
      <c r="E719" s="16">
        <v>2020</v>
      </c>
      <c r="F719" s="12">
        <v>43905</v>
      </c>
      <c r="G719" s="107">
        <v>1019</v>
      </c>
      <c r="H719" s="106" t="s">
        <v>181</v>
      </c>
      <c r="I719" s="107">
        <v>1021.3</v>
      </c>
      <c r="J719" s="106" t="s">
        <v>7242</v>
      </c>
      <c r="K719" s="107">
        <v>1017.2</v>
      </c>
      <c r="L719" s="106" t="s">
        <v>7243</v>
      </c>
      <c r="M719" s="107">
        <v>16.2</v>
      </c>
      <c r="N719" s="107">
        <v>19.100000000000001</v>
      </c>
      <c r="O719" s="106" t="s">
        <v>7244</v>
      </c>
      <c r="P719" s="107">
        <v>14.6</v>
      </c>
      <c r="Q719" s="106" t="s">
        <v>7245</v>
      </c>
      <c r="R719" s="106" t="s">
        <v>181</v>
      </c>
      <c r="S719" s="107">
        <v>82</v>
      </c>
      <c r="T719" s="107">
        <v>51</v>
      </c>
      <c r="U719" s="106" t="s">
        <v>7246</v>
      </c>
      <c r="V719" s="107">
        <v>0.4</v>
      </c>
      <c r="W719" s="107">
        <v>250</v>
      </c>
      <c r="X719" s="107">
        <v>2.9</v>
      </c>
      <c r="Y719" s="107">
        <v>244</v>
      </c>
      <c r="Z719" s="106" t="s">
        <v>7247</v>
      </c>
      <c r="AA719" s="110">
        <v>0</v>
      </c>
      <c r="AB719" s="106" t="s">
        <v>181</v>
      </c>
      <c r="AC719" s="106" t="s">
        <v>181</v>
      </c>
      <c r="AD719" s="106" t="s">
        <v>181</v>
      </c>
      <c r="AE719" s="106" t="s">
        <v>181</v>
      </c>
      <c r="AF719" s="106" t="s">
        <v>181</v>
      </c>
      <c r="AG719" s="106" t="s">
        <v>181</v>
      </c>
      <c r="AH719" s="106" t="s">
        <v>181</v>
      </c>
      <c r="AI719" s="106" t="s">
        <v>181</v>
      </c>
      <c r="AJ719" s="106" t="s">
        <v>181</v>
      </c>
      <c r="AK719" s="106" t="s">
        <v>181</v>
      </c>
      <c r="AL719" s="106" t="s">
        <v>181</v>
      </c>
      <c r="AM719" s="106" t="s">
        <v>181</v>
      </c>
      <c r="AN719" s="106" t="s">
        <v>181</v>
      </c>
      <c r="AO719" s="3"/>
    </row>
    <row r="720" spans="2:41" x14ac:dyDescent="0.25">
      <c r="B720" s="106" t="s">
        <v>4829</v>
      </c>
      <c r="C720" s="16" t="s">
        <v>6</v>
      </c>
      <c r="D720" s="16" t="s">
        <v>7</v>
      </c>
      <c r="E720" s="16">
        <v>2020</v>
      </c>
      <c r="F720" s="12">
        <v>43906</v>
      </c>
      <c r="G720" s="107">
        <v>1020.8</v>
      </c>
      <c r="H720" s="106" t="s">
        <v>181</v>
      </c>
      <c r="I720" s="107">
        <v>1022.9</v>
      </c>
      <c r="J720" s="106" t="s">
        <v>7248</v>
      </c>
      <c r="K720" s="107">
        <v>1019</v>
      </c>
      <c r="L720" s="106" t="s">
        <v>7249</v>
      </c>
      <c r="M720" s="107">
        <v>16.600000000000001</v>
      </c>
      <c r="N720" s="107">
        <v>20.399999999999999</v>
      </c>
      <c r="O720" s="106" t="s">
        <v>7250</v>
      </c>
      <c r="P720" s="107">
        <v>12.3</v>
      </c>
      <c r="Q720" s="106" t="s">
        <v>7251</v>
      </c>
      <c r="R720" s="106" t="s">
        <v>181</v>
      </c>
      <c r="S720" s="107">
        <v>81</v>
      </c>
      <c r="T720" s="107">
        <v>45</v>
      </c>
      <c r="U720" s="106" t="s">
        <v>7252</v>
      </c>
      <c r="V720" s="107">
        <v>0.3</v>
      </c>
      <c r="W720" s="107">
        <v>70</v>
      </c>
      <c r="X720" s="107">
        <v>3.1</v>
      </c>
      <c r="Y720" s="107">
        <v>222</v>
      </c>
      <c r="Z720" s="106" t="s">
        <v>7253</v>
      </c>
      <c r="AA720" s="110">
        <v>0</v>
      </c>
      <c r="AB720" s="106" t="s">
        <v>181</v>
      </c>
      <c r="AC720" s="106" t="s">
        <v>181</v>
      </c>
      <c r="AD720" s="106" t="s">
        <v>181</v>
      </c>
      <c r="AE720" s="106" t="s">
        <v>181</v>
      </c>
      <c r="AF720" s="106" t="s">
        <v>181</v>
      </c>
      <c r="AG720" s="106" t="s">
        <v>181</v>
      </c>
      <c r="AH720" s="106" t="s">
        <v>181</v>
      </c>
      <c r="AI720" s="106" t="s">
        <v>181</v>
      </c>
      <c r="AJ720" s="106" t="s">
        <v>181</v>
      </c>
      <c r="AK720" s="106" t="s">
        <v>181</v>
      </c>
      <c r="AL720" s="106" t="s">
        <v>181</v>
      </c>
      <c r="AM720" s="106" t="s">
        <v>181</v>
      </c>
      <c r="AN720" s="106" t="s">
        <v>181</v>
      </c>
      <c r="AO720" s="3"/>
    </row>
    <row r="721" spans="2:41" x14ac:dyDescent="0.25">
      <c r="B721" s="106" t="s">
        <v>4829</v>
      </c>
      <c r="C721" s="16" t="s">
        <v>6</v>
      </c>
      <c r="D721" s="16" t="s">
        <v>7</v>
      </c>
      <c r="E721" s="16">
        <v>2020</v>
      </c>
      <c r="F721" s="12">
        <v>43907</v>
      </c>
      <c r="G721" s="107">
        <v>1018</v>
      </c>
      <c r="H721" s="106" t="s">
        <v>181</v>
      </c>
      <c r="I721" s="107">
        <v>1020.7</v>
      </c>
      <c r="J721" s="106" t="s">
        <v>7254</v>
      </c>
      <c r="K721" s="107">
        <v>1015.3</v>
      </c>
      <c r="L721" s="106" t="s">
        <v>7255</v>
      </c>
      <c r="M721" s="107">
        <v>18</v>
      </c>
      <c r="N721" s="107">
        <v>24.8</v>
      </c>
      <c r="O721" s="106" t="s">
        <v>7256</v>
      </c>
      <c r="P721" s="107">
        <v>11.9</v>
      </c>
      <c r="Q721" s="106" t="s">
        <v>7257</v>
      </c>
      <c r="R721" s="106" t="s">
        <v>181</v>
      </c>
      <c r="S721" s="107">
        <v>80</v>
      </c>
      <c r="T721" s="107">
        <v>47</v>
      </c>
      <c r="U721" s="106" t="s">
        <v>7258</v>
      </c>
      <c r="V721" s="107">
        <v>0.5</v>
      </c>
      <c r="W721" s="107">
        <v>222</v>
      </c>
      <c r="X721" s="107">
        <v>4.5</v>
      </c>
      <c r="Y721" s="107">
        <v>152</v>
      </c>
      <c r="Z721" s="106" t="s">
        <v>7259</v>
      </c>
      <c r="AA721" s="110">
        <v>0</v>
      </c>
      <c r="AB721" s="106" t="s">
        <v>181</v>
      </c>
      <c r="AC721" s="106" t="s">
        <v>181</v>
      </c>
      <c r="AD721" s="106" t="s">
        <v>181</v>
      </c>
      <c r="AE721" s="106" t="s">
        <v>181</v>
      </c>
      <c r="AF721" s="106" t="s">
        <v>181</v>
      </c>
      <c r="AG721" s="106" t="s">
        <v>181</v>
      </c>
      <c r="AH721" s="106" t="s">
        <v>181</v>
      </c>
      <c r="AI721" s="106" t="s">
        <v>181</v>
      </c>
      <c r="AJ721" s="106" t="s">
        <v>181</v>
      </c>
      <c r="AK721" s="106" t="s">
        <v>181</v>
      </c>
      <c r="AL721" s="106" t="s">
        <v>181</v>
      </c>
      <c r="AM721" s="106" t="s">
        <v>181</v>
      </c>
      <c r="AN721" s="106" t="s">
        <v>181</v>
      </c>
      <c r="AO721" s="3"/>
    </row>
    <row r="722" spans="2:41" x14ac:dyDescent="0.25">
      <c r="B722" s="106" t="s">
        <v>4829</v>
      </c>
      <c r="C722" s="16" t="s">
        <v>6</v>
      </c>
      <c r="D722" s="16" t="s">
        <v>7</v>
      </c>
      <c r="E722" s="16">
        <v>2020</v>
      </c>
      <c r="F722" s="12">
        <v>43908</v>
      </c>
      <c r="G722" s="107">
        <v>1014.2</v>
      </c>
      <c r="H722" s="106" t="s">
        <v>181</v>
      </c>
      <c r="I722" s="107">
        <v>1017</v>
      </c>
      <c r="J722" s="106" t="s">
        <v>759</v>
      </c>
      <c r="K722" s="107">
        <v>1011.9</v>
      </c>
      <c r="L722" s="106" t="s">
        <v>7260</v>
      </c>
      <c r="M722" s="107">
        <v>20.3</v>
      </c>
      <c r="N722" s="107">
        <v>26.3</v>
      </c>
      <c r="O722" s="106" t="s">
        <v>7261</v>
      </c>
      <c r="P722" s="107">
        <v>15.7</v>
      </c>
      <c r="Q722" s="106" t="s">
        <v>7262</v>
      </c>
      <c r="R722" s="106" t="s">
        <v>181</v>
      </c>
      <c r="S722" s="107">
        <v>84</v>
      </c>
      <c r="T722" s="107">
        <v>55</v>
      </c>
      <c r="U722" s="106" t="s">
        <v>7263</v>
      </c>
      <c r="V722" s="107">
        <v>0.5</v>
      </c>
      <c r="W722" s="107">
        <v>154</v>
      </c>
      <c r="X722" s="107">
        <v>4.3</v>
      </c>
      <c r="Y722" s="107">
        <v>147</v>
      </c>
      <c r="Z722" s="106" t="s">
        <v>7264</v>
      </c>
      <c r="AA722" s="110">
        <v>0</v>
      </c>
      <c r="AB722" s="106" t="s">
        <v>181</v>
      </c>
      <c r="AC722" s="106" t="s">
        <v>181</v>
      </c>
      <c r="AD722" s="106" t="s">
        <v>181</v>
      </c>
      <c r="AE722" s="106" t="s">
        <v>181</v>
      </c>
      <c r="AF722" s="106" t="s">
        <v>181</v>
      </c>
      <c r="AG722" s="106" t="s">
        <v>181</v>
      </c>
      <c r="AH722" s="106" t="s">
        <v>181</v>
      </c>
      <c r="AI722" s="106" t="s">
        <v>181</v>
      </c>
      <c r="AJ722" s="106" t="s">
        <v>181</v>
      </c>
      <c r="AK722" s="106" t="s">
        <v>181</v>
      </c>
      <c r="AL722" s="106" t="s">
        <v>181</v>
      </c>
      <c r="AM722" s="106" t="s">
        <v>181</v>
      </c>
      <c r="AN722" s="106" t="s">
        <v>181</v>
      </c>
      <c r="AO722" s="3"/>
    </row>
    <row r="723" spans="2:41" x14ac:dyDescent="0.25">
      <c r="B723" s="106" t="s">
        <v>4829</v>
      </c>
      <c r="C723" s="16" t="s">
        <v>6</v>
      </c>
      <c r="D723" s="16" t="s">
        <v>7</v>
      </c>
      <c r="E723" s="16">
        <v>2020</v>
      </c>
      <c r="F723" s="12">
        <v>43909</v>
      </c>
      <c r="G723" s="107">
        <v>1012.4</v>
      </c>
      <c r="H723" s="106" t="s">
        <v>181</v>
      </c>
      <c r="I723" s="107">
        <v>1014.7</v>
      </c>
      <c r="J723" s="106" t="s">
        <v>766</v>
      </c>
      <c r="K723" s="107">
        <v>1010.4</v>
      </c>
      <c r="L723" s="106" t="s">
        <v>7265</v>
      </c>
      <c r="M723" s="107">
        <v>22</v>
      </c>
      <c r="N723" s="107">
        <v>26.4</v>
      </c>
      <c r="O723" s="106" t="s">
        <v>7266</v>
      </c>
      <c r="P723" s="107">
        <v>19</v>
      </c>
      <c r="Q723" s="106" t="s">
        <v>7267</v>
      </c>
      <c r="R723" s="106" t="s">
        <v>181</v>
      </c>
      <c r="S723" s="107">
        <v>88</v>
      </c>
      <c r="T723" s="107">
        <v>65</v>
      </c>
      <c r="U723" s="106" t="s">
        <v>7268</v>
      </c>
      <c r="V723" s="107">
        <v>0.6</v>
      </c>
      <c r="W723" s="107">
        <v>16</v>
      </c>
      <c r="X723" s="107">
        <v>4.5</v>
      </c>
      <c r="Y723" s="107">
        <v>36</v>
      </c>
      <c r="Z723" s="106" t="s">
        <v>7269</v>
      </c>
      <c r="AA723" s="110">
        <v>2.5</v>
      </c>
      <c r="AB723" s="106" t="s">
        <v>181</v>
      </c>
      <c r="AC723" s="106" t="s">
        <v>181</v>
      </c>
      <c r="AD723" s="106" t="s">
        <v>181</v>
      </c>
      <c r="AE723" s="106" t="s">
        <v>181</v>
      </c>
      <c r="AF723" s="106" t="s">
        <v>181</v>
      </c>
      <c r="AG723" s="106" t="s">
        <v>181</v>
      </c>
      <c r="AH723" s="106" t="s">
        <v>181</v>
      </c>
      <c r="AI723" s="106" t="s">
        <v>181</v>
      </c>
      <c r="AJ723" s="106" t="s">
        <v>181</v>
      </c>
      <c r="AK723" s="106" t="s">
        <v>181</v>
      </c>
      <c r="AL723" s="106" t="s">
        <v>181</v>
      </c>
      <c r="AM723" s="106" t="s">
        <v>181</v>
      </c>
      <c r="AN723" s="106" t="s">
        <v>181</v>
      </c>
      <c r="AO723" s="3"/>
    </row>
    <row r="724" spans="2:41" x14ac:dyDescent="0.25">
      <c r="B724" s="106" t="s">
        <v>4829</v>
      </c>
      <c r="C724" s="16" t="s">
        <v>6</v>
      </c>
      <c r="D724" s="16" t="s">
        <v>7</v>
      </c>
      <c r="E724" s="16">
        <v>2020</v>
      </c>
      <c r="F724" s="12">
        <v>43910</v>
      </c>
      <c r="G724" s="107">
        <v>1014.8</v>
      </c>
      <c r="H724" s="106" t="s">
        <v>181</v>
      </c>
      <c r="I724" s="107">
        <v>1016.8</v>
      </c>
      <c r="J724" s="106" t="s">
        <v>7270</v>
      </c>
      <c r="K724" s="107">
        <v>1012.5</v>
      </c>
      <c r="L724" s="106" t="s">
        <v>7271</v>
      </c>
      <c r="M724" s="107">
        <v>20.2</v>
      </c>
      <c r="N724" s="107">
        <v>22.4</v>
      </c>
      <c r="O724" s="106" t="s">
        <v>7272</v>
      </c>
      <c r="P724" s="107">
        <v>18.8</v>
      </c>
      <c r="Q724" s="106" t="s">
        <v>7273</v>
      </c>
      <c r="R724" s="106" t="s">
        <v>181</v>
      </c>
      <c r="S724" s="107">
        <v>95</v>
      </c>
      <c r="T724" s="107">
        <v>79</v>
      </c>
      <c r="U724" s="106" t="s">
        <v>7274</v>
      </c>
      <c r="V724" s="107">
        <v>0.2</v>
      </c>
      <c r="W724" s="107">
        <v>21</v>
      </c>
      <c r="X724" s="107">
        <v>4.0999999999999996</v>
      </c>
      <c r="Y724" s="107">
        <v>26</v>
      </c>
      <c r="Z724" s="106" t="s">
        <v>7275</v>
      </c>
      <c r="AA724" s="110">
        <v>11</v>
      </c>
      <c r="AB724" s="106" t="s">
        <v>181</v>
      </c>
      <c r="AC724" s="106" t="s">
        <v>181</v>
      </c>
      <c r="AD724" s="106" t="s">
        <v>181</v>
      </c>
      <c r="AE724" s="106" t="s">
        <v>181</v>
      </c>
      <c r="AF724" s="106" t="s">
        <v>181</v>
      </c>
      <c r="AG724" s="106" t="s">
        <v>181</v>
      </c>
      <c r="AH724" s="106" t="s">
        <v>181</v>
      </c>
      <c r="AI724" s="106" t="s">
        <v>181</v>
      </c>
      <c r="AJ724" s="106" t="s">
        <v>181</v>
      </c>
      <c r="AK724" s="106" t="s">
        <v>181</v>
      </c>
      <c r="AL724" s="106" t="s">
        <v>181</v>
      </c>
      <c r="AM724" s="106" t="s">
        <v>181</v>
      </c>
      <c r="AN724" s="106" t="s">
        <v>181</v>
      </c>
      <c r="AO724" s="3"/>
    </row>
    <row r="725" spans="2:41" x14ac:dyDescent="0.25">
      <c r="B725" s="106" t="s">
        <v>4829</v>
      </c>
      <c r="C725" s="16" t="s">
        <v>6</v>
      </c>
      <c r="D725" s="16" t="s">
        <v>7</v>
      </c>
      <c r="E725" s="16">
        <v>2020</v>
      </c>
      <c r="F725" s="12">
        <v>43911</v>
      </c>
      <c r="G725" s="107">
        <v>1013.6</v>
      </c>
      <c r="H725" s="106" t="s">
        <v>181</v>
      </c>
      <c r="I725" s="107">
        <v>1016.6</v>
      </c>
      <c r="J725" s="106" t="s">
        <v>7276</v>
      </c>
      <c r="K725" s="107">
        <v>1011.5</v>
      </c>
      <c r="L725" s="106" t="s">
        <v>7277</v>
      </c>
      <c r="M725" s="107">
        <v>22.5</v>
      </c>
      <c r="N725" s="107">
        <v>28.8</v>
      </c>
      <c r="O725" s="106" t="s">
        <v>7278</v>
      </c>
      <c r="P725" s="107">
        <v>18.2</v>
      </c>
      <c r="Q725" s="106" t="s">
        <v>7279</v>
      </c>
      <c r="R725" s="106" t="s">
        <v>181</v>
      </c>
      <c r="S725" s="107">
        <v>87</v>
      </c>
      <c r="T725" s="107">
        <v>57</v>
      </c>
      <c r="U725" s="106" t="s">
        <v>7280</v>
      </c>
      <c r="V725" s="107">
        <v>0.5</v>
      </c>
      <c r="W725" s="107">
        <v>4</v>
      </c>
      <c r="X725" s="107">
        <v>3.8</v>
      </c>
      <c r="Y725" s="107">
        <v>91</v>
      </c>
      <c r="Z725" s="106" t="s">
        <v>7281</v>
      </c>
      <c r="AA725" s="110">
        <v>0</v>
      </c>
      <c r="AB725" s="106" t="s">
        <v>181</v>
      </c>
      <c r="AC725" s="106" t="s">
        <v>181</v>
      </c>
      <c r="AD725" s="106" t="s">
        <v>181</v>
      </c>
      <c r="AE725" s="106" t="s">
        <v>181</v>
      </c>
      <c r="AF725" s="106" t="s">
        <v>181</v>
      </c>
      <c r="AG725" s="106" t="s">
        <v>181</v>
      </c>
      <c r="AH725" s="106" t="s">
        <v>181</v>
      </c>
      <c r="AI725" s="106" t="s">
        <v>181</v>
      </c>
      <c r="AJ725" s="106" t="s">
        <v>181</v>
      </c>
      <c r="AK725" s="106" t="s">
        <v>181</v>
      </c>
      <c r="AL725" s="106" t="s">
        <v>181</v>
      </c>
      <c r="AM725" s="106" t="s">
        <v>181</v>
      </c>
      <c r="AN725" s="106" t="s">
        <v>181</v>
      </c>
      <c r="AO725" s="3"/>
    </row>
    <row r="726" spans="2:41" x14ac:dyDescent="0.25">
      <c r="B726" s="106" t="s">
        <v>4829</v>
      </c>
      <c r="C726" s="16" t="s">
        <v>6</v>
      </c>
      <c r="D726" s="16" t="s">
        <v>7</v>
      </c>
      <c r="E726" s="16">
        <v>2020</v>
      </c>
      <c r="F726" s="12">
        <v>43912</v>
      </c>
      <c r="G726" s="107">
        <v>1011.1</v>
      </c>
      <c r="H726" s="106" t="s">
        <v>181</v>
      </c>
      <c r="I726" s="107">
        <v>1013.1</v>
      </c>
      <c r="J726" s="106" t="s">
        <v>7282</v>
      </c>
      <c r="K726" s="107">
        <v>1008.9</v>
      </c>
      <c r="L726" s="106" t="s">
        <v>7283</v>
      </c>
      <c r="M726" s="107">
        <v>23.5</v>
      </c>
      <c r="N726" s="107">
        <v>29.9</v>
      </c>
      <c r="O726" s="106" t="s">
        <v>7284</v>
      </c>
      <c r="P726" s="107">
        <v>18.899999999999999</v>
      </c>
      <c r="Q726" s="106" t="s">
        <v>7285</v>
      </c>
      <c r="R726" s="106" t="s">
        <v>181</v>
      </c>
      <c r="S726" s="107">
        <v>87</v>
      </c>
      <c r="T726" s="107">
        <v>58</v>
      </c>
      <c r="U726" s="106" t="s">
        <v>7286</v>
      </c>
      <c r="V726" s="107">
        <v>0.3</v>
      </c>
      <c r="W726" s="107">
        <v>19</v>
      </c>
      <c r="X726" s="107">
        <v>4.0999999999999996</v>
      </c>
      <c r="Y726" s="107">
        <v>65</v>
      </c>
      <c r="Z726" s="106" t="s">
        <v>7287</v>
      </c>
      <c r="AA726" s="110">
        <v>0</v>
      </c>
      <c r="AB726" s="106" t="s">
        <v>181</v>
      </c>
      <c r="AC726" s="106" t="s">
        <v>181</v>
      </c>
      <c r="AD726" s="106" t="s">
        <v>181</v>
      </c>
      <c r="AE726" s="106" t="s">
        <v>181</v>
      </c>
      <c r="AF726" s="106" t="s">
        <v>181</v>
      </c>
      <c r="AG726" s="106" t="s">
        <v>181</v>
      </c>
      <c r="AH726" s="106" t="s">
        <v>181</v>
      </c>
      <c r="AI726" s="106" t="s">
        <v>181</v>
      </c>
      <c r="AJ726" s="106" t="s">
        <v>181</v>
      </c>
      <c r="AK726" s="106" t="s">
        <v>181</v>
      </c>
      <c r="AL726" s="106" t="s">
        <v>181</v>
      </c>
      <c r="AM726" s="106" t="s">
        <v>181</v>
      </c>
      <c r="AN726" s="106" t="s">
        <v>181</v>
      </c>
      <c r="AO726" s="3"/>
    </row>
    <row r="727" spans="2:41" x14ac:dyDescent="0.25">
      <c r="B727" s="106" t="s">
        <v>4829</v>
      </c>
      <c r="C727" s="16" t="s">
        <v>6</v>
      </c>
      <c r="D727" s="16" t="s">
        <v>7</v>
      </c>
      <c r="E727" s="16">
        <v>2020</v>
      </c>
      <c r="F727" s="12">
        <v>43913</v>
      </c>
      <c r="G727" s="107">
        <v>1013.9</v>
      </c>
      <c r="H727" s="106" t="s">
        <v>181</v>
      </c>
      <c r="I727" s="107">
        <v>1016.4</v>
      </c>
      <c r="J727" s="106" t="s">
        <v>7288</v>
      </c>
      <c r="K727" s="107">
        <v>1012.2</v>
      </c>
      <c r="L727" s="106" t="s">
        <v>7289</v>
      </c>
      <c r="M727" s="107">
        <v>21.8</v>
      </c>
      <c r="N727" s="107">
        <v>23.6</v>
      </c>
      <c r="O727" s="106" t="s">
        <v>7290</v>
      </c>
      <c r="P727" s="107">
        <v>19.8</v>
      </c>
      <c r="Q727" s="106" t="s">
        <v>7291</v>
      </c>
      <c r="R727" s="106" t="s">
        <v>181</v>
      </c>
      <c r="S727" s="107">
        <v>96</v>
      </c>
      <c r="T727" s="107">
        <v>86</v>
      </c>
      <c r="U727" s="106" t="s">
        <v>7292</v>
      </c>
      <c r="V727" s="107">
        <v>0.3</v>
      </c>
      <c r="W727" s="107">
        <v>7</v>
      </c>
      <c r="X727" s="107">
        <v>4.7</v>
      </c>
      <c r="Y727" s="107">
        <v>14</v>
      </c>
      <c r="Z727" s="106" t="s">
        <v>7293</v>
      </c>
      <c r="AA727" s="110">
        <v>3.5</v>
      </c>
      <c r="AB727" s="106" t="s">
        <v>181</v>
      </c>
      <c r="AC727" s="106" t="s">
        <v>181</v>
      </c>
      <c r="AD727" s="106" t="s">
        <v>181</v>
      </c>
      <c r="AE727" s="106" t="s">
        <v>181</v>
      </c>
      <c r="AF727" s="106" t="s">
        <v>181</v>
      </c>
      <c r="AG727" s="106" t="s">
        <v>181</v>
      </c>
      <c r="AH727" s="106" t="s">
        <v>181</v>
      </c>
      <c r="AI727" s="106" t="s">
        <v>181</v>
      </c>
      <c r="AJ727" s="106" t="s">
        <v>181</v>
      </c>
      <c r="AK727" s="106" t="s">
        <v>181</v>
      </c>
      <c r="AL727" s="106" t="s">
        <v>181</v>
      </c>
      <c r="AM727" s="106" t="s">
        <v>181</v>
      </c>
      <c r="AN727" s="106" t="s">
        <v>181</v>
      </c>
      <c r="AO727" s="3"/>
    </row>
    <row r="728" spans="2:41" x14ac:dyDescent="0.25">
      <c r="B728" s="106" t="s">
        <v>4829</v>
      </c>
      <c r="C728" s="16" t="s">
        <v>6</v>
      </c>
      <c r="D728" s="16" t="s">
        <v>7</v>
      </c>
      <c r="E728" s="16">
        <v>2020</v>
      </c>
      <c r="F728" s="12">
        <v>43914</v>
      </c>
      <c r="G728" s="107">
        <v>1014.4</v>
      </c>
      <c r="H728" s="106" t="s">
        <v>181</v>
      </c>
      <c r="I728" s="107">
        <v>1016.2</v>
      </c>
      <c r="J728" s="106" t="s">
        <v>7294</v>
      </c>
      <c r="K728" s="107">
        <v>1012.7</v>
      </c>
      <c r="L728" s="106" t="s">
        <v>7295</v>
      </c>
      <c r="M728" s="107">
        <v>21.7</v>
      </c>
      <c r="N728" s="107">
        <v>25.6</v>
      </c>
      <c r="O728" s="106" t="s">
        <v>7296</v>
      </c>
      <c r="P728" s="107">
        <v>19.2</v>
      </c>
      <c r="Q728" s="106" t="s">
        <v>7297</v>
      </c>
      <c r="R728" s="106" t="s">
        <v>181</v>
      </c>
      <c r="S728" s="107">
        <v>88</v>
      </c>
      <c r="T728" s="107">
        <v>65</v>
      </c>
      <c r="U728" s="106" t="s">
        <v>7298</v>
      </c>
      <c r="V728" s="107">
        <v>0.3</v>
      </c>
      <c r="W728" s="107">
        <v>35</v>
      </c>
      <c r="X728" s="107">
        <v>3.3</v>
      </c>
      <c r="Y728" s="107">
        <v>44</v>
      </c>
      <c r="Z728" s="106" t="s">
        <v>7299</v>
      </c>
      <c r="AA728" s="110">
        <v>0</v>
      </c>
      <c r="AB728" s="106" t="s">
        <v>181</v>
      </c>
      <c r="AC728" s="106" t="s">
        <v>181</v>
      </c>
      <c r="AD728" s="106" t="s">
        <v>181</v>
      </c>
      <c r="AE728" s="106" t="s">
        <v>181</v>
      </c>
      <c r="AF728" s="106" t="s">
        <v>181</v>
      </c>
      <c r="AG728" s="106" t="s">
        <v>181</v>
      </c>
      <c r="AH728" s="106" t="s">
        <v>181</v>
      </c>
      <c r="AI728" s="106" t="s">
        <v>181</v>
      </c>
      <c r="AJ728" s="106" t="s">
        <v>181</v>
      </c>
      <c r="AK728" s="106" t="s">
        <v>181</v>
      </c>
      <c r="AL728" s="106" t="s">
        <v>181</v>
      </c>
      <c r="AM728" s="106" t="s">
        <v>181</v>
      </c>
      <c r="AN728" s="106" t="s">
        <v>181</v>
      </c>
      <c r="AO728" s="3"/>
    </row>
    <row r="729" spans="2:41" x14ac:dyDescent="0.25">
      <c r="B729" s="106" t="s">
        <v>4829</v>
      </c>
      <c r="C729" s="16" t="s">
        <v>6</v>
      </c>
      <c r="D729" s="16" t="s">
        <v>7</v>
      </c>
      <c r="E729" s="16">
        <v>2020</v>
      </c>
      <c r="F729" s="12">
        <v>43915</v>
      </c>
      <c r="G729" s="107">
        <v>1013</v>
      </c>
      <c r="H729" s="106" t="s">
        <v>181</v>
      </c>
      <c r="I729" s="107">
        <v>1014.8</v>
      </c>
      <c r="J729" s="106" t="s">
        <v>7300</v>
      </c>
      <c r="K729" s="107">
        <v>1011.3</v>
      </c>
      <c r="L729" s="106" t="s">
        <v>7301</v>
      </c>
      <c r="M729" s="107">
        <v>23.3</v>
      </c>
      <c r="N729" s="107">
        <v>30.2</v>
      </c>
      <c r="O729" s="106" t="s">
        <v>7302</v>
      </c>
      <c r="P729" s="107">
        <v>17.899999999999999</v>
      </c>
      <c r="Q729" s="106" t="s">
        <v>7303</v>
      </c>
      <c r="R729" s="106" t="s">
        <v>181</v>
      </c>
      <c r="S729" s="107">
        <v>86</v>
      </c>
      <c r="T729" s="107">
        <v>55</v>
      </c>
      <c r="U729" s="106" t="s">
        <v>7304</v>
      </c>
      <c r="V729" s="107">
        <v>0.4</v>
      </c>
      <c r="W729" s="107">
        <v>142</v>
      </c>
      <c r="X729" s="107">
        <v>4.4000000000000004</v>
      </c>
      <c r="Y729" s="107">
        <v>96</v>
      </c>
      <c r="Z729" s="106" t="s">
        <v>7305</v>
      </c>
      <c r="AA729" s="110">
        <v>0</v>
      </c>
      <c r="AB729" s="106" t="s">
        <v>181</v>
      </c>
      <c r="AC729" s="106" t="s">
        <v>181</v>
      </c>
      <c r="AD729" s="106" t="s">
        <v>181</v>
      </c>
      <c r="AE729" s="106" t="s">
        <v>181</v>
      </c>
      <c r="AF729" s="106" t="s">
        <v>181</v>
      </c>
      <c r="AG729" s="106" t="s">
        <v>181</v>
      </c>
      <c r="AH729" s="106" t="s">
        <v>181</v>
      </c>
      <c r="AI729" s="106" t="s">
        <v>181</v>
      </c>
      <c r="AJ729" s="106" t="s">
        <v>181</v>
      </c>
      <c r="AK729" s="106" t="s">
        <v>181</v>
      </c>
      <c r="AL729" s="106" t="s">
        <v>181</v>
      </c>
      <c r="AM729" s="106" t="s">
        <v>181</v>
      </c>
      <c r="AN729" s="106" t="s">
        <v>181</v>
      </c>
      <c r="AO729" s="3"/>
    </row>
    <row r="730" spans="2:41" x14ac:dyDescent="0.25">
      <c r="B730" s="106" t="s">
        <v>4829</v>
      </c>
      <c r="C730" s="16" t="s">
        <v>6</v>
      </c>
      <c r="D730" s="16" t="s">
        <v>7</v>
      </c>
      <c r="E730" s="16">
        <v>2020</v>
      </c>
      <c r="F730" s="12">
        <v>43916</v>
      </c>
      <c r="G730" s="107">
        <v>1013.1</v>
      </c>
      <c r="H730" s="106" t="s">
        <v>181</v>
      </c>
      <c r="I730" s="107">
        <v>1015.2</v>
      </c>
      <c r="J730" s="106" t="s">
        <v>7306</v>
      </c>
      <c r="K730" s="107">
        <v>1011</v>
      </c>
      <c r="L730" s="106" t="s">
        <v>7307</v>
      </c>
      <c r="M730" s="107">
        <v>23.8</v>
      </c>
      <c r="N730" s="107">
        <v>30</v>
      </c>
      <c r="O730" s="106" t="s">
        <v>7308</v>
      </c>
      <c r="P730" s="107">
        <v>20</v>
      </c>
      <c r="Q730" s="106" t="s">
        <v>7309</v>
      </c>
      <c r="R730" s="106" t="s">
        <v>181</v>
      </c>
      <c r="S730" s="107">
        <v>90</v>
      </c>
      <c r="T730" s="107">
        <v>59</v>
      </c>
      <c r="U730" s="106" t="s">
        <v>7308</v>
      </c>
      <c r="V730" s="107">
        <v>0.4</v>
      </c>
      <c r="W730" s="107">
        <v>8</v>
      </c>
      <c r="X730" s="107">
        <v>7.2</v>
      </c>
      <c r="Y730" s="107">
        <v>207</v>
      </c>
      <c r="Z730" s="106" t="s">
        <v>7310</v>
      </c>
      <c r="AA730" s="110">
        <v>8</v>
      </c>
      <c r="AB730" s="106" t="s">
        <v>181</v>
      </c>
      <c r="AC730" s="106" t="s">
        <v>181</v>
      </c>
      <c r="AD730" s="106" t="s">
        <v>181</v>
      </c>
      <c r="AE730" s="106" t="s">
        <v>181</v>
      </c>
      <c r="AF730" s="106" t="s">
        <v>181</v>
      </c>
      <c r="AG730" s="106" t="s">
        <v>181</v>
      </c>
      <c r="AH730" s="106" t="s">
        <v>181</v>
      </c>
      <c r="AI730" s="106" t="s">
        <v>181</v>
      </c>
      <c r="AJ730" s="106" t="s">
        <v>181</v>
      </c>
      <c r="AK730" s="106" t="s">
        <v>181</v>
      </c>
      <c r="AL730" s="106" t="s">
        <v>181</v>
      </c>
      <c r="AM730" s="106" t="s">
        <v>181</v>
      </c>
      <c r="AN730" s="106" t="s">
        <v>181</v>
      </c>
      <c r="AO730" s="3"/>
    </row>
    <row r="731" spans="2:41" x14ac:dyDescent="0.25">
      <c r="B731" s="106" t="s">
        <v>4829</v>
      </c>
      <c r="C731" s="16" t="s">
        <v>6</v>
      </c>
      <c r="D731" s="16" t="s">
        <v>7</v>
      </c>
      <c r="E731" s="16">
        <v>2020</v>
      </c>
      <c r="F731" s="12">
        <v>43917</v>
      </c>
      <c r="G731" s="107">
        <v>1012.5</v>
      </c>
      <c r="H731" s="106" t="s">
        <v>181</v>
      </c>
      <c r="I731" s="107">
        <v>1014.2</v>
      </c>
      <c r="J731" s="106" t="s">
        <v>7311</v>
      </c>
      <c r="K731" s="107">
        <v>1010.2</v>
      </c>
      <c r="L731" s="106" t="s">
        <v>7312</v>
      </c>
      <c r="M731" s="107">
        <v>23.8</v>
      </c>
      <c r="N731" s="107">
        <v>30.9</v>
      </c>
      <c r="O731" s="106" t="s">
        <v>7313</v>
      </c>
      <c r="P731" s="107">
        <v>20.100000000000001</v>
      </c>
      <c r="Q731" s="106" t="s">
        <v>7314</v>
      </c>
      <c r="R731" s="106" t="s">
        <v>181</v>
      </c>
      <c r="S731" s="107">
        <v>91</v>
      </c>
      <c r="T731" s="107">
        <v>60</v>
      </c>
      <c r="U731" s="106" t="s">
        <v>7315</v>
      </c>
      <c r="V731" s="107">
        <v>0.5</v>
      </c>
      <c r="W731" s="107">
        <v>1</v>
      </c>
      <c r="X731" s="107">
        <v>5.5</v>
      </c>
      <c r="Y731" s="107">
        <v>143</v>
      </c>
      <c r="Z731" s="106" t="s">
        <v>7316</v>
      </c>
      <c r="AA731" s="110">
        <v>16.5</v>
      </c>
      <c r="AB731" s="106" t="s">
        <v>181</v>
      </c>
      <c r="AC731" s="106" t="s">
        <v>181</v>
      </c>
      <c r="AD731" s="106" t="s">
        <v>181</v>
      </c>
      <c r="AE731" s="106" t="s">
        <v>181</v>
      </c>
      <c r="AF731" s="106" t="s">
        <v>181</v>
      </c>
      <c r="AG731" s="106" t="s">
        <v>181</v>
      </c>
      <c r="AH731" s="106" t="s">
        <v>181</v>
      </c>
      <c r="AI731" s="106" t="s">
        <v>181</v>
      </c>
      <c r="AJ731" s="106" t="s">
        <v>181</v>
      </c>
      <c r="AK731" s="106" t="s">
        <v>181</v>
      </c>
      <c r="AL731" s="106" t="s">
        <v>181</v>
      </c>
      <c r="AM731" s="106" t="s">
        <v>181</v>
      </c>
      <c r="AN731" s="106" t="s">
        <v>181</v>
      </c>
      <c r="AO731" s="3"/>
    </row>
    <row r="732" spans="2:41" x14ac:dyDescent="0.25">
      <c r="B732" s="106" t="s">
        <v>4829</v>
      </c>
      <c r="C732" s="16" t="s">
        <v>6</v>
      </c>
      <c r="D732" s="16" t="s">
        <v>7</v>
      </c>
      <c r="E732" s="16">
        <v>2020</v>
      </c>
      <c r="F732" s="12">
        <v>43918</v>
      </c>
      <c r="G732" s="107">
        <v>1012.1</v>
      </c>
      <c r="H732" s="106" t="s">
        <v>181</v>
      </c>
      <c r="I732" s="107">
        <v>1016</v>
      </c>
      <c r="J732" s="106" t="s">
        <v>7317</v>
      </c>
      <c r="K732" s="107">
        <v>1009.5</v>
      </c>
      <c r="L732" s="106" t="s">
        <v>7318</v>
      </c>
      <c r="M732" s="107">
        <v>20.5</v>
      </c>
      <c r="N732" s="107">
        <v>26.4</v>
      </c>
      <c r="O732" s="106" t="s">
        <v>7319</v>
      </c>
      <c r="P732" s="107">
        <v>16.899999999999999</v>
      </c>
      <c r="Q732" s="106" t="s">
        <v>7320</v>
      </c>
      <c r="R732" s="106" t="s">
        <v>181</v>
      </c>
      <c r="S732" s="107">
        <v>93</v>
      </c>
      <c r="T732" s="107">
        <v>70</v>
      </c>
      <c r="U732" s="106" t="s">
        <v>7321</v>
      </c>
      <c r="V732" s="107">
        <v>0.9</v>
      </c>
      <c r="W732" s="107">
        <v>13</v>
      </c>
      <c r="X732" s="107">
        <v>6.9</v>
      </c>
      <c r="Y732" s="107">
        <v>87</v>
      </c>
      <c r="Z732" s="106" t="s">
        <v>7322</v>
      </c>
      <c r="AA732" s="110">
        <v>5</v>
      </c>
      <c r="AB732" s="106" t="s">
        <v>181</v>
      </c>
      <c r="AC732" s="106" t="s">
        <v>181</v>
      </c>
      <c r="AD732" s="106" t="s">
        <v>181</v>
      </c>
      <c r="AE732" s="106" t="s">
        <v>181</v>
      </c>
      <c r="AF732" s="106" t="s">
        <v>181</v>
      </c>
      <c r="AG732" s="106" t="s">
        <v>181</v>
      </c>
      <c r="AH732" s="106" t="s">
        <v>181</v>
      </c>
      <c r="AI732" s="106" t="s">
        <v>181</v>
      </c>
      <c r="AJ732" s="106" t="s">
        <v>181</v>
      </c>
      <c r="AK732" s="106" t="s">
        <v>181</v>
      </c>
      <c r="AL732" s="106" t="s">
        <v>181</v>
      </c>
      <c r="AM732" s="106" t="s">
        <v>181</v>
      </c>
      <c r="AN732" s="106" t="s">
        <v>181</v>
      </c>
      <c r="AO732" s="3"/>
    </row>
    <row r="733" spans="2:41" x14ac:dyDescent="0.25">
      <c r="B733" s="106" t="s">
        <v>4829</v>
      </c>
      <c r="C733" s="16" t="s">
        <v>6</v>
      </c>
      <c r="D733" s="16" t="s">
        <v>7</v>
      </c>
      <c r="E733" s="16">
        <v>2020</v>
      </c>
      <c r="F733" s="12">
        <v>43919</v>
      </c>
      <c r="G733" s="107">
        <v>1014.6</v>
      </c>
      <c r="H733" s="106" t="s">
        <v>181</v>
      </c>
      <c r="I733" s="107">
        <v>1017.6</v>
      </c>
      <c r="J733" s="106" t="s">
        <v>7323</v>
      </c>
      <c r="K733" s="107">
        <v>1011.3</v>
      </c>
      <c r="L733" s="106" t="s">
        <v>7324</v>
      </c>
      <c r="M733" s="107">
        <v>18</v>
      </c>
      <c r="N733" s="107">
        <v>20.2</v>
      </c>
      <c r="O733" s="106" t="s">
        <v>847</v>
      </c>
      <c r="P733" s="107">
        <v>15.8</v>
      </c>
      <c r="Q733" s="106" t="s">
        <v>7325</v>
      </c>
      <c r="R733" s="106" t="s">
        <v>181</v>
      </c>
      <c r="S733" s="107">
        <v>89</v>
      </c>
      <c r="T733" s="107">
        <v>73</v>
      </c>
      <c r="U733" s="106" t="s">
        <v>7326</v>
      </c>
      <c r="V733" s="107">
        <v>0.3</v>
      </c>
      <c r="W733" s="107">
        <v>11</v>
      </c>
      <c r="X733" s="107">
        <v>3.1</v>
      </c>
      <c r="Y733" s="107">
        <v>90</v>
      </c>
      <c r="Z733" s="106" t="s">
        <v>7327</v>
      </c>
      <c r="AA733" s="110">
        <v>1.5</v>
      </c>
      <c r="AB733" s="106" t="s">
        <v>181</v>
      </c>
      <c r="AC733" s="106" t="s">
        <v>181</v>
      </c>
      <c r="AD733" s="106" t="s">
        <v>181</v>
      </c>
      <c r="AE733" s="106" t="s">
        <v>181</v>
      </c>
      <c r="AF733" s="106" t="s">
        <v>181</v>
      </c>
      <c r="AG733" s="106" t="s">
        <v>181</v>
      </c>
      <c r="AH733" s="106" t="s">
        <v>181</v>
      </c>
      <c r="AI733" s="106" t="s">
        <v>181</v>
      </c>
      <c r="AJ733" s="106" t="s">
        <v>181</v>
      </c>
      <c r="AK733" s="106" t="s">
        <v>181</v>
      </c>
      <c r="AL733" s="106" t="s">
        <v>181</v>
      </c>
      <c r="AM733" s="106" t="s">
        <v>181</v>
      </c>
      <c r="AN733" s="106" t="s">
        <v>181</v>
      </c>
      <c r="AO733" s="3"/>
    </row>
    <row r="734" spans="2:41" x14ac:dyDescent="0.25">
      <c r="B734" s="106" t="s">
        <v>4829</v>
      </c>
      <c r="C734" s="16" t="s">
        <v>6</v>
      </c>
      <c r="D734" s="16" t="s">
        <v>7</v>
      </c>
      <c r="E734" s="16">
        <v>2020</v>
      </c>
      <c r="F734" s="12">
        <v>43920</v>
      </c>
      <c r="G734" s="107">
        <v>1011.5</v>
      </c>
      <c r="H734" s="106" t="s">
        <v>181</v>
      </c>
      <c r="I734" s="107">
        <v>1013.2</v>
      </c>
      <c r="J734" s="106" t="s">
        <v>853</v>
      </c>
      <c r="K734" s="107">
        <v>1009</v>
      </c>
      <c r="L734" s="106" t="s">
        <v>854</v>
      </c>
      <c r="M734" s="107">
        <v>21.8</v>
      </c>
      <c r="N734" s="107">
        <v>28.9</v>
      </c>
      <c r="O734" s="106" t="s">
        <v>7328</v>
      </c>
      <c r="P734" s="107">
        <v>17.2</v>
      </c>
      <c r="Q734" s="106" t="s">
        <v>7329</v>
      </c>
      <c r="R734" s="106" t="s">
        <v>181</v>
      </c>
      <c r="S734" s="107">
        <v>86</v>
      </c>
      <c r="T734" s="107">
        <v>56</v>
      </c>
      <c r="U734" s="106" t="s">
        <v>7330</v>
      </c>
      <c r="V734" s="107">
        <v>0.5</v>
      </c>
      <c r="W734" s="107">
        <v>220</v>
      </c>
      <c r="X734" s="107">
        <v>3.9</v>
      </c>
      <c r="Y734" s="107">
        <v>14</v>
      </c>
      <c r="Z734" s="106" t="s">
        <v>7331</v>
      </c>
      <c r="AA734" s="110">
        <v>0</v>
      </c>
      <c r="AB734" s="106" t="s">
        <v>181</v>
      </c>
      <c r="AC734" s="106" t="s">
        <v>181</v>
      </c>
      <c r="AD734" s="106" t="s">
        <v>181</v>
      </c>
      <c r="AE734" s="106" t="s">
        <v>181</v>
      </c>
      <c r="AF734" s="106" t="s">
        <v>181</v>
      </c>
      <c r="AG734" s="106" t="s">
        <v>181</v>
      </c>
      <c r="AH734" s="106" t="s">
        <v>181</v>
      </c>
      <c r="AI734" s="106" t="s">
        <v>181</v>
      </c>
      <c r="AJ734" s="106" t="s">
        <v>181</v>
      </c>
      <c r="AK734" s="106" t="s">
        <v>181</v>
      </c>
      <c r="AL734" s="106" t="s">
        <v>181</v>
      </c>
      <c r="AM734" s="106" t="s">
        <v>181</v>
      </c>
      <c r="AN734" s="106" t="s">
        <v>181</v>
      </c>
      <c r="AO734" s="3"/>
    </row>
    <row r="735" spans="2:41" x14ac:dyDescent="0.25">
      <c r="B735" s="106" t="s">
        <v>4829</v>
      </c>
      <c r="C735" s="16" t="s">
        <v>6</v>
      </c>
      <c r="D735" s="16" t="s">
        <v>7</v>
      </c>
      <c r="E735" s="16">
        <v>2020</v>
      </c>
      <c r="F735" s="12">
        <v>43921</v>
      </c>
      <c r="G735" s="107">
        <v>1011.1</v>
      </c>
      <c r="H735" s="106" t="s">
        <v>181</v>
      </c>
      <c r="I735" s="107">
        <v>1013.5</v>
      </c>
      <c r="J735" s="106" t="s">
        <v>7332</v>
      </c>
      <c r="K735" s="107">
        <v>1008.7</v>
      </c>
      <c r="L735" s="106" t="s">
        <v>7333</v>
      </c>
      <c r="M735" s="107">
        <v>21.6</v>
      </c>
      <c r="N735" s="107">
        <v>24.3</v>
      </c>
      <c r="O735" s="106" t="s">
        <v>7334</v>
      </c>
      <c r="P735" s="107">
        <v>20.399999999999999</v>
      </c>
      <c r="Q735" s="106" t="s">
        <v>7335</v>
      </c>
      <c r="R735" s="106" t="s">
        <v>181</v>
      </c>
      <c r="S735" s="107">
        <v>95</v>
      </c>
      <c r="T735" s="107">
        <v>78</v>
      </c>
      <c r="U735" s="106" t="s">
        <v>7336</v>
      </c>
      <c r="V735" s="107">
        <v>0.2</v>
      </c>
      <c r="W735" s="107">
        <v>8</v>
      </c>
      <c r="X735" s="107">
        <v>2.6</v>
      </c>
      <c r="Y735" s="107">
        <v>354</v>
      </c>
      <c r="Z735" s="106" t="s">
        <v>7337</v>
      </c>
      <c r="AA735" s="110">
        <v>0.5</v>
      </c>
      <c r="AB735" s="106" t="s">
        <v>181</v>
      </c>
      <c r="AC735" s="106" t="s">
        <v>181</v>
      </c>
      <c r="AD735" s="106" t="s">
        <v>181</v>
      </c>
      <c r="AE735" s="106" t="s">
        <v>181</v>
      </c>
      <c r="AF735" s="106" t="s">
        <v>181</v>
      </c>
      <c r="AG735" s="106" t="s">
        <v>181</v>
      </c>
      <c r="AH735" s="106" t="s">
        <v>181</v>
      </c>
      <c r="AI735" s="106" t="s">
        <v>181</v>
      </c>
      <c r="AJ735" s="106" t="s">
        <v>181</v>
      </c>
      <c r="AK735" s="106" t="s">
        <v>181</v>
      </c>
      <c r="AL735" s="106" t="s">
        <v>181</v>
      </c>
      <c r="AM735" s="106" t="s">
        <v>181</v>
      </c>
      <c r="AN735" s="106" t="s">
        <v>181</v>
      </c>
      <c r="AO735" s="3"/>
    </row>
    <row r="736" spans="2:41" x14ac:dyDescent="0.25">
      <c r="B736" s="106" t="s">
        <v>4829</v>
      </c>
      <c r="C736" s="16" t="s">
        <v>6</v>
      </c>
      <c r="D736" s="16" t="s">
        <v>7</v>
      </c>
      <c r="E736" s="16">
        <v>2020</v>
      </c>
      <c r="F736" s="12">
        <v>43922</v>
      </c>
      <c r="G736" s="107">
        <v>1014.2</v>
      </c>
      <c r="H736" s="106" t="s">
        <v>181</v>
      </c>
      <c r="I736" s="107">
        <v>1018.8</v>
      </c>
      <c r="J736" s="106" t="s">
        <v>7338</v>
      </c>
      <c r="K736" s="107">
        <v>1009</v>
      </c>
      <c r="L736" s="106" t="s">
        <v>7339</v>
      </c>
      <c r="M736" s="107">
        <v>19.8</v>
      </c>
      <c r="N736" s="107">
        <v>22.2</v>
      </c>
      <c r="O736" s="106" t="s">
        <v>7340</v>
      </c>
      <c r="P736" s="107">
        <v>17.2</v>
      </c>
      <c r="Q736" s="106" t="s">
        <v>7341</v>
      </c>
      <c r="R736" s="106" t="s">
        <v>181</v>
      </c>
      <c r="S736" s="107">
        <v>95</v>
      </c>
      <c r="T736" s="107">
        <v>84</v>
      </c>
      <c r="U736" s="106" t="s">
        <v>7342</v>
      </c>
      <c r="V736" s="107">
        <v>0.6</v>
      </c>
      <c r="W736" s="107">
        <v>41</v>
      </c>
      <c r="X736" s="107">
        <v>6.3</v>
      </c>
      <c r="Y736" s="107">
        <v>70</v>
      </c>
      <c r="Z736" s="106" t="s">
        <v>7343</v>
      </c>
      <c r="AA736" s="110">
        <v>0</v>
      </c>
      <c r="AB736" s="106" t="s">
        <v>181</v>
      </c>
      <c r="AC736" s="106" t="s">
        <v>181</v>
      </c>
      <c r="AD736" s="106" t="s">
        <v>181</v>
      </c>
      <c r="AE736" s="106" t="s">
        <v>181</v>
      </c>
      <c r="AF736" s="106" t="s">
        <v>181</v>
      </c>
      <c r="AG736" s="106" t="s">
        <v>181</v>
      </c>
      <c r="AH736" s="106" t="s">
        <v>181</v>
      </c>
      <c r="AI736" s="106" t="s">
        <v>181</v>
      </c>
      <c r="AJ736" s="106" t="s">
        <v>181</v>
      </c>
      <c r="AK736" s="106" t="s">
        <v>181</v>
      </c>
      <c r="AL736" s="106" t="s">
        <v>181</v>
      </c>
      <c r="AM736" s="106" t="s">
        <v>181</v>
      </c>
      <c r="AN736" s="106" t="s">
        <v>181</v>
      </c>
      <c r="AO736" s="3"/>
    </row>
    <row r="737" spans="2:41" x14ac:dyDescent="0.25">
      <c r="B737" s="106" t="s">
        <v>4829</v>
      </c>
      <c r="C737" s="16" t="s">
        <v>6</v>
      </c>
      <c r="D737" s="16" t="s">
        <v>7</v>
      </c>
      <c r="E737" s="16">
        <v>2020</v>
      </c>
      <c r="F737" s="12">
        <v>43923</v>
      </c>
      <c r="G737" s="107">
        <v>1017.4</v>
      </c>
      <c r="H737" s="106" t="s">
        <v>181</v>
      </c>
      <c r="I737" s="107">
        <v>1019.9</v>
      </c>
      <c r="J737" s="106" t="s">
        <v>7344</v>
      </c>
      <c r="K737" s="107">
        <v>1014.9</v>
      </c>
      <c r="L737" s="106" t="s">
        <v>7345</v>
      </c>
      <c r="M737" s="107">
        <v>19.7</v>
      </c>
      <c r="N737" s="107">
        <v>24.5</v>
      </c>
      <c r="O737" s="106" t="s">
        <v>7346</v>
      </c>
      <c r="P737" s="107">
        <v>17.3</v>
      </c>
      <c r="Q737" s="106" t="s">
        <v>7347</v>
      </c>
      <c r="R737" s="106" t="s">
        <v>181</v>
      </c>
      <c r="S737" s="107">
        <v>92</v>
      </c>
      <c r="T737" s="107">
        <v>68</v>
      </c>
      <c r="U737" s="106" t="s">
        <v>7346</v>
      </c>
      <c r="V737" s="107">
        <v>0.3</v>
      </c>
      <c r="W737" s="107">
        <v>11</v>
      </c>
      <c r="X737" s="107">
        <v>3.8</v>
      </c>
      <c r="Y737" s="107">
        <v>35</v>
      </c>
      <c r="Z737" s="106" t="s">
        <v>7348</v>
      </c>
      <c r="AA737" s="110">
        <v>1.5</v>
      </c>
      <c r="AB737" s="106" t="s">
        <v>181</v>
      </c>
      <c r="AC737" s="106" t="s">
        <v>181</v>
      </c>
      <c r="AD737" s="106" t="s">
        <v>181</v>
      </c>
      <c r="AE737" s="106" t="s">
        <v>181</v>
      </c>
      <c r="AF737" s="106" t="s">
        <v>181</v>
      </c>
      <c r="AG737" s="106" t="s">
        <v>181</v>
      </c>
      <c r="AH737" s="106" t="s">
        <v>181</v>
      </c>
      <c r="AI737" s="106" t="s">
        <v>181</v>
      </c>
      <c r="AJ737" s="106" t="s">
        <v>181</v>
      </c>
      <c r="AK737" s="106" t="s">
        <v>181</v>
      </c>
      <c r="AL737" s="106" t="s">
        <v>181</v>
      </c>
      <c r="AM737" s="106" t="s">
        <v>181</v>
      </c>
      <c r="AN737" s="106" t="s">
        <v>181</v>
      </c>
      <c r="AO737" s="3"/>
    </row>
    <row r="738" spans="2:41" x14ac:dyDescent="0.25">
      <c r="B738" s="106" t="s">
        <v>4829</v>
      </c>
      <c r="C738" s="16" t="s">
        <v>6</v>
      </c>
      <c r="D738" s="16" t="s">
        <v>7</v>
      </c>
      <c r="E738" s="16">
        <v>2020</v>
      </c>
      <c r="F738" s="12">
        <v>43924</v>
      </c>
      <c r="G738" s="107">
        <v>1016</v>
      </c>
      <c r="H738" s="106" t="s">
        <v>181</v>
      </c>
      <c r="I738" s="107">
        <v>1018</v>
      </c>
      <c r="J738" s="106" t="s">
        <v>7349</v>
      </c>
      <c r="K738" s="107">
        <v>1013.3</v>
      </c>
      <c r="L738" s="106" t="s">
        <v>7350</v>
      </c>
      <c r="M738" s="107">
        <v>21.8</v>
      </c>
      <c r="N738" s="107">
        <v>26.3</v>
      </c>
      <c r="O738" s="106" t="s">
        <v>7351</v>
      </c>
      <c r="P738" s="107">
        <v>18.899999999999999</v>
      </c>
      <c r="Q738" s="106" t="s">
        <v>7352</v>
      </c>
      <c r="R738" s="106" t="s">
        <v>181</v>
      </c>
      <c r="S738" s="107">
        <v>90</v>
      </c>
      <c r="T738" s="107">
        <v>63</v>
      </c>
      <c r="U738" s="106" t="s">
        <v>7353</v>
      </c>
      <c r="V738" s="107">
        <v>0.4</v>
      </c>
      <c r="W738" s="107">
        <v>218</v>
      </c>
      <c r="X738" s="107">
        <v>3.9</v>
      </c>
      <c r="Y738" s="107">
        <v>259</v>
      </c>
      <c r="Z738" s="106" t="s">
        <v>7354</v>
      </c>
      <c r="AA738" s="110">
        <v>0.5</v>
      </c>
      <c r="AB738" s="106" t="s">
        <v>181</v>
      </c>
      <c r="AC738" s="106" t="s">
        <v>181</v>
      </c>
      <c r="AD738" s="106" t="s">
        <v>181</v>
      </c>
      <c r="AE738" s="106" t="s">
        <v>181</v>
      </c>
      <c r="AF738" s="106" t="s">
        <v>181</v>
      </c>
      <c r="AG738" s="106" t="s">
        <v>181</v>
      </c>
      <c r="AH738" s="106" t="s">
        <v>181</v>
      </c>
      <c r="AI738" s="106" t="s">
        <v>181</v>
      </c>
      <c r="AJ738" s="106" t="s">
        <v>181</v>
      </c>
      <c r="AK738" s="106" t="s">
        <v>181</v>
      </c>
      <c r="AL738" s="106" t="s">
        <v>181</v>
      </c>
      <c r="AM738" s="106" t="s">
        <v>181</v>
      </c>
      <c r="AN738" s="106" t="s">
        <v>181</v>
      </c>
      <c r="AO738" s="3"/>
    </row>
    <row r="739" spans="2:41" x14ac:dyDescent="0.25">
      <c r="B739" s="106" t="s">
        <v>4829</v>
      </c>
      <c r="C739" s="16" t="s">
        <v>6</v>
      </c>
      <c r="D739" s="16" t="s">
        <v>7</v>
      </c>
      <c r="E739" s="16">
        <v>2020</v>
      </c>
      <c r="F739" s="12">
        <v>43925</v>
      </c>
      <c r="G739" s="107">
        <v>1016.9</v>
      </c>
      <c r="H739" s="106" t="s">
        <v>181</v>
      </c>
      <c r="I739" s="107">
        <v>1019.5</v>
      </c>
      <c r="J739" s="106" t="s">
        <v>7355</v>
      </c>
      <c r="K739" s="107">
        <v>1015</v>
      </c>
      <c r="L739" s="106" t="s">
        <v>7356</v>
      </c>
      <c r="M739" s="107">
        <v>19.8</v>
      </c>
      <c r="N739" s="107">
        <v>22.2</v>
      </c>
      <c r="O739" s="106" t="s">
        <v>7357</v>
      </c>
      <c r="P739" s="107">
        <v>17.8</v>
      </c>
      <c r="Q739" s="106" t="s">
        <v>7358</v>
      </c>
      <c r="R739" s="106" t="s">
        <v>181</v>
      </c>
      <c r="S739" s="107">
        <v>92</v>
      </c>
      <c r="T739" s="107">
        <v>79</v>
      </c>
      <c r="U739" s="106" t="s">
        <v>7359</v>
      </c>
      <c r="V739" s="107">
        <v>0.4</v>
      </c>
      <c r="W739" s="107">
        <v>3</v>
      </c>
      <c r="X739" s="107">
        <v>5.6</v>
      </c>
      <c r="Y739" s="107">
        <v>27</v>
      </c>
      <c r="Z739" s="106" t="s">
        <v>7360</v>
      </c>
      <c r="AA739" s="110">
        <v>1.5</v>
      </c>
      <c r="AB739" s="106" t="s">
        <v>181</v>
      </c>
      <c r="AC739" s="106" t="s">
        <v>181</v>
      </c>
      <c r="AD739" s="106" t="s">
        <v>181</v>
      </c>
      <c r="AE739" s="106" t="s">
        <v>181</v>
      </c>
      <c r="AF739" s="106" t="s">
        <v>181</v>
      </c>
      <c r="AG739" s="106" t="s">
        <v>181</v>
      </c>
      <c r="AH739" s="106" t="s">
        <v>181</v>
      </c>
      <c r="AI739" s="106" t="s">
        <v>181</v>
      </c>
      <c r="AJ739" s="106" t="s">
        <v>181</v>
      </c>
      <c r="AK739" s="106" t="s">
        <v>181</v>
      </c>
      <c r="AL739" s="106" t="s">
        <v>181</v>
      </c>
      <c r="AM739" s="106" t="s">
        <v>181</v>
      </c>
      <c r="AN739" s="106" t="s">
        <v>181</v>
      </c>
      <c r="AO739" s="3"/>
    </row>
    <row r="740" spans="2:41" x14ac:dyDescent="0.25">
      <c r="B740" s="106" t="s">
        <v>4829</v>
      </c>
      <c r="C740" s="16" t="s">
        <v>6</v>
      </c>
      <c r="D740" s="16" t="s">
        <v>7</v>
      </c>
      <c r="E740" s="16">
        <v>2020</v>
      </c>
      <c r="F740" s="12">
        <v>43926</v>
      </c>
      <c r="G740" s="107">
        <v>1018.6</v>
      </c>
      <c r="H740" s="106" t="s">
        <v>181</v>
      </c>
      <c r="I740" s="107">
        <v>1020.4</v>
      </c>
      <c r="J740" s="106" t="s">
        <v>7361</v>
      </c>
      <c r="K740" s="107">
        <v>1016.6</v>
      </c>
      <c r="L740" s="106" t="s">
        <v>7362</v>
      </c>
      <c r="M740" s="107">
        <v>18.5</v>
      </c>
      <c r="N740" s="107">
        <v>21.6</v>
      </c>
      <c r="O740" s="106" t="s">
        <v>7363</v>
      </c>
      <c r="P740" s="107">
        <v>17</v>
      </c>
      <c r="Q740" s="106" t="s">
        <v>7364</v>
      </c>
      <c r="R740" s="106" t="s">
        <v>181</v>
      </c>
      <c r="S740" s="107">
        <v>85</v>
      </c>
      <c r="T740" s="107">
        <v>63</v>
      </c>
      <c r="U740" s="106" t="s">
        <v>7365</v>
      </c>
      <c r="V740" s="107">
        <v>0.4</v>
      </c>
      <c r="W740" s="107">
        <v>21</v>
      </c>
      <c r="X740" s="107">
        <v>3.8</v>
      </c>
      <c r="Y740" s="107">
        <v>22</v>
      </c>
      <c r="Z740" s="106" t="s">
        <v>7366</v>
      </c>
      <c r="AA740" s="110">
        <v>0</v>
      </c>
      <c r="AB740" s="106" t="s">
        <v>181</v>
      </c>
      <c r="AC740" s="106" t="s">
        <v>181</v>
      </c>
      <c r="AD740" s="106" t="s">
        <v>181</v>
      </c>
      <c r="AE740" s="106" t="s">
        <v>181</v>
      </c>
      <c r="AF740" s="106" t="s">
        <v>181</v>
      </c>
      <c r="AG740" s="106" t="s">
        <v>181</v>
      </c>
      <c r="AH740" s="106" t="s">
        <v>181</v>
      </c>
      <c r="AI740" s="106" t="s">
        <v>181</v>
      </c>
      <c r="AJ740" s="106" t="s">
        <v>181</v>
      </c>
      <c r="AK740" s="106" t="s">
        <v>181</v>
      </c>
      <c r="AL740" s="106" t="s">
        <v>181</v>
      </c>
      <c r="AM740" s="106" t="s">
        <v>181</v>
      </c>
      <c r="AN740" s="106" t="s">
        <v>181</v>
      </c>
      <c r="AO740" s="3"/>
    </row>
    <row r="741" spans="2:41" x14ac:dyDescent="0.25">
      <c r="B741" s="106" t="s">
        <v>4829</v>
      </c>
      <c r="C741" s="16" t="s">
        <v>6</v>
      </c>
      <c r="D741" s="16" t="s">
        <v>7</v>
      </c>
      <c r="E741" s="16">
        <v>2020</v>
      </c>
      <c r="F741" s="12">
        <v>43927</v>
      </c>
      <c r="G741" s="107">
        <v>1015.7</v>
      </c>
      <c r="H741" s="106" t="s">
        <v>181</v>
      </c>
      <c r="I741" s="107">
        <v>1019</v>
      </c>
      <c r="J741" s="106" t="s">
        <v>7367</v>
      </c>
      <c r="K741" s="107">
        <v>1012.6</v>
      </c>
      <c r="L741" s="106" t="s">
        <v>7368</v>
      </c>
      <c r="M741" s="107">
        <v>18.3</v>
      </c>
      <c r="N741" s="107">
        <v>21</v>
      </c>
      <c r="O741" s="106" t="s">
        <v>7369</v>
      </c>
      <c r="P741" s="107">
        <v>16.7</v>
      </c>
      <c r="Q741" s="106" t="s">
        <v>7370</v>
      </c>
      <c r="R741" s="106" t="s">
        <v>181</v>
      </c>
      <c r="S741" s="107">
        <v>93</v>
      </c>
      <c r="T741" s="107">
        <v>71</v>
      </c>
      <c r="U741" s="106" t="s">
        <v>7371</v>
      </c>
      <c r="V741" s="107">
        <v>0.2</v>
      </c>
      <c r="W741" s="107">
        <v>232</v>
      </c>
      <c r="X741" s="107">
        <v>2.5</v>
      </c>
      <c r="Y741" s="107">
        <v>210</v>
      </c>
      <c r="Z741" s="106" t="s">
        <v>7372</v>
      </c>
      <c r="AA741" s="110">
        <v>6.5</v>
      </c>
      <c r="AB741" s="106" t="s">
        <v>181</v>
      </c>
      <c r="AC741" s="106" t="s">
        <v>181</v>
      </c>
      <c r="AD741" s="106" t="s">
        <v>181</v>
      </c>
      <c r="AE741" s="106" t="s">
        <v>181</v>
      </c>
      <c r="AF741" s="106" t="s">
        <v>181</v>
      </c>
      <c r="AG741" s="106" t="s">
        <v>181</v>
      </c>
      <c r="AH741" s="106" t="s">
        <v>181</v>
      </c>
      <c r="AI741" s="106" t="s">
        <v>181</v>
      </c>
      <c r="AJ741" s="106" t="s">
        <v>181</v>
      </c>
      <c r="AK741" s="106" t="s">
        <v>181</v>
      </c>
      <c r="AL741" s="106" t="s">
        <v>181</v>
      </c>
      <c r="AM741" s="106" t="s">
        <v>181</v>
      </c>
      <c r="AN741" s="106" t="s">
        <v>181</v>
      </c>
      <c r="AO741" s="3"/>
    </row>
    <row r="742" spans="2:41" x14ac:dyDescent="0.25">
      <c r="B742" s="106" t="s">
        <v>4829</v>
      </c>
      <c r="C742" s="16" t="s">
        <v>6</v>
      </c>
      <c r="D742" s="16" t="s">
        <v>7</v>
      </c>
      <c r="E742" s="16">
        <v>2020</v>
      </c>
      <c r="F742" s="12">
        <v>43928</v>
      </c>
      <c r="G742" s="107">
        <v>1013</v>
      </c>
      <c r="H742" s="106" t="s">
        <v>181</v>
      </c>
      <c r="I742" s="107">
        <v>1015.3</v>
      </c>
      <c r="J742" s="106" t="s">
        <v>7373</v>
      </c>
      <c r="K742" s="107">
        <v>1010.7</v>
      </c>
      <c r="L742" s="106" t="s">
        <v>7374</v>
      </c>
      <c r="M742" s="107">
        <v>18.5</v>
      </c>
      <c r="N742" s="107">
        <v>20.5</v>
      </c>
      <c r="O742" s="106" t="s">
        <v>7375</v>
      </c>
      <c r="P742" s="107">
        <v>17.5</v>
      </c>
      <c r="Q742" s="106" t="s">
        <v>7376</v>
      </c>
      <c r="R742" s="106" t="s">
        <v>181</v>
      </c>
      <c r="S742" s="107">
        <v>96</v>
      </c>
      <c r="T742" s="107">
        <v>81</v>
      </c>
      <c r="U742" s="106" t="s">
        <v>7377</v>
      </c>
      <c r="V742" s="107">
        <v>0.5</v>
      </c>
      <c r="W742" s="107">
        <v>241</v>
      </c>
      <c r="X742" s="107">
        <v>5.0999999999999996</v>
      </c>
      <c r="Y742" s="107">
        <v>45</v>
      </c>
      <c r="Z742" s="106" t="s">
        <v>7378</v>
      </c>
      <c r="AA742" s="110">
        <v>6</v>
      </c>
      <c r="AB742" s="106" t="s">
        <v>181</v>
      </c>
      <c r="AC742" s="106" t="s">
        <v>181</v>
      </c>
      <c r="AD742" s="106" t="s">
        <v>181</v>
      </c>
      <c r="AE742" s="106" t="s">
        <v>181</v>
      </c>
      <c r="AF742" s="106" t="s">
        <v>181</v>
      </c>
      <c r="AG742" s="106" t="s">
        <v>181</v>
      </c>
      <c r="AH742" s="106" t="s">
        <v>181</v>
      </c>
      <c r="AI742" s="106" t="s">
        <v>181</v>
      </c>
      <c r="AJ742" s="106" t="s">
        <v>181</v>
      </c>
      <c r="AK742" s="106" t="s">
        <v>181</v>
      </c>
      <c r="AL742" s="106" t="s">
        <v>181</v>
      </c>
      <c r="AM742" s="106" t="s">
        <v>181</v>
      </c>
      <c r="AN742" s="106" t="s">
        <v>181</v>
      </c>
      <c r="AO742" s="3"/>
    </row>
    <row r="743" spans="2:41" x14ac:dyDescent="0.25">
      <c r="B743" s="106" t="s">
        <v>4829</v>
      </c>
      <c r="C743" s="16" t="s">
        <v>6</v>
      </c>
      <c r="D743" s="16" t="s">
        <v>7</v>
      </c>
      <c r="E743" s="16">
        <v>2020</v>
      </c>
      <c r="F743" s="12">
        <v>43929</v>
      </c>
      <c r="G743" s="107">
        <v>1014</v>
      </c>
      <c r="H743" s="106" t="s">
        <v>181</v>
      </c>
      <c r="I743" s="107">
        <v>1016</v>
      </c>
      <c r="J743" s="106" t="s">
        <v>930</v>
      </c>
      <c r="K743" s="107">
        <v>1012.7</v>
      </c>
      <c r="L743" s="106" t="s">
        <v>7379</v>
      </c>
      <c r="M743" s="107">
        <v>20.5</v>
      </c>
      <c r="N743" s="107">
        <v>25.7</v>
      </c>
      <c r="O743" s="106" t="s">
        <v>7380</v>
      </c>
      <c r="P743" s="107">
        <v>17.3</v>
      </c>
      <c r="Q743" s="106" t="s">
        <v>933</v>
      </c>
      <c r="R743" s="106" t="s">
        <v>181</v>
      </c>
      <c r="S743" s="107">
        <v>87</v>
      </c>
      <c r="T743" s="107">
        <v>61</v>
      </c>
      <c r="U743" s="106" t="s">
        <v>7381</v>
      </c>
      <c r="V743" s="107">
        <v>0.6</v>
      </c>
      <c r="W743" s="107">
        <v>77</v>
      </c>
      <c r="X743" s="107">
        <v>5.2</v>
      </c>
      <c r="Y743" s="107">
        <v>38</v>
      </c>
      <c r="Z743" s="106" t="s">
        <v>7382</v>
      </c>
      <c r="AA743" s="110">
        <v>0</v>
      </c>
      <c r="AB743" s="106" t="s">
        <v>181</v>
      </c>
      <c r="AC743" s="106" t="s">
        <v>181</v>
      </c>
      <c r="AD743" s="106" t="s">
        <v>181</v>
      </c>
      <c r="AE743" s="106" t="s">
        <v>181</v>
      </c>
      <c r="AF743" s="106" t="s">
        <v>181</v>
      </c>
      <c r="AG743" s="106" t="s">
        <v>181</v>
      </c>
      <c r="AH743" s="106" t="s">
        <v>181</v>
      </c>
      <c r="AI743" s="106" t="s">
        <v>181</v>
      </c>
      <c r="AJ743" s="106" t="s">
        <v>181</v>
      </c>
      <c r="AK743" s="106" t="s">
        <v>181</v>
      </c>
      <c r="AL743" s="106" t="s">
        <v>181</v>
      </c>
      <c r="AM743" s="106" t="s">
        <v>181</v>
      </c>
      <c r="AN743" s="106" t="s">
        <v>181</v>
      </c>
      <c r="AO743" s="3"/>
    </row>
    <row r="744" spans="2:41" x14ac:dyDescent="0.25">
      <c r="B744" s="106" t="s">
        <v>4829</v>
      </c>
      <c r="C744" s="16" t="s">
        <v>6</v>
      </c>
      <c r="D744" s="16" t="s">
        <v>7</v>
      </c>
      <c r="E744" s="16">
        <v>2020</v>
      </c>
      <c r="F744" s="12">
        <v>43930</v>
      </c>
      <c r="G744" s="107">
        <v>1015.7</v>
      </c>
      <c r="H744" s="106" t="s">
        <v>181</v>
      </c>
      <c r="I744" s="107">
        <v>1018.8</v>
      </c>
      <c r="J744" s="106" t="s">
        <v>7383</v>
      </c>
      <c r="K744" s="107">
        <v>1012.8</v>
      </c>
      <c r="L744" s="106" t="s">
        <v>7384</v>
      </c>
      <c r="M744" s="107">
        <v>20</v>
      </c>
      <c r="N744" s="107">
        <v>22.3</v>
      </c>
      <c r="O744" s="106" t="s">
        <v>7385</v>
      </c>
      <c r="P744" s="107">
        <v>18</v>
      </c>
      <c r="Q744" s="106" t="s">
        <v>7386</v>
      </c>
      <c r="R744" s="106" t="s">
        <v>181</v>
      </c>
      <c r="S744" s="107">
        <v>86</v>
      </c>
      <c r="T744" s="107">
        <v>62</v>
      </c>
      <c r="U744" s="106" t="s">
        <v>7387</v>
      </c>
      <c r="V744" s="107">
        <v>0.4</v>
      </c>
      <c r="W744" s="107">
        <v>251</v>
      </c>
      <c r="X744" s="107">
        <v>5.9</v>
      </c>
      <c r="Y744" s="107">
        <v>8</v>
      </c>
      <c r="Z744" s="106" t="s">
        <v>7388</v>
      </c>
      <c r="AA744" s="110">
        <v>0</v>
      </c>
      <c r="AB744" s="106" t="s">
        <v>181</v>
      </c>
      <c r="AC744" s="106" t="s">
        <v>181</v>
      </c>
      <c r="AD744" s="106" t="s">
        <v>181</v>
      </c>
      <c r="AE744" s="106" t="s">
        <v>181</v>
      </c>
      <c r="AF744" s="106" t="s">
        <v>181</v>
      </c>
      <c r="AG744" s="106" t="s">
        <v>181</v>
      </c>
      <c r="AH744" s="106" t="s">
        <v>181</v>
      </c>
      <c r="AI744" s="106" t="s">
        <v>181</v>
      </c>
      <c r="AJ744" s="106" t="s">
        <v>181</v>
      </c>
      <c r="AK744" s="106" t="s">
        <v>181</v>
      </c>
      <c r="AL744" s="106" t="s">
        <v>181</v>
      </c>
      <c r="AM744" s="106" t="s">
        <v>181</v>
      </c>
      <c r="AN744" s="106" t="s">
        <v>181</v>
      </c>
      <c r="AO744" s="3"/>
    </row>
    <row r="745" spans="2:41" x14ac:dyDescent="0.25">
      <c r="B745" s="106" t="s">
        <v>4829</v>
      </c>
      <c r="C745" s="16" t="s">
        <v>6</v>
      </c>
      <c r="D745" s="16" t="s">
        <v>7</v>
      </c>
      <c r="E745" s="16">
        <v>2020</v>
      </c>
      <c r="F745" s="12">
        <v>43931</v>
      </c>
      <c r="G745" s="107">
        <v>1017.9</v>
      </c>
      <c r="H745" s="106" t="s">
        <v>181</v>
      </c>
      <c r="I745" s="107">
        <v>1019.6</v>
      </c>
      <c r="J745" s="106" t="s">
        <v>7389</v>
      </c>
      <c r="K745" s="107">
        <v>1016.1</v>
      </c>
      <c r="L745" s="106" t="s">
        <v>7390</v>
      </c>
      <c r="M745" s="107">
        <v>20.399999999999999</v>
      </c>
      <c r="N745" s="107">
        <v>26</v>
      </c>
      <c r="O745" s="106" t="s">
        <v>7391</v>
      </c>
      <c r="P745" s="107">
        <v>17</v>
      </c>
      <c r="Q745" s="106" t="s">
        <v>7392</v>
      </c>
      <c r="R745" s="106" t="s">
        <v>181</v>
      </c>
      <c r="S745" s="107">
        <v>85</v>
      </c>
      <c r="T745" s="107">
        <v>56</v>
      </c>
      <c r="U745" s="106" t="s">
        <v>7393</v>
      </c>
      <c r="V745" s="107">
        <v>0.6</v>
      </c>
      <c r="W745" s="107">
        <v>11</v>
      </c>
      <c r="X745" s="107">
        <v>5.5</v>
      </c>
      <c r="Y745" s="107">
        <v>30</v>
      </c>
      <c r="Z745" s="106" t="s">
        <v>7394</v>
      </c>
      <c r="AA745" s="110">
        <v>0</v>
      </c>
      <c r="AB745" s="106" t="s">
        <v>181</v>
      </c>
      <c r="AC745" s="106" t="s">
        <v>181</v>
      </c>
      <c r="AD745" s="106" t="s">
        <v>181</v>
      </c>
      <c r="AE745" s="106" t="s">
        <v>181</v>
      </c>
      <c r="AF745" s="106" t="s">
        <v>181</v>
      </c>
      <c r="AG745" s="106" t="s">
        <v>181</v>
      </c>
      <c r="AH745" s="106" t="s">
        <v>181</v>
      </c>
      <c r="AI745" s="106" t="s">
        <v>181</v>
      </c>
      <c r="AJ745" s="106" t="s">
        <v>181</v>
      </c>
      <c r="AK745" s="106" t="s">
        <v>181</v>
      </c>
      <c r="AL745" s="106" t="s">
        <v>181</v>
      </c>
      <c r="AM745" s="106" t="s">
        <v>181</v>
      </c>
      <c r="AN745" s="106" t="s">
        <v>181</v>
      </c>
      <c r="AO745" s="3"/>
    </row>
    <row r="746" spans="2:41" x14ac:dyDescent="0.25">
      <c r="B746" s="106" t="s">
        <v>4829</v>
      </c>
      <c r="C746" s="16" t="s">
        <v>6</v>
      </c>
      <c r="D746" s="16" t="s">
        <v>7</v>
      </c>
      <c r="E746" s="16">
        <v>2020</v>
      </c>
      <c r="F746" s="12">
        <v>43932</v>
      </c>
      <c r="G746" s="107">
        <v>1012.7</v>
      </c>
      <c r="H746" s="106" t="s">
        <v>181</v>
      </c>
      <c r="I746" s="107">
        <v>1017.1</v>
      </c>
      <c r="J746" s="106" t="s">
        <v>7395</v>
      </c>
      <c r="K746" s="107">
        <v>1010.1</v>
      </c>
      <c r="L746" s="106" t="s">
        <v>7396</v>
      </c>
      <c r="M746" s="107">
        <v>21.6</v>
      </c>
      <c r="N746" s="107">
        <v>26.6</v>
      </c>
      <c r="O746" s="106" t="s">
        <v>7397</v>
      </c>
      <c r="P746" s="107">
        <v>18.100000000000001</v>
      </c>
      <c r="Q746" s="106" t="s">
        <v>7398</v>
      </c>
      <c r="R746" s="106" t="s">
        <v>181</v>
      </c>
      <c r="S746" s="107">
        <v>86</v>
      </c>
      <c r="T746" s="107">
        <v>59</v>
      </c>
      <c r="U746" s="106" t="s">
        <v>7399</v>
      </c>
      <c r="V746" s="107">
        <v>0.4</v>
      </c>
      <c r="W746" s="107">
        <v>130</v>
      </c>
      <c r="X746" s="107">
        <v>3.2</v>
      </c>
      <c r="Y746" s="107">
        <v>214</v>
      </c>
      <c r="Z746" s="106" t="s">
        <v>7400</v>
      </c>
      <c r="AA746" s="110">
        <v>0</v>
      </c>
      <c r="AB746" s="106" t="s">
        <v>181</v>
      </c>
      <c r="AC746" s="106" t="s">
        <v>181</v>
      </c>
      <c r="AD746" s="106" t="s">
        <v>181</v>
      </c>
      <c r="AE746" s="106" t="s">
        <v>181</v>
      </c>
      <c r="AF746" s="106" t="s">
        <v>181</v>
      </c>
      <c r="AG746" s="106" t="s">
        <v>181</v>
      </c>
      <c r="AH746" s="106" t="s">
        <v>181</v>
      </c>
      <c r="AI746" s="106" t="s">
        <v>181</v>
      </c>
      <c r="AJ746" s="106" t="s">
        <v>181</v>
      </c>
      <c r="AK746" s="106" t="s">
        <v>181</v>
      </c>
      <c r="AL746" s="106" t="s">
        <v>181</v>
      </c>
      <c r="AM746" s="106" t="s">
        <v>181</v>
      </c>
      <c r="AN746" s="106" t="s">
        <v>181</v>
      </c>
      <c r="AO746" s="3"/>
    </row>
    <row r="747" spans="2:41" x14ac:dyDescent="0.25">
      <c r="B747" s="106" t="s">
        <v>4829</v>
      </c>
      <c r="C747" s="16" t="s">
        <v>6</v>
      </c>
      <c r="D747" s="16" t="s">
        <v>7</v>
      </c>
      <c r="E747" s="16">
        <v>2020</v>
      </c>
      <c r="F747" s="12">
        <v>43933</v>
      </c>
      <c r="G747" s="107">
        <v>1012.3</v>
      </c>
      <c r="H747" s="106" t="s">
        <v>181</v>
      </c>
      <c r="I747" s="107">
        <v>1016.2</v>
      </c>
      <c r="J747" s="106" t="s">
        <v>7401</v>
      </c>
      <c r="K747" s="107">
        <v>1008.7</v>
      </c>
      <c r="L747" s="106" t="s">
        <v>7402</v>
      </c>
      <c r="M747" s="107">
        <v>17.5</v>
      </c>
      <c r="N747" s="107">
        <v>20.2</v>
      </c>
      <c r="O747" s="106" t="s">
        <v>962</v>
      </c>
      <c r="P747" s="107">
        <v>15.5</v>
      </c>
      <c r="Q747" s="106" t="s">
        <v>7403</v>
      </c>
      <c r="R747" s="106" t="s">
        <v>181</v>
      </c>
      <c r="S747" s="107">
        <v>94</v>
      </c>
      <c r="T747" s="107">
        <v>84</v>
      </c>
      <c r="U747" s="106" t="s">
        <v>7404</v>
      </c>
      <c r="V747" s="107">
        <v>0.8</v>
      </c>
      <c r="W747" s="107">
        <v>2</v>
      </c>
      <c r="X747" s="107">
        <v>6.9</v>
      </c>
      <c r="Y747" s="107">
        <v>73</v>
      </c>
      <c r="Z747" s="106" t="s">
        <v>7405</v>
      </c>
      <c r="AA747" s="110">
        <v>12</v>
      </c>
      <c r="AB747" s="106" t="s">
        <v>181</v>
      </c>
      <c r="AC747" s="106" t="s">
        <v>181</v>
      </c>
      <c r="AD747" s="106" t="s">
        <v>181</v>
      </c>
      <c r="AE747" s="106" t="s">
        <v>181</v>
      </c>
      <c r="AF747" s="106" t="s">
        <v>181</v>
      </c>
      <c r="AG747" s="106" t="s">
        <v>181</v>
      </c>
      <c r="AH747" s="106" t="s">
        <v>181</v>
      </c>
      <c r="AI747" s="106" t="s">
        <v>181</v>
      </c>
      <c r="AJ747" s="106" t="s">
        <v>181</v>
      </c>
      <c r="AK747" s="106" t="s">
        <v>181</v>
      </c>
      <c r="AL747" s="106" t="s">
        <v>181</v>
      </c>
      <c r="AM747" s="106" t="s">
        <v>181</v>
      </c>
      <c r="AN747" s="106" t="s">
        <v>181</v>
      </c>
      <c r="AO747" s="3"/>
    </row>
    <row r="748" spans="2:41" x14ac:dyDescent="0.25">
      <c r="B748" s="106" t="s">
        <v>4829</v>
      </c>
      <c r="C748" s="16" t="s">
        <v>6</v>
      </c>
      <c r="D748" s="16" t="s">
        <v>7</v>
      </c>
      <c r="E748" s="16">
        <v>2020</v>
      </c>
      <c r="F748" s="12">
        <v>43934</v>
      </c>
      <c r="G748" s="107">
        <v>1016.3</v>
      </c>
      <c r="H748" s="106" t="s">
        <v>181</v>
      </c>
      <c r="I748" s="107">
        <v>1019.6</v>
      </c>
      <c r="J748" s="106" t="s">
        <v>7406</v>
      </c>
      <c r="K748" s="107">
        <v>1013.8</v>
      </c>
      <c r="L748" s="106" t="s">
        <v>7407</v>
      </c>
      <c r="M748" s="107">
        <v>18</v>
      </c>
      <c r="N748" s="107">
        <v>24.1</v>
      </c>
      <c r="O748" s="106" t="s">
        <v>7408</v>
      </c>
      <c r="P748" s="107">
        <v>13.3</v>
      </c>
      <c r="Q748" s="106" t="s">
        <v>7409</v>
      </c>
      <c r="R748" s="106" t="s">
        <v>181</v>
      </c>
      <c r="S748" s="107">
        <v>69</v>
      </c>
      <c r="T748" s="107">
        <v>38</v>
      </c>
      <c r="U748" s="106" t="s">
        <v>7410</v>
      </c>
      <c r="V748" s="107">
        <v>0.8</v>
      </c>
      <c r="W748" s="107">
        <v>53</v>
      </c>
      <c r="X748" s="107">
        <v>4.7</v>
      </c>
      <c r="Y748" s="107">
        <v>70</v>
      </c>
      <c r="Z748" s="106" t="s">
        <v>7411</v>
      </c>
      <c r="AA748" s="110">
        <v>0</v>
      </c>
      <c r="AB748" s="106" t="s">
        <v>181</v>
      </c>
      <c r="AC748" s="106" t="s">
        <v>181</v>
      </c>
      <c r="AD748" s="106" t="s">
        <v>181</v>
      </c>
      <c r="AE748" s="106" t="s">
        <v>181</v>
      </c>
      <c r="AF748" s="106" t="s">
        <v>181</v>
      </c>
      <c r="AG748" s="106" t="s">
        <v>181</v>
      </c>
      <c r="AH748" s="106" t="s">
        <v>181</v>
      </c>
      <c r="AI748" s="106" t="s">
        <v>181</v>
      </c>
      <c r="AJ748" s="106" t="s">
        <v>181</v>
      </c>
      <c r="AK748" s="106" t="s">
        <v>181</v>
      </c>
      <c r="AL748" s="106" t="s">
        <v>181</v>
      </c>
      <c r="AM748" s="106" t="s">
        <v>181</v>
      </c>
      <c r="AN748" s="106" t="s">
        <v>181</v>
      </c>
      <c r="AO748" s="3"/>
    </row>
    <row r="749" spans="2:41" x14ac:dyDescent="0.25">
      <c r="B749" s="106" t="s">
        <v>4829</v>
      </c>
      <c r="C749" s="16" t="s">
        <v>6</v>
      </c>
      <c r="D749" s="16" t="s">
        <v>7</v>
      </c>
      <c r="E749" s="16">
        <v>2020</v>
      </c>
      <c r="F749" s="12">
        <v>43935</v>
      </c>
      <c r="G749" s="107">
        <v>1016.5</v>
      </c>
      <c r="H749" s="106" t="s">
        <v>181</v>
      </c>
      <c r="I749" s="107">
        <v>1019</v>
      </c>
      <c r="J749" s="106" t="s">
        <v>7412</v>
      </c>
      <c r="K749" s="107">
        <v>1013.9</v>
      </c>
      <c r="L749" s="106" t="s">
        <v>7413</v>
      </c>
      <c r="M749" s="107">
        <v>17.7</v>
      </c>
      <c r="N749" s="107">
        <v>23.8</v>
      </c>
      <c r="O749" s="106" t="s">
        <v>7414</v>
      </c>
      <c r="P749" s="107">
        <v>12.7</v>
      </c>
      <c r="Q749" s="106" t="s">
        <v>7415</v>
      </c>
      <c r="R749" s="106" t="s">
        <v>181</v>
      </c>
      <c r="S749" s="107">
        <v>77</v>
      </c>
      <c r="T749" s="107">
        <v>37</v>
      </c>
      <c r="U749" s="106" t="s">
        <v>7416</v>
      </c>
      <c r="V749" s="107">
        <v>0.3</v>
      </c>
      <c r="W749" s="107">
        <v>59</v>
      </c>
      <c r="X749" s="107">
        <v>3.5</v>
      </c>
      <c r="Y749" s="107">
        <v>99</v>
      </c>
      <c r="Z749" s="106" t="s">
        <v>7417</v>
      </c>
      <c r="AA749" s="110">
        <v>0</v>
      </c>
      <c r="AB749" s="106" t="s">
        <v>181</v>
      </c>
      <c r="AC749" s="106" t="s">
        <v>181</v>
      </c>
      <c r="AD749" s="106" t="s">
        <v>181</v>
      </c>
      <c r="AE749" s="106" t="s">
        <v>181</v>
      </c>
      <c r="AF749" s="106" t="s">
        <v>181</v>
      </c>
      <c r="AG749" s="106" t="s">
        <v>181</v>
      </c>
      <c r="AH749" s="106" t="s">
        <v>181</v>
      </c>
      <c r="AI749" s="106" t="s">
        <v>181</v>
      </c>
      <c r="AJ749" s="106" t="s">
        <v>181</v>
      </c>
      <c r="AK749" s="106" t="s">
        <v>181</v>
      </c>
      <c r="AL749" s="106" t="s">
        <v>181</v>
      </c>
      <c r="AM749" s="106" t="s">
        <v>181</v>
      </c>
      <c r="AN749" s="106" t="s">
        <v>181</v>
      </c>
      <c r="AO749" s="3"/>
    </row>
    <row r="750" spans="2:41" x14ac:dyDescent="0.25">
      <c r="B750" s="106" t="s">
        <v>4829</v>
      </c>
      <c r="C750" s="16" t="s">
        <v>6</v>
      </c>
      <c r="D750" s="16" t="s">
        <v>7</v>
      </c>
      <c r="E750" s="16">
        <v>2020</v>
      </c>
      <c r="F750" s="12">
        <v>43936</v>
      </c>
      <c r="G750" s="107">
        <v>1013.4</v>
      </c>
      <c r="H750" s="106" t="s">
        <v>181</v>
      </c>
      <c r="I750" s="107">
        <v>1015.1</v>
      </c>
      <c r="J750" s="106" t="s">
        <v>982</v>
      </c>
      <c r="K750" s="107">
        <v>1011.3</v>
      </c>
      <c r="L750" s="106" t="s">
        <v>7418</v>
      </c>
      <c r="M750" s="107">
        <v>19.3</v>
      </c>
      <c r="N750" s="107">
        <v>25.4</v>
      </c>
      <c r="O750" s="106" t="s">
        <v>7419</v>
      </c>
      <c r="P750" s="107">
        <v>14.3</v>
      </c>
      <c r="Q750" s="106" t="s">
        <v>7420</v>
      </c>
      <c r="R750" s="106" t="s">
        <v>181</v>
      </c>
      <c r="S750" s="107">
        <v>84</v>
      </c>
      <c r="T750" s="107">
        <v>56</v>
      </c>
      <c r="U750" s="106" t="s">
        <v>7421</v>
      </c>
      <c r="V750" s="107">
        <v>0.4</v>
      </c>
      <c r="W750" s="107">
        <v>20</v>
      </c>
      <c r="X750" s="107">
        <v>4.3</v>
      </c>
      <c r="Y750" s="107">
        <v>167</v>
      </c>
      <c r="Z750" s="106" t="s">
        <v>7422</v>
      </c>
      <c r="AA750" s="110">
        <v>0</v>
      </c>
      <c r="AB750" s="106" t="s">
        <v>181</v>
      </c>
      <c r="AC750" s="106" t="s">
        <v>181</v>
      </c>
      <c r="AD750" s="106" t="s">
        <v>181</v>
      </c>
      <c r="AE750" s="106" t="s">
        <v>181</v>
      </c>
      <c r="AF750" s="106" t="s">
        <v>181</v>
      </c>
      <c r="AG750" s="106" t="s">
        <v>181</v>
      </c>
      <c r="AH750" s="106" t="s">
        <v>181</v>
      </c>
      <c r="AI750" s="106" t="s">
        <v>181</v>
      </c>
      <c r="AJ750" s="106" t="s">
        <v>181</v>
      </c>
      <c r="AK750" s="106" t="s">
        <v>181</v>
      </c>
      <c r="AL750" s="106" t="s">
        <v>181</v>
      </c>
      <c r="AM750" s="106" t="s">
        <v>181</v>
      </c>
      <c r="AN750" s="106" t="s">
        <v>181</v>
      </c>
      <c r="AO750" s="3"/>
    </row>
    <row r="751" spans="2:41" x14ac:dyDescent="0.25">
      <c r="B751" s="106" t="s">
        <v>4829</v>
      </c>
      <c r="C751" s="16" t="s">
        <v>6</v>
      </c>
      <c r="D751" s="16" t="s">
        <v>7</v>
      </c>
      <c r="E751" s="16">
        <v>2020</v>
      </c>
      <c r="F751" s="12">
        <v>43937</v>
      </c>
      <c r="G751" s="107">
        <v>1014.8</v>
      </c>
      <c r="H751" s="106" t="s">
        <v>181</v>
      </c>
      <c r="I751" s="107">
        <v>1016.6</v>
      </c>
      <c r="J751" s="106" t="s">
        <v>7423</v>
      </c>
      <c r="K751" s="107">
        <v>1013</v>
      </c>
      <c r="L751" s="106" t="s">
        <v>7424</v>
      </c>
      <c r="M751" s="107">
        <v>20.6</v>
      </c>
      <c r="N751" s="107">
        <v>26</v>
      </c>
      <c r="O751" s="106" t="s">
        <v>7425</v>
      </c>
      <c r="P751" s="107">
        <v>15.8</v>
      </c>
      <c r="Q751" s="106" t="s">
        <v>7426</v>
      </c>
      <c r="R751" s="106" t="s">
        <v>181</v>
      </c>
      <c r="S751" s="107">
        <v>83</v>
      </c>
      <c r="T751" s="107">
        <v>57</v>
      </c>
      <c r="U751" s="106" t="s">
        <v>7427</v>
      </c>
      <c r="V751" s="107">
        <v>0.5</v>
      </c>
      <c r="W751" s="107">
        <v>143</v>
      </c>
      <c r="X751" s="107">
        <v>3.8</v>
      </c>
      <c r="Y751" s="107">
        <v>196</v>
      </c>
      <c r="Z751" s="106" t="s">
        <v>7428</v>
      </c>
      <c r="AA751" s="110">
        <v>0</v>
      </c>
      <c r="AB751" s="106" t="s">
        <v>181</v>
      </c>
      <c r="AC751" s="106" t="s">
        <v>181</v>
      </c>
      <c r="AD751" s="106" t="s">
        <v>181</v>
      </c>
      <c r="AE751" s="106" t="s">
        <v>181</v>
      </c>
      <c r="AF751" s="106" t="s">
        <v>181</v>
      </c>
      <c r="AG751" s="106" t="s">
        <v>181</v>
      </c>
      <c r="AH751" s="106" t="s">
        <v>181</v>
      </c>
      <c r="AI751" s="106" t="s">
        <v>181</v>
      </c>
      <c r="AJ751" s="106" t="s">
        <v>181</v>
      </c>
      <c r="AK751" s="106" t="s">
        <v>181</v>
      </c>
      <c r="AL751" s="106" t="s">
        <v>181</v>
      </c>
      <c r="AM751" s="106" t="s">
        <v>181</v>
      </c>
      <c r="AN751" s="106" t="s">
        <v>181</v>
      </c>
      <c r="AO751" s="3"/>
    </row>
    <row r="752" spans="2:41" x14ac:dyDescent="0.25">
      <c r="B752" s="106" t="s">
        <v>4829</v>
      </c>
      <c r="C752" s="16" t="s">
        <v>6</v>
      </c>
      <c r="D752" s="16" t="s">
        <v>7</v>
      </c>
      <c r="E752" s="16">
        <v>2020</v>
      </c>
      <c r="F752" s="12">
        <v>43938</v>
      </c>
      <c r="G752" s="107">
        <v>1014</v>
      </c>
      <c r="H752" s="106" t="s">
        <v>181</v>
      </c>
      <c r="I752" s="107">
        <v>1015.7</v>
      </c>
      <c r="J752" s="106" t="s">
        <v>7429</v>
      </c>
      <c r="K752" s="107">
        <v>1012.4</v>
      </c>
      <c r="L752" s="106" t="s">
        <v>7430</v>
      </c>
      <c r="M752" s="107">
        <v>22.7</v>
      </c>
      <c r="N752" s="107">
        <v>30.1</v>
      </c>
      <c r="O752" s="106" t="s">
        <v>7431</v>
      </c>
      <c r="P752" s="107">
        <v>14.9</v>
      </c>
      <c r="Q752" s="106" t="s">
        <v>7432</v>
      </c>
      <c r="R752" s="106" t="s">
        <v>181</v>
      </c>
      <c r="S752" s="107">
        <v>80</v>
      </c>
      <c r="T752" s="107">
        <v>49</v>
      </c>
      <c r="U752" s="106" t="s">
        <v>7433</v>
      </c>
      <c r="V752" s="107">
        <v>0.5</v>
      </c>
      <c r="W752" s="107">
        <v>137</v>
      </c>
      <c r="X752" s="107">
        <v>5.3</v>
      </c>
      <c r="Y752" s="107">
        <v>90</v>
      </c>
      <c r="Z752" s="106" t="s">
        <v>999</v>
      </c>
      <c r="AA752" s="110">
        <v>0</v>
      </c>
      <c r="AB752" s="106" t="s">
        <v>181</v>
      </c>
      <c r="AC752" s="106" t="s">
        <v>181</v>
      </c>
      <c r="AD752" s="106" t="s">
        <v>181</v>
      </c>
      <c r="AE752" s="106" t="s">
        <v>181</v>
      </c>
      <c r="AF752" s="106" t="s">
        <v>181</v>
      </c>
      <c r="AG752" s="106" t="s">
        <v>181</v>
      </c>
      <c r="AH752" s="106" t="s">
        <v>181</v>
      </c>
      <c r="AI752" s="106" t="s">
        <v>181</v>
      </c>
      <c r="AJ752" s="106" t="s">
        <v>181</v>
      </c>
      <c r="AK752" s="106" t="s">
        <v>181</v>
      </c>
      <c r="AL752" s="106" t="s">
        <v>181</v>
      </c>
      <c r="AM752" s="106" t="s">
        <v>181</v>
      </c>
      <c r="AN752" s="106" t="s">
        <v>181</v>
      </c>
      <c r="AO752" s="3"/>
    </row>
    <row r="753" spans="2:41" x14ac:dyDescent="0.25">
      <c r="B753" s="106" t="s">
        <v>4829</v>
      </c>
      <c r="C753" s="16" t="s">
        <v>6</v>
      </c>
      <c r="D753" s="16" t="s">
        <v>7</v>
      </c>
      <c r="E753" s="16">
        <v>2020</v>
      </c>
      <c r="F753" s="12">
        <v>43939</v>
      </c>
      <c r="G753" s="107">
        <v>1013.1</v>
      </c>
      <c r="H753" s="106" t="s">
        <v>181</v>
      </c>
      <c r="I753" s="107">
        <v>1014.7</v>
      </c>
      <c r="J753" s="106" t="s">
        <v>7434</v>
      </c>
      <c r="K753" s="107">
        <v>1011.4</v>
      </c>
      <c r="L753" s="106" t="s">
        <v>7435</v>
      </c>
      <c r="M753" s="107">
        <v>24.6</v>
      </c>
      <c r="N753" s="107">
        <v>31</v>
      </c>
      <c r="O753" s="106" t="s">
        <v>7436</v>
      </c>
      <c r="P753" s="107">
        <v>18.899999999999999</v>
      </c>
      <c r="Q753" s="106" t="s">
        <v>7437</v>
      </c>
      <c r="R753" s="106" t="s">
        <v>181</v>
      </c>
      <c r="S753" s="107">
        <v>84</v>
      </c>
      <c r="T753" s="107">
        <v>47</v>
      </c>
      <c r="U753" s="106" t="s">
        <v>7438</v>
      </c>
      <c r="V753" s="107">
        <v>0.4</v>
      </c>
      <c r="W753" s="107">
        <v>166</v>
      </c>
      <c r="X753" s="107">
        <v>5.4</v>
      </c>
      <c r="Y753" s="107">
        <v>151</v>
      </c>
      <c r="Z753" s="106" t="s">
        <v>7439</v>
      </c>
      <c r="AA753" s="110">
        <v>0</v>
      </c>
      <c r="AB753" s="106" t="s">
        <v>181</v>
      </c>
      <c r="AC753" s="106" t="s">
        <v>181</v>
      </c>
      <c r="AD753" s="106" t="s">
        <v>181</v>
      </c>
      <c r="AE753" s="106" t="s">
        <v>181</v>
      </c>
      <c r="AF753" s="106" t="s">
        <v>181</v>
      </c>
      <c r="AG753" s="106" t="s">
        <v>181</v>
      </c>
      <c r="AH753" s="106" t="s">
        <v>181</v>
      </c>
      <c r="AI753" s="106" t="s">
        <v>181</v>
      </c>
      <c r="AJ753" s="106" t="s">
        <v>181</v>
      </c>
      <c r="AK753" s="106" t="s">
        <v>181</v>
      </c>
      <c r="AL753" s="106" t="s">
        <v>181</v>
      </c>
      <c r="AM753" s="106" t="s">
        <v>181</v>
      </c>
      <c r="AN753" s="106" t="s">
        <v>181</v>
      </c>
      <c r="AO753" s="3"/>
    </row>
    <row r="754" spans="2:41" x14ac:dyDescent="0.25">
      <c r="B754" s="106" t="s">
        <v>4829</v>
      </c>
      <c r="C754" s="16" t="s">
        <v>6</v>
      </c>
      <c r="D754" s="16" t="s">
        <v>7</v>
      </c>
      <c r="E754" s="16">
        <v>2020</v>
      </c>
      <c r="F754" s="12">
        <v>43940</v>
      </c>
      <c r="G754" s="107">
        <v>1009.5</v>
      </c>
      <c r="H754" s="106" t="s">
        <v>181</v>
      </c>
      <c r="I754" s="107">
        <v>1012.1</v>
      </c>
      <c r="J754" s="106" t="s">
        <v>1011</v>
      </c>
      <c r="K754" s="107">
        <v>1006.7</v>
      </c>
      <c r="L754" s="106" t="s">
        <v>7440</v>
      </c>
      <c r="M754" s="107">
        <v>26.2</v>
      </c>
      <c r="N754" s="107">
        <v>32.1</v>
      </c>
      <c r="O754" s="106" t="s">
        <v>7441</v>
      </c>
      <c r="P754" s="107">
        <v>21.8</v>
      </c>
      <c r="Q754" s="106" t="s">
        <v>7442</v>
      </c>
      <c r="R754" s="106" t="s">
        <v>181</v>
      </c>
      <c r="S754" s="107">
        <v>86</v>
      </c>
      <c r="T754" s="107">
        <v>58</v>
      </c>
      <c r="U754" s="106" t="s">
        <v>7443</v>
      </c>
      <c r="V754" s="107">
        <v>0.4</v>
      </c>
      <c r="W754" s="107">
        <v>6</v>
      </c>
      <c r="X754" s="107">
        <v>5.3</v>
      </c>
      <c r="Y754" s="107">
        <v>151</v>
      </c>
      <c r="Z754" s="106" t="s">
        <v>7444</v>
      </c>
      <c r="AA754" s="110">
        <v>0</v>
      </c>
      <c r="AB754" s="106" t="s">
        <v>181</v>
      </c>
      <c r="AC754" s="106" t="s">
        <v>181</v>
      </c>
      <c r="AD754" s="106" t="s">
        <v>181</v>
      </c>
      <c r="AE754" s="106" t="s">
        <v>181</v>
      </c>
      <c r="AF754" s="106" t="s">
        <v>181</v>
      </c>
      <c r="AG754" s="106" t="s">
        <v>181</v>
      </c>
      <c r="AH754" s="106" t="s">
        <v>181</v>
      </c>
      <c r="AI754" s="106" t="s">
        <v>181</v>
      </c>
      <c r="AJ754" s="106" t="s">
        <v>181</v>
      </c>
      <c r="AK754" s="106" t="s">
        <v>181</v>
      </c>
      <c r="AL754" s="106" t="s">
        <v>181</v>
      </c>
      <c r="AM754" s="106" t="s">
        <v>181</v>
      </c>
      <c r="AN754" s="106" t="s">
        <v>181</v>
      </c>
      <c r="AO754" s="3"/>
    </row>
    <row r="755" spans="2:41" x14ac:dyDescent="0.25">
      <c r="B755" s="106" t="s">
        <v>4829</v>
      </c>
      <c r="C755" s="16" t="s">
        <v>6</v>
      </c>
      <c r="D755" s="16" t="s">
        <v>7</v>
      </c>
      <c r="E755" s="16">
        <v>2020</v>
      </c>
      <c r="F755" s="12">
        <v>43941</v>
      </c>
      <c r="G755" s="107">
        <v>1012</v>
      </c>
      <c r="H755" s="106" t="s">
        <v>181</v>
      </c>
      <c r="I755" s="107">
        <v>1014</v>
      </c>
      <c r="J755" s="106" t="s">
        <v>7445</v>
      </c>
      <c r="K755" s="107">
        <v>1009.3</v>
      </c>
      <c r="L755" s="106" t="s">
        <v>7446</v>
      </c>
      <c r="M755" s="107">
        <v>23</v>
      </c>
      <c r="N755" s="107">
        <v>26</v>
      </c>
      <c r="O755" s="106" t="s">
        <v>7447</v>
      </c>
      <c r="P755" s="107">
        <v>21.1</v>
      </c>
      <c r="Q755" s="106" t="s">
        <v>7448</v>
      </c>
      <c r="R755" s="106" t="s">
        <v>181</v>
      </c>
      <c r="S755" s="107">
        <v>94</v>
      </c>
      <c r="T755" s="107">
        <v>83</v>
      </c>
      <c r="U755" s="106" t="s">
        <v>7449</v>
      </c>
      <c r="V755" s="107">
        <v>0.5</v>
      </c>
      <c r="W755" s="107">
        <v>35</v>
      </c>
      <c r="X755" s="107">
        <v>6.1</v>
      </c>
      <c r="Y755" s="107">
        <v>92</v>
      </c>
      <c r="Z755" s="106" t="s">
        <v>7450</v>
      </c>
      <c r="AA755" s="110">
        <v>1</v>
      </c>
      <c r="AB755" s="106" t="s">
        <v>181</v>
      </c>
      <c r="AC755" s="106" t="s">
        <v>181</v>
      </c>
      <c r="AD755" s="106" t="s">
        <v>181</v>
      </c>
      <c r="AE755" s="106" t="s">
        <v>181</v>
      </c>
      <c r="AF755" s="106" t="s">
        <v>181</v>
      </c>
      <c r="AG755" s="106" t="s">
        <v>181</v>
      </c>
      <c r="AH755" s="106" t="s">
        <v>181</v>
      </c>
      <c r="AI755" s="106" t="s">
        <v>181</v>
      </c>
      <c r="AJ755" s="106" t="s">
        <v>181</v>
      </c>
      <c r="AK755" s="106" t="s">
        <v>181</v>
      </c>
      <c r="AL755" s="106" t="s">
        <v>181</v>
      </c>
      <c r="AM755" s="106" t="s">
        <v>181</v>
      </c>
      <c r="AN755" s="106" t="s">
        <v>181</v>
      </c>
      <c r="AO755" s="3"/>
    </row>
    <row r="756" spans="2:41" x14ac:dyDescent="0.25">
      <c r="B756" s="106" t="s">
        <v>4829</v>
      </c>
      <c r="C756" s="16" t="s">
        <v>6</v>
      </c>
      <c r="D756" s="16" t="s">
        <v>7</v>
      </c>
      <c r="E756" s="16">
        <v>2020</v>
      </c>
      <c r="F756" s="12">
        <v>43942</v>
      </c>
      <c r="G756" s="107">
        <v>1011.3</v>
      </c>
      <c r="H756" s="106" t="s">
        <v>181</v>
      </c>
      <c r="I756" s="107">
        <v>1013.3</v>
      </c>
      <c r="J756" s="106" t="s">
        <v>7451</v>
      </c>
      <c r="K756" s="107">
        <v>1009.4</v>
      </c>
      <c r="L756" s="106" t="s">
        <v>7452</v>
      </c>
      <c r="M756" s="107">
        <v>23.7</v>
      </c>
      <c r="N756" s="107">
        <v>28.7</v>
      </c>
      <c r="O756" s="106" t="s">
        <v>7453</v>
      </c>
      <c r="P756" s="107">
        <v>20.8</v>
      </c>
      <c r="Q756" s="106" t="s">
        <v>7454</v>
      </c>
      <c r="R756" s="106" t="s">
        <v>181</v>
      </c>
      <c r="S756" s="107">
        <v>91</v>
      </c>
      <c r="T756" s="107">
        <v>63</v>
      </c>
      <c r="U756" s="106" t="s">
        <v>7455</v>
      </c>
      <c r="V756" s="107">
        <v>0.4</v>
      </c>
      <c r="W756" s="107">
        <v>230</v>
      </c>
      <c r="X756" s="107">
        <v>3.9</v>
      </c>
      <c r="Y756" s="107">
        <v>53</v>
      </c>
      <c r="Z756" s="106" t="s">
        <v>7456</v>
      </c>
      <c r="AA756" s="110">
        <v>0.5</v>
      </c>
      <c r="AB756" s="106" t="s">
        <v>181</v>
      </c>
      <c r="AC756" s="106" t="s">
        <v>181</v>
      </c>
      <c r="AD756" s="106" t="s">
        <v>181</v>
      </c>
      <c r="AE756" s="106" t="s">
        <v>181</v>
      </c>
      <c r="AF756" s="106" t="s">
        <v>181</v>
      </c>
      <c r="AG756" s="106" t="s">
        <v>181</v>
      </c>
      <c r="AH756" s="106" t="s">
        <v>181</v>
      </c>
      <c r="AI756" s="106" t="s">
        <v>181</v>
      </c>
      <c r="AJ756" s="106" t="s">
        <v>181</v>
      </c>
      <c r="AK756" s="106" t="s">
        <v>181</v>
      </c>
      <c r="AL756" s="106" t="s">
        <v>181</v>
      </c>
      <c r="AM756" s="106" t="s">
        <v>181</v>
      </c>
      <c r="AN756" s="106" t="s">
        <v>181</v>
      </c>
      <c r="AO756" s="3"/>
    </row>
    <row r="757" spans="2:41" x14ac:dyDescent="0.25">
      <c r="B757" s="106" t="s">
        <v>4829</v>
      </c>
      <c r="C757" s="16" t="s">
        <v>6</v>
      </c>
      <c r="D757" s="16" t="s">
        <v>7</v>
      </c>
      <c r="E757" s="16">
        <v>2020</v>
      </c>
      <c r="F757" s="12">
        <v>43943</v>
      </c>
      <c r="G757" s="107">
        <v>1014.9</v>
      </c>
      <c r="H757" s="106" t="s">
        <v>181</v>
      </c>
      <c r="I757" s="107">
        <v>1017.5</v>
      </c>
      <c r="J757" s="106" t="s">
        <v>7457</v>
      </c>
      <c r="K757" s="107">
        <v>1011.8</v>
      </c>
      <c r="L757" s="106" t="s">
        <v>7458</v>
      </c>
      <c r="M757" s="107">
        <v>21.4</v>
      </c>
      <c r="N757" s="107">
        <v>24</v>
      </c>
      <c r="O757" s="106" t="s">
        <v>7459</v>
      </c>
      <c r="P757" s="107">
        <v>19.7</v>
      </c>
      <c r="Q757" s="106" t="s">
        <v>7460</v>
      </c>
      <c r="R757" s="106" t="s">
        <v>181</v>
      </c>
      <c r="S757" s="107">
        <v>88</v>
      </c>
      <c r="T757" s="107">
        <v>72</v>
      </c>
      <c r="U757" s="106" t="s">
        <v>7461</v>
      </c>
      <c r="V757" s="107">
        <v>0.7</v>
      </c>
      <c r="W757" s="107">
        <v>50</v>
      </c>
      <c r="X757" s="107">
        <v>7.1</v>
      </c>
      <c r="Y757" s="107">
        <v>73</v>
      </c>
      <c r="Z757" s="106" t="s">
        <v>7462</v>
      </c>
      <c r="AA757" s="110">
        <v>0</v>
      </c>
      <c r="AB757" s="106" t="s">
        <v>181</v>
      </c>
      <c r="AC757" s="106" t="s">
        <v>181</v>
      </c>
      <c r="AD757" s="106" t="s">
        <v>181</v>
      </c>
      <c r="AE757" s="106" t="s">
        <v>181</v>
      </c>
      <c r="AF757" s="106" t="s">
        <v>181</v>
      </c>
      <c r="AG757" s="106" t="s">
        <v>181</v>
      </c>
      <c r="AH757" s="106" t="s">
        <v>181</v>
      </c>
      <c r="AI757" s="106" t="s">
        <v>181</v>
      </c>
      <c r="AJ757" s="106" t="s">
        <v>181</v>
      </c>
      <c r="AK757" s="106" t="s">
        <v>181</v>
      </c>
      <c r="AL757" s="106" t="s">
        <v>181</v>
      </c>
      <c r="AM757" s="106" t="s">
        <v>181</v>
      </c>
      <c r="AN757" s="106" t="s">
        <v>181</v>
      </c>
      <c r="AO757" s="3"/>
    </row>
    <row r="758" spans="2:41" x14ac:dyDescent="0.25">
      <c r="B758" s="106" t="s">
        <v>4829</v>
      </c>
      <c r="C758" s="16" t="s">
        <v>6</v>
      </c>
      <c r="D758" s="16" t="s">
        <v>7</v>
      </c>
      <c r="E758" s="16">
        <v>2020</v>
      </c>
      <c r="F758" s="12">
        <v>43944</v>
      </c>
      <c r="G758" s="107">
        <v>1016.9</v>
      </c>
      <c r="H758" s="106" t="s">
        <v>181</v>
      </c>
      <c r="I758" s="107">
        <v>1019.2</v>
      </c>
      <c r="J758" s="106" t="s">
        <v>1040</v>
      </c>
      <c r="K758" s="107">
        <v>1015</v>
      </c>
      <c r="L758" s="106" t="s">
        <v>7463</v>
      </c>
      <c r="M758" s="107">
        <v>19.399999999999999</v>
      </c>
      <c r="N758" s="107">
        <v>22</v>
      </c>
      <c r="O758" s="106" t="s">
        <v>7464</v>
      </c>
      <c r="P758" s="107">
        <v>17.2</v>
      </c>
      <c r="Q758" s="106" t="s">
        <v>7465</v>
      </c>
      <c r="R758" s="106" t="s">
        <v>181</v>
      </c>
      <c r="S758" s="107">
        <v>95</v>
      </c>
      <c r="T758" s="107">
        <v>82</v>
      </c>
      <c r="U758" s="106" t="s">
        <v>7466</v>
      </c>
      <c r="V758" s="107">
        <v>0.5</v>
      </c>
      <c r="W758" s="107">
        <v>45</v>
      </c>
      <c r="X758" s="107">
        <v>5.7</v>
      </c>
      <c r="Y758" s="107">
        <v>12</v>
      </c>
      <c r="Z758" s="106" t="s">
        <v>7467</v>
      </c>
      <c r="AA758" s="110">
        <v>6</v>
      </c>
      <c r="AB758" s="106" t="s">
        <v>181</v>
      </c>
      <c r="AC758" s="106" t="s">
        <v>181</v>
      </c>
      <c r="AD758" s="106" t="s">
        <v>181</v>
      </c>
      <c r="AE758" s="106" t="s">
        <v>181</v>
      </c>
      <c r="AF758" s="106" t="s">
        <v>181</v>
      </c>
      <c r="AG758" s="106" t="s">
        <v>181</v>
      </c>
      <c r="AH758" s="106" t="s">
        <v>181</v>
      </c>
      <c r="AI758" s="106" t="s">
        <v>181</v>
      </c>
      <c r="AJ758" s="106" t="s">
        <v>181</v>
      </c>
      <c r="AK758" s="106" t="s">
        <v>181</v>
      </c>
      <c r="AL758" s="106" t="s">
        <v>181</v>
      </c>
      <c r="AM758" s="106" t="s">
        <v>181</v>
      </c>
      <c r="AN758" s="106" t="s">
        <v>181</v>
      </c>
      <c r="AO758" s="3"/>
    </row>
    <row r="759" spans="2:41" x14ac:dyDescent="0.25">
      <c r="B759" s="106" t="s">
        <v>4829</v>
      </c>
      <c r="C759" s="16" t="s">
        <v>6</v>
      </c>
      <c r="D759" s="16" t="s">
        <v>7</v>
      </c>
      <c r="E759" s="16">
        <v>2020</v>
      </c>
      <c r="F759" s="12">
        <v>43945</v>
      </c>
      <c r="G759" s="107">
        <v>1018.3</v>
      </c>
      <c r="H759" s="106" t="s">
        <v>181</v>
      </c>
      <c r="I759" s="107">
        <v>1020</v>
      </c>
      <c r="J759" s="106" t="s">
        <v>7468</v>
      </c>
      <c r="K759" s="107">
        <v>1016.8</v>
      </c>
      <c r="L759" s="106" t="s">
        <v>7469</v>
      </c>
      <c r="M759" s="107">
        <v>17.3</v>
      </c>
      <c r="N759" s="107">
        <v>18.8</v>
      </c>
      <c r="O759" s="106" t="s">
        <v>7470</v>
      </c>
      <c r="P759" s="107">
        <v>16.399999999999999</v>
      </c>
      <c r="Q759" s="106" t="s">
        <v>7471</v>
      </c>
      <c r="R759" s="106" t="s">
        <v>181</v>
      </c>
      <c r="S759" s="107">
        <v>99</v>
      </c>
      <c r="T759" s="107">
        <v>95</v>
      </c>
      <c r="U759" s="106" t="s">
        <v>7472</v>
      </c>
      <c r="V759" s="107">
        <v>0.4</v>
      </c>
      <c r="W759" s="107">
        <v>22</v>
      </c>
      <c r="X759" s="107">
        <v>3.9</v>
      </c>
      <c r="Y759" s="107">
        <v>49</v>
      </c>
      <c r="Z759" s="106" t="s">
        <v>7473</v>
      </c>
      <c r="AA759" s="110">
        <v>11.5</v>
      </c>
      <c r="AB759" s="106" t="s">
        <v>181</v>
      </c>
      <c r="AC759" s="106" t="s">
        <v>181</v>
      </c>
      <c r="AD759" s="106" t="s">
        <v>181</v>
      </c>
      <c r="AE759" s="106" t="s">
        <v>181</v>
      </c>
      <c r="AF759" s="106" t="s">
        <v>181</v>
      </c>
      <c r="AG759" s="106" t="s">
        <v>181</v>
      </c>
      <c r="AH759" s="106" t="s">
        <v>181</v>
      </c>
      <c r="AI759" s="106" t="s">
        <v>181</v>
      </c>
      <c r="AJ759" s="106" t="s">
        <v>181</v>
      </c>
      <c r="AK759" s="106" t="s">
        <v>181</v>
      </c>
      <c r="AL759" s="106" t="s">
        <v>181</v>
      </c>
      <c r="AM759" s="106" t="s">
        <v>181</v>
      </c>
      <c r="AN759" s="106" t="s">
        <v>181</v>
      </c>
      <c r="AO759" s="3"/>
    </row>
    <row r="760" spans="2:41" x14ac:dyDescent="0.25">
      <c r="B760" s="106" t="s">
        <v>4829</v>
      </c>
      <c r="C760" s="16" t="s">
        <v>6</v>
      </c>
      <c r="D760" s="16" t="s">
        <v>7</v>
      </c>
      <c r="E760" s="16">
        <v>2020</v>
      </c>
      <c r="F760" s="12">
        <v>43946</v>
      </c>
      <c r="G760" s="107">
        <v>1015.9</v>
      </c>
      <c r="H760" s="106" t="s">
        <v>181</v>
      </c>
      <c r="I760" s="107">
        <v>1018.6</v>
      </c>
      <c r="J760" s="106" t="s">
        <v>7474</v>
      </c>
      <c r="K760" s="107">
        <v>1013.7</v>
      </c>
      <c r="L760" s="106" t="s">
        <v>7475</v>
      </c>
      <c r="M760" s="107">
        <v>20.6</v>
      </c>
      <c r="N760" s="107">
        <v>25.9</v>
      </c>
      <c r="O760" s="106" t="s">
        <v>7476</v>
      </c>
      <c r="P760" s="107">
        <v>16.5</v>
      </c>
      <c r="Q760" s="106" t="s">
        <v>7474</v>
      </c>
      <c r="R760" s="106" t="s">
        <v>181</v>
      </c>
      <c r="S760" s="107">
        <v>87</v>
      </c>
      <c r="T760" s="107">
        <v>58</v>
      </c>
      <c r="U760" s="106" t="s">
        <v>7477</v>
      </c>
      <c r="V760" s="107">
        <v>0.4</v>
      </c>
      <c r="W760" s="107">
        <v>14</v>
      </c>
      <c r="X760" s="107">
        <v>4.0999999999999996</v>
      </c>
      <c r="Y760" s="107">
        <v>128</v>
      </c>
      <c r="Z760" s="106" t="s">
        <v>7478</v>
      </c>
      <c r="AA760" s="110">
        <v>0</v>
      </c>
      <c r="AB760" s="106" t="s">
        <v>181</v>
      </c>
      <c r="AC760" s="106" t="s">
        <v>181</v>
      </c>
      <c r="AD760" s="106" t="s">
        <v>181</v>
      </c>
      <c r="AE760" s="106" t="s">
        <v>181</v>
      </c>
      <c r="AF760" s="106" t="s">
        <v>181</v>
      </c>
      <c r="AG760" s="106" t="s">
        <v>181</v>
      </c>
      <c r="AH760" s="106" t="s">
        <v>181</v>
      </c>
      <c r="AI760" s="106" t="s">
        <v>181</v>
      </c>
      <c r="AJ760" s="106" t="s">
        <v>181</v>
      </c>
      <c r="AK760" s="106" t="s">
        <v>181</v>
      </c>
      <c r="AL760" s="106" t="s">
        <v>181</v>
      </c>
      <c r="AM760" s="106" t="s">
        <v>181</v>
      </c>
      <c r="AN760" s="106" t="s">
        <v>181</v>
      </c>
      <c r="AO760" s="3"/>
    </row>
    <row r="761" spans="2:41" x14ac:dyDescent="0.25">
      <c r="B761" s="106" t="s">
        <v>4829</v>
      </c>
      <c r="C761" s="16" t="s">
        <v>6</v>
      </c>
      <c r="D761" s="16" t="s">
        <v>7</v>
      </c>
      <c r="E761" s="16">
        <v>2020</v>
      </c>
      <c r="F761" s="12">
        <v>43947</v>
      </c>
      <c r="G761" s="107">
        <v>1014.5</v>
      </c>
      <c r="H761" s="106" t="s">
        <v>181</v>
      </c>
      <c r="I761" s="107">
        <v>1016.8</v>
      </c>
      <c r="J761" s="106" t="s">
        <v>7479</v>
      </c>
      <c r="K761" s="107">
        <v>1013</v>
      </c>
      <c r="L761" s="106" t="s">
        <v>7480</v>
      </c>
      <c r="M761" s="107">
        <v>21.9</v>
      </c>
      <c r="N761" s="107">
        <v>27.8</v>
      </c>
      <c r="O761" s="106" t="s">
        <v>7481</v>
      </c>
      <c r="P761" s="107">
        <v>18.899999999999999</v>
      </c>
      <c r="Q761" s="106" t="s">
        <v>7482</v>
      </c>
      <c r="R761" s="106" t="s">
        <v>181</v>
      </c>
      <c r="S761" s="107">
        <v>88</v>
      </c>
      <c r="T761" s="107">
        <v>61</v>
      </c>
      <c r="U761" s="106" t="s">
        <v>7483</v>
      </c>
      <c r="V761" s="107">
        <v>0.6</v>
      </c>
      <c r="W761" s="107">
        <v>5</v>
      </c>
      <c r="X761" s="107">
        <v>6.4</v>
      </c>
      <c r="Y761" s="107">
        <v>97</v>
      </c>
      <c r="Z761" s="106" t="s">
        <v>7484</v>
      </c>
      <c r="AA761" s="110">
        <v>0</v>
      </c>
      <c r="AB761" s="106" t="s">
        <v>181</v>
      </c>
      <c r="AC761" s="106" t="s">
        <v>181</v>
      </c>
      <c r="AD761" s="106" t="s">
        <v>181</v>
      </c>
      <c r="AE761" s="106" t="s">
        <v>181</v>
      </c>
      <c r="AF761" s="106" t="s">
        <v>181</v>
      </c>
      <c r="AG761" s="106" t="s">
        <v>181</v>
      </c>
      <c r="AH761" s="106" t="s">
        <v>181</v>
      </c>
      <c r="AI761" s="106" t="s">
        <v>181</v>
      </c>
      <c r="AJ761" s="106" t="s">
        <v>181</v>
      </c>
      <c r="AK761" s="106" t="s">
        <v>181</v>
      </c>
      <c r="AL761" s="106" t="s">
        <v>181</v>
      </c>
      <c r="AM761" s="106" t="s">
        <v>181</v>
      </c>
      <c r="AN761" s="106" t="s">
        <v>181</v>
      </c>
      <c r="AO761" s="3"/>
    </row>
    <row r="762" spans="2:41" x14ac:dyDescent="0.25">
      <c r="B762" s="106" t="s">
        <v>4829</v>
      </c>
      <c r="C762" s="16" t="s">
        <v>6</v>
      </c>
      <c r="D762" s="16" t="s">
        <v>7</v>
      </c>
      <c r="E762" s="16">
        <v>2020</v>
      </c>
      <c r="F762" s="12">
        <v>43948</v>
      </c>
      <c r="G762" s="107">
        <v>1016.4</v>
      </c>
      <c r="H762" s="106" t="s">
        <v>181</v>
      </c>
      <c r="I762" s="107">
        <v>1018.4</v>
      </c>
      <c r="J762" s="106" t="s">
        <v>7485</v>
      </c>
      <c r="K762" s="107">
        <v>1014.4</v>
      </c>
      <c r="L762" s="106" t="s">
        <v>7486</v>
      </c>
      <c r="M762" s="107">
        <v>21.3</v>
      </c>
      <c r="N762" s="107">
        <v>24.7</v>
      </c>
      <c r="O762" s="106" t="s">
        <v>7487</v>
      </c>
      <c r="P762" s="107">
        <v>19.5</v>
      </c>
      <c r="Q762" s="106" t="s">
        <v>7488</v>
      </c>
      <c r="R762" s="106" t="s">
        <v>181</v>
      </c>
      <c r="S762" s="107">
        <v>90</v>
      </c>
      <c r="T762" s="107">
        <v>66</v>
      </c>
      <c r="U762" s="106" t="s">
        <v>1075</v>
      </c>
      <c r="V762" s="107">
        <v>0.2</v>
      </c>
      <c r="W762" s="107">
        <v>28</v>
      </c>
      <c r="X762" s="107">
        <v>4.0999999999999996</v>
      </c>
      <c r="Y762" s="107">
        <v>87</v>
      </c>
      <c r="Z762" s="106" t="s">
        <v>7489</v>
      </c>
      <c r="AA762" s="110">
        <v>0.5</v>
      </c>
      <c r="AB762" s="106" t="s">
        <v>181</v>
      </c>
      <c r="AC762" s="106" t="s">
        <v>181</v>
      </c>
      <c r="AD762" s="106" t="s">
        <v>181</v>
      </c>
      <c r="AE762" s="106" t="s">
        <v>181</v>
      </c>
      <c r="AF762" s="106" t="s">
        <v>181</v>
      </c>
      <c r="AG762" s="106" t="s">
        <v>181</v>
      </c>
      <c r="AH762" s="106" t="s">
        <v>181</v>
      </c>
      <c r="AI762" s="106" t="s">
        <v>181</v>
      </c>
      <c r="AJ762" s="106" t="s">
        <v>181</v>
      </c>
      <c r="AK762" s="106" t="s">
        <v>181</v>
      </c>
      <c r="AL762" s="106" t="s">
        <v>181</v>
      </c>
      <c r="AM762" s="106" t="s">
        <v>181</v>
      </c>
      <c r="AN762" s="106" t="s">
        <v>181</v>
      </c>
      <c r="AO762" s="3"/>
    </row>
    <row r="763" spans="2:41" x14ac:dyDescent="0.25">
      <c r="B763" s="106" t="s">
        <v>4829</v>
      </c>
      <c r="C763" s="16" t="s">
        <v>6</v>
      </c>
      <c r="D763" s="16" t="s">
        <v>7</v>
      </c>
      <c r="E763" s="16">
        <v>2020</v>
      </c>
      <c r="F763" s="12">
        <v>43949</v>
      </c>
      <c r="G763" s="107">
        <v>1018</v>
      </c>
      <c r="H763" s="106" t="s">
        <v>181</v>
      </c>
      <c r="I763" s="107">
        <v>1019.5</v>
      </c>
      <c r="J763" s="106" t="s">
        <v>7490</v>
      </c>
      <c r="K763" s="107">
        <v>1016.8</v>
      </c>
      <c r="L763" s="106" t="s">
        <v>7491</v>
      </c>
      <c r="M763" s="107">
        <v>20.3</v>
      </c>
      <c r="N763" s="107">
        <v>23</v>
      </c>
      <c r="O763" s="106" t="s">
        <v>7492</v>
      </c>
      <c r="P763" s="107">
        <v>18.600000000000001</v>
      </c>
      <c r="Q763" s="106" t="s">
        <v>7493</v>
      </c>
      <c r="R763" s="106" t="s">
        <v>181</v>
      </c>
      <c r="S763" s="107">
        <v>93</v>
      </c>
      <c r="T763" s="107">
        <v>78</v>
      </c>
      <c r="U763" s="106" t="s">
        <v>7494</v>
      </c>
      <c r="V763" s="107">
        <v>0.5</v>
      </c>
      <c r="W763" s="107">
        <v>198</v>
      </c>
      <c r="X763" s="107">
        <v>3.5</v>
      </c>
      <c r="Y763" s="107">
        <v>201</v>
      </c>
      <c r="Z763" s="106" t="s">
        <v>7495</v>
      </c>
      <c r="AA763" s="110">
        <v>2.5</v>
      </c>
      <c r="AB763" s="106" t="s">
        <v>181</v>
      </c>
      <c r="AC763" s="106" t="s">
        <v>181</v>
      </c>
      <c r="AD763" s="106" t="s">
        <v>181</v>
      </c>
      <c r="AE763" s="106" t="s">
        <v>181</v>
      </c>
      <c r="AF763" s="106" t="s">
        <v>181</v>
      </c>
      <c r="AG763" s="106" t="s">
        <v>181</v>
      </c>
      <c r="AH763" s="106" t="s">
        <v>181</v>
      </c>
      <c r="AI763" s="106" t="s">
        <v>181</v>
      </c>
      <c r="AJ763" s="106" t="s">
        <v>181</v>
      </c>
      <c r="AK763" s="106" t="s">
        <v>181</v>
      </c>
      <c r="AL763" s="106" t="s">
        <v>181</v>
      </c>
      <c r="AM763" s="106" t="s">
        <v>181</v>
      </c>
      <c r="AN763" s="106" t="s">
        <v>181</v>
      </c>
      <c r="AO763" s="3"/>
    </row>
    <row r="764" spans="2:41" x14ac:dyDescent="0.25">
      <c r="B764" s="106" t="s">
        <v>4829</v>
      </c>
      <c r="C764" s="16" t="s">
        <v>6</v>
      </c>
      <c r="D764" s="16" t="s">
        <v>7</v>
      </c>
      <c r="E764" s="16">
        <v>2020</v>
      </c>
      <c r="F764" s="12">
        <v>43950</v>
      </c>
      <c r="G764" s="107">
        <v>1016.7</v>
      </c>
      <c r="H764" s="106" t="s">
        <v>181</v>
      </c>
      <c r="I764" s="107">
        <v>1017.8</v>
      </c>
      <c r="J764" s="106" t="s">
        <v>7496</v>
      </c>
      <c r="K764" s="107">
        <v>1015.6</v>
      </c>
      <c r="L764" s="106" t="s">
        <v>7497</v>
      </c>
      <c r="M764" s="107">
        <v>21</v>
      </c>
      <c r="N764" s="107">
        <v>27.4</v>
      </c>
      <c r="O764" s="106" t="s">
        <v>7498</v>
      </c>
      <c r="P764" s="107">
        <v>16.600000000000001</v>
      </c>
      <c r="Q764" s="106" t="s">
        <v>7499</v>
      </c>
      <c r="R764" s="106" t="s">
        <v>181</v>
      </c>
      <c r="S764" s="107">
        <v>87</v>
      </c>
      <c r="T764" s="107">
        <v>58</v>
      </c>
      <c r="U764" s="106" t="s">
        <v>7500</v>
      </c>
      <c r="V764" s="107">
        <v>0.6</v>
      </c>
      <c r="W764" s="107">
        <v>69</v>
      </c>
      <c r="X764" s="107">
        <v>3.5</v>
      </c>
      <c r="Y764" s="107">
        <v>62</v>
      </c>
      <c r="Z764" s="106" t="s">
        <v>7501</v>
      </c>
      <c r="AA764" s="110">
        <v>0</v>
      </c>
      <c r="AB764" s="106" t="s">
        <v>181</v>
      </c>
      <c r="AC764" s="106" t="s">
        <v>181</v>
      </c>
      <c r="AD764" s="106" t="s">
        <v>181</v>
      </c>
      <c r="AE764" s="106" t="s">
        <v>181</v>
      </c>
      <c r="AF764" s="106" t="s">
        <v>181</v>
      </c>
      <c r="AG764" s="106" t="s">
        <v>181</v>
      </c>
      <c r="AH764" s="106" t="s">
        <v>181</v>
      </c>
      <c r="AI764" s="106" t="s">
        <v>181</v>
      </c>
      <c r="AJ764" s="106" t="s">
        <v>181</v>
      </c>
      <c r="AK764" s="106" t="s">
        <v>181</v>
      </c>
      <c r="AL764" s="106" t="s">
        <v>181</v>
      </c>
      <c r="AM764" s="106" t="s">
        <v>181</v>
      </c>
      <c r="AN764" s="106" t="s">
        <v>181</v>
      </c>
      <c r="AO764" s="3"/>
    </row>
    <row r="765" spans="2:41" x14ac:dyDescent="0.25">
      <c r="B765" s="106" t="s">
        <v>4829</v>
      </c>
      <c r="C765" s="16" t="s">
        <v>6</v>
      </c>
      <c r="D765" s="16" t="s">
        <v>7</v>
      </c>
      <c r="E765" s="16">
        <v>2020</v>
      </c>
      <c r="F765" s="12">
        <v>43951</v>
      </c>
      <c r="G765" s="107">
        <v>1014.8</v>
      </c>
      <c r="H765" s="106" t="s">
        <v>181</v>
      </c>
      <c r="I765" s="107">
        <v>1016.6</v>
      </c>
      <c r="J765" s="106" t="s">
        <v>7502</v>
      </c>
      <c r="K765" s="107">
        <v>1013.2</v>
      </c>
      <c r="L765" s="106" t="s">
        <v>7503</v>
      </c>
      <c r="M765" s="107">
        <v>23.1</v>
      </c>
      <c r="N765" s="107">
        <v>29.5</v>
      </c>
      <c r="O765" s="106" t="s">
        <v>7504</v>
      </c>
      <c r="P765" s="107">
        <v>17.7</v>
      </c>
      <c r="Q765" s="106" t="s">
        <v>7505</v>
      </c>
      <c r="R765" s="106" t="s">
        <v>181</v>
      </c>
      <c r="S765" s="107">
        <v>88</v>
      </c>
      <c r="T765" s="107">
        <v>57</v>
      </c>
      <c r="U765" s="106" t="s">
        <v>7506</v>
      </c>
      <c r="V765" s="107">
        <v>0.4</v>
      </c>
      <c r="W765" s="107">
        <v>248</v>
      </c>
      <c r="X765" s="107">
        <v>4.5</v>
      </c>
      <c r="Y765" s="107">
        <v>77</v>
      </c>
      <c r="Z765" s="106" t="s">
        <v>7507</v>
      </c>
      <c r="AA765" s="110">
        <v>0</v>
      </c>
      <c r="AB765" s="106" t="s">
        <v>181</v>
      </c>
      <c r="AC765" s="106" t="s">
        <v>181</v>
      </c>
      <c r="AD765" s="106" t="s">
        <v>181</v>
      </c>
      <c r="AE765" s="106" t="s">
        <v>181</v>
      </c>
      <c r="AF765" s="106" t="s">
        <v>181</v>
      </c>
      <c r="AG765" s="106" t="s">
        <v>181</v>
      </c>
      <c r="AH765" s="106" t="s">
        <v>181</v>
      </c>
      <c r="AI765" s="106" t="s">
        <v>181</v>
      </c>
      <c r="AJ765" s="106" t="s">
        <v>181</v>
      </c>
      <c r="AK765" s="106" t="s">
        <v>181</v>
      </c>
      <c r="AL765" s="106" t="s">
        <v>181</v>
      </c>
      <c r="AM765" s="106" t="s">
        <v>181</v>
      </c>
      <c r="AN765" s="106" t="s">
        <v>181</v>
      </c>
      <c r="AO765" s="3"/>
    </row>
    <row r="766" spans="2:41" x14ac:dyDescent="0.25">
      <c r="B766" s="106" t="s">
        <v>4829</v>
      </c>
      <c r="C766" s="16" t="s">
        <v>6</v>
      </c>
      <c r="D766" s="16" t="s">
        <v>7</v>
      </c>
      <c r="E766" s="16">
        <v>2020</v>
      </c>
      <c r="F766" s="12">
        <v>43952</v>
      </c>
      <c r="G766" s="107">
        <v>1011.5</v>
      </c>
      <c r="H766" s="106" t="s">
        <v>181</v>
      </c>
      <c r="I766" s="107">
        <v>1013.7</v>
      </c>
      <c r="J766" s="106" t="s">
        <v>7508</v>
      </c>
      <c r="K766" s="107">
        <v>1009.6</v>
      </c>
      <c r="L766" s="106" t="s">
        <v>7509</v>
      </c>
      <c r="M766" s="107">
        <v>24.4</v>
      </c>
      <c r="N766" s="107">
        <v>31.5</v>
      </c>
      <c r="O766" s="106" t="s">
        <v>7510</v>
      </c>
      <c r="P766" s="107">
        <v>21</v>
      </c>
      <c r="Q766" s="106" t="s">
        <v>7511</v>
      </c>
      <c r="R766" s="106" t="s">
        <v>181</v>
      </c>
      <c r="S766" s="107">
        <v>90</v>
      </c>
      <c r="T766" s="107">
        <v>58</v>
      </c>
      <c r="U766" s="106" t="s">
        <v>7512</v>
      </c>
      <c r="V766" s="107">
        <v>0.3</v>
      </c>
      <c r="W766" s="107">
        <v>20</v>
      </c>
      <c r="X766" s="107">
        <v>3.5</v>
      </c>
      <c r="Y766" s="107">
        <v>141</v>
      </c>
      <c r="Z766" s="106" t="s">
        <v>7513</v>
      </c>
      <c r="AA766" s="110">
        <v>0.5</v>
      </c>
      <c r="AB766" s="106" t="s">
        <v>181</v>
      </c>
      <c r="AC766" s="106" t="s">
        <v>181</v>
      </c>
      <c r="AD766" s="106" t="s">
        <v>181</v>
      </c>
      <c r="AE766" s="106" t="s">
        <v>181</v>
      </c>
      <c r="AF766" s="106" t="s">
        <v>181</v>
      </c>
      <c r="AG766" s="106" t="s">
        <v>181</v>
      </c>
      <c r="AH766" s="106" t="s">
        <v>181</v>
      </c>
      <c r="AI766" s="106" t="s">
        <v>181</v>
      </c>
      <c r="AJ766" s="106" t="s">
        <v>181</v>
      </c>
      <c r="AK766" s="106" t="s">
        <v>181</v>
      </c>
      <c r="AL766" s="106" t="s">
        <v>181</v>
      </c>
      <c r="AM766" s="106" t="s">
        <v>181</v>
      </c>
      <c r="AN766" s="106" t="s">
        <v>181</v>
      </c>
      <c r="AO766" s="3"/>
    </row>
    <row r="767" spans="2:41" x14ac:dyDescent="0.25">
      <c r="B767" s="106" t="s">
        <v>4829</v>
      </c>
      <c r="C767" s="16" t="s">
        <v>6</v>
      </c>
      <c r="D767" s="16" t="s">
        <v>7</v>
      </c>
      <c r="E767" s="16">
        <v>2020</v>
      </c>
      <c r="F767" s="12">
        <v>43953</v>
      </c>
      <c r="G767" s="107">
        <v>1007.9</v>
      </c>
      <c r="H767" s="106" t="s">
        <v>181</v>
      </c>
      <c r="I767" s="107">
        <v>1010.5</v>
      </c>
      <c r="J767" s="106" t="s">
        <v>7514</v>
      </c>
      <c r="K767" s="107">
        <v>1005.8</v>
      </c>
      <c r="L767" s="106" t="s">
        <v>7515</v>
      </c>
      <c r="M767" s="107">
        <v>25.6</v>
      </c>
      <c r="N767" s="107">
        <v>31.9</v>
      </c>
      <c r="O767" s="106" t="s">
        <v>7516</v>
      </c>
      <c r="P767" s="107">
        <v>21.3</v>
      </c>
      <c r="Q767" s="106" t="s">
        <v>7517</v>
      </c>
      <c r="R767" s="106" t="s">
        <v>181</v>
      </c>
      <c r="S767" s="107">
        <v>89</v>
      </c>
      <c r="T767" s="107">
        <v>62</v>
      </c>
      <c r="U767" s="106" t="s">
        <v>7518</v>
      </c>
      <c r="V767" s="107">
        <v>0.3</v>
      </c>
      <c r="W767" s="107">
        <v>7</v>
      </c>
      <c r="X767" s="107">
        <v>4.9000000000000004</v>
      </c>
      <c r="Y767" s="107">
        <v>148</v>
      </c>
      <c r="Z767" s="106" t="s">
        <v>7519</v>
      </c>
      <c r="AA767" s="110">
        <v>0</v>
      </c>
      <c r="AB767" s="106" t="s">
        <v>181</v>
      </c>
      <c r="AC767" s="106" t="s">
        <v>181</v>
      </c>
      <c r="AD767" s="106" t="s">
        <v>181</v>
      </c>
      <c r="AE767" s="106" t="s">
        <v>181</v>
      </c>
      <c r="AF767" s="106" t="s">
        <v>181</v>
      </c>
      <c r="AG767" s="106" t="s">
        <v>181</v>
      </c>
      <c r="AH767" s="106" t="s">
        <v>181</v>
      </c>
      <c r="AI767" s="106" t="s">
        <v>181</v>
      </c>
      <c r="AJ767" s="106" t="s">
        <v>181</v>
      </c>
      <c r="AK767" s="106" t="s">
        <v>181</v>
      </c>
      <c r="AL767" s="106" t="s">
        <v>181</v>
      </c>
      <c r="AM767" s="106" t="s">
        <v>181</v>
      </c>
      <c r="AN767" s="106" t="s">
        <v>181</v>
      </c>
      <c r="AO767" s="3"/>
    </row>
    <row r="768" spans="2:41" x14ac:dyDescent="0.25">
      <c r="B768" s="106" t="s">
        <v>4829</v>
      </c>
      <c r="C768" s="16" t="s">
        <v>6</v>
      </c>
      <c r="D768" s="16" t="s">
        <v>7</v>
      </c>
      <c r="E768" s="16">
        <v>2020</v>
      </c>
      <c r="F768" s="12">
        <v>43954</v>
      </c>
      <c r="G768" s="107">
        <v>1006.3</v>
      </c>
      <c r="H768" s="106" t="s">
        <v>181</v>
      </c>
      <c r="I768" s="107">
        <v>1008.2</v>
      </c>
      <c r="J768" s="106" t="s">
        <v>7520</v>
      </c>
      <c r="K768" s="107">
        <v>1004.6</v>
      </c>
      <c r="L768" s="106" t="s">
        <v>7521</v>
      </c>
      <c r="M768" s="107">
        <v>26.6</v>
      </c>
      <c r="N768" s="107">
        <v>32.1</v>
      </c>
      <c r="O768" s="106" t="s">
        <v>7522</v>
      </c>
      <c r="P768" s="107">
        <v>22.6</v>
      </c>
      <c r="Q768" s="106" t="s">
        <v>7523</v>
      </c>
      <c r="R768" s="106" t="s">
        <v>181</v>
      </c>
      <c r="S768" s="107">
        <v>86</v>
      </c>
      <c r="T768" s="107">
        <v>58</v>
      </c>
      <c r="U768" s="106" t="s">
        <v>7522</v>
      </c>
      <c r="V768" s="107">
        <v>0.5</v>
      </c>
      <c r="W768" s="107">
        <v>55</v>
      </c>
      <c r="X768" s="107">
        <v>5.9</v>
      </c>
      <c r="Y768" s="107">
        <v>97</v>
      </c>
      <c r="Z768" s="106" t="s">
        <v>7524</v>
      </c>
      <c r="AA768" s="110">
        <v>0</v>
      </c>
      <c r="AB768" s="106" t="s">
        <v>181</v>
      </c>
      <c r="AC768" s="106" t="s">
        <v>181</v>
      </c>
      <c r="AD768" s="106" t="s">
        <v>181</v>
      </c>
      <c r="AE768" s="106" t="s">
        <v>181</v>
      </c>
      <c r="AF768" s="106" t="s">
        <v>181</v>
      </c>
      <c r="AG768" s="106" t="s">
        <v>181</v>
      </c>
      <c r="AH768" s="106" t="s">
        <v>181</v>
      </c>
      <c r="AI768" s="106" t="s">
        <v>181</v>
      </c>
      <c r="AJ768" s="106" t="s">
        <v>181</v>
      </c>
      <c r="AK768" s="106" t="s">
        <v>181</v>
      </c>
      <c r="AL768" s="106" t="s">
        <v>181</v>
      </c>
      <c r="AM768" s="106" t="s">
        <v>181</v>
      </c>
      <c r="AN768" s="106" t="s">
        <v>181</v>
      </c>
      <c r="AO768" s="3"/>
    </row>
    <row r="769" spans="2:41" x14ac:dyDescent="0.25">
      <c r="B769" s="106" t="s">
        <v>4829</v>
      </c>
      <c r="C769" s="16" t="s">
        <v>6</v>
      </c>
      <c r="D769" s="16" t="s">
        <v>7</v>
      </c>
      <c r="E769" s="16">
        <v>2020</v>
      </c>
      <c r="F769" s="12">
        <v>43955</v>
      </c>
      <c r="G769" s="107">
        <v>1008.5</v>
      </c>
      <c r="H769" s="106" t="s">
        <v>181</v>
      </c>
      <c r="I769" s="107">
        <v>1010.2</v>
      </c>
      <c r="J769" s="106" t="s">
        <v>7525</v>
      </c>
      <c r="K769" s="107">
        <v>1006.5</v>
      </c>
      <c r="L769" s="106" t="s">
        <v>7526</v>
      </c>
      <c r="M769" s="107">
        <v>26.7</v>
      </c>
      <c r="N769" s="107">
        <v>32.6</v>
      </c>
      <c r="O769" s="106" t="s">
        <v>7527</v>
      </c>
      <c r="P769" s="107">
        <v>21.2</v>
      </c>
      <c r="Q769" s="106" t="s">
        <v>7528</v>
      </c>
      <c r="R769" s="106" t="s">
        <v>181</v>
      </c>
      <c r="S769" s="107">
        <v>84</v>
      </c>
      <c r="T769" s="107">
        <v>58</v>
      </c>
      <c r="U769" s="106" t="s">
        <v>7529</v>
      </c>
      <c r="V769" s="107">
        <v>0.5</v>
      </c>
      <c r="W769" s="107">
        <v>20</v>
      </c>
      <c r="X769" s="107">
        <v>4.5999999999999996</v>
      </c>
      <c r="Y769" s="107">
        <v>67</v>
      </c>
      <c r="Z769" s="106" t="s">
        <v>7530</v>
      </c>
      <c r="AA769" s="110">
        <v>0</v>
      </c>
      <c r="AB769" s="106" t="s">
        <v>181</v>
      </c>
      <c r="AC769" s="106" t="s">
        <v>181</v>
      </c>
      <c r="AD769" s="106" t="s">
        <v>181</v>
      </c>
      <c r="AE769" s="106" t="s">
        <v>181</v>
      </c>
      <c r="AF769" s="106" t="s">
        <v>181</v>
      </c>
      <c r="AG769" s="106" t="s">
        <v>181</v>
      </c>
      <c r="AH769" s="106" t="s">
        <v>181</v>
      </c>
      <c r="AI769" s="106" t="s">
        <v>181</v>
      </c>
      <c r="AJ769" s="106" t="s">
        <v>181</v>
      </c>
      <c r="AK769" s="106" t="s">
        <v>181</v>
      </c>
      <c r="AL769" s="106" t="s">
        <v>181</v>
      </c>
      <c r="AM769" s="106" t="s">
        <v>181</v>
      </c>
      <c r="AN769" s="106" t="s">
        <v>181</v>
      </c>
      <c r="AO769" s="3"/>
    </row>
    <row r="770" spans="2:41" x14ac:dyDescent="0.25">
      <c r="B770" s="106" t="s">
        <v>4829</v>
      </c>
      <c r="C770" s="16" t="s">
        <v>6</v>
      </c>
      <c r="D770" s="16" t="s">
        <v>7</v>
      </c>
      <c r="E770" s="16">
        <v>2020</v>
      </c>
      <c r="F770" s="12">
        <v>43956</v>
      </c>
      <c r="G770" s="107">
        <v>1006.7</v>
      </c>
      <c r="H770" s="106" t="s">
        <v>181</v>
      </c>
      <c r="I770" s="107">
        <v>1008.9</v>
      </c>
      <c r="J770" s="106" t="s">
        <v>7531</v>
      </c>
      <c r="K770" s="107">
        <v>1003.9</v>
      </c>
      <c r="L770" s="106" t="s">
        <v>7532</v>
      </c>
      <c r="M770" s="107">
        <v>26.5</v>
      </c>
      <c r="N770" s="107">
        <v>32.9</v>
      </c>
      <c r="O770" s="106" t="s">
        <v>7533</v>
      </c>
      <c r="P770" s="107">
        <v>21.3</v>
      </c>
      <c r="Q770" s="106" t="s">
        <v>7534</v>
      </c>
      <c r="R770" s="106" t="s">
        <v>181</v>
      </c>
      <c r="S770" s="107">
        <v>83</v>
      </c>
      <c r="T770" s="107">
        <v>54</v>
      </c>
      <c r="U770" s="106" t="s">
        <v>7535</v>
      </c>
      <c r="V770" s="107">
        <v>0.4</v>
      </c>
      <c r="W770" s="107">
        <v>84</v>
      </c>
      <c r="X770" s="107">
        <v>4</v>
      </c>
      <c r="Y770" s="107">
        <v>145</v>
      </c>
      <c r="Z770" s="106" t="s">
        <v>7536</v>
      </c>
      <c r="AA770" s="110">
        <v>0</v>
      </c>
      <c r="AB770" s="106" t="s">
        <v>181</v>
      </c>
      <c r="AC770" s="106" t="s">
        <v>181</v>
      </c>
      <c r="AD770" s="106" t="s">
        <v>181</v>
      </c>
      <c r="AE770" s="106" t="s">
        <v>181</v>
      </c>
      <c r="AF770" s="106" t="s">
        <v>181</v>
      </c>
      <c r="AG770" s="106" t="s">
        <v>181</v>
      </c>
      <c r="AH770" s="106" t="s">
        <v>181</v>
      </c>
      <c r="AI770" s="106" t="s">
        <v>181</v>
      </c>
      <c r="AJ770" s="106" t="s">
        <v>181</v>
      </c>
      <c r="AK770" s="106" t="s">
        <v>181</v>
      </c>
      <c r="AL770" s="106" t="s">
        <v>181</v>
      </c>
      <c r="AM770" s="106" t="s">
        <v>181</v>
      </c>
      <c r="AN770" s="106" t="s">
        <v>181</v>
      </c>
      <c r="AO770" s="3"/>
    </row>
    <row r="771" spans="2:41" x14ac:dyDescent="0.25">
      <c r="B771" s="106" t="s">
        <v>4829</v>
      </c>
      <c r="C771" s="16" t="s">
        <v>6</v>
      </c>
      <c r="D771" s="16" t="s">
        <v>7</v>
      </c>
      <c r="E771" s="16">
        <v>2020</v>
      </c>
      <c r="F771" s="12">
        <v>43957</v>
      </c>
      <c r="G771" s="107">
        <v>1006.9</v>
      </c>
      <c r="H771" s="106" t="s">
        <v>181</v>
      </c>
      <c r="I771" s="107">
        <v>1010.4</v>
      </c>
      <c r="J771" s="106" t="s">
        <v>7537</v>
      </c>
      <c r="K771" s="107">
        <v>1002.8</v>
      </c>
      <c r="L771" s="106" t="s">
        <v>7538</v>
      </c>
      <c r="M771" s="107">
        <v>24.8</v>
      </c>
      <c r="N771" s="107">
        <v>30.2</v>
      </c>
      <c r="O771" s="106" t="s">
        <v>7539</v>
      </c>
      <c r="P771" s="107">
        <v>22.6</v>
      </c>
      <c r="Q771" s="106" t="s">
        <v>7540</v>
      </c>
      <c r="R771" s="106" t="s">
        <v>181</v>
      </c>
      <c r="S771" s="107">
        <v>95</v>
      </c>
      <c r="T771" s="107">
        <v>77</v>
      </c>
      <c r="U771" s="106" t="s">
        <v>7541</v>
      </c>
      <c r="V771" s="107">
        <v>0.3</v>
      </c>
      <c r="W771" s="107">
        <v>25</v>
      </c>
      <c r="X771" s="107">
        <v>4.5</v>
      </c>
      <c r="Y771" s="107">
        <v>83</v>
      </c>
      <c r="Z771" s="106" t="s">
        <v>7542</v>
      </c>
      <c r="AA771" s="110">
        <v>3.5</v>
      </c>
      <c r="AB771" s="106" t="s">
        <v>181</v>
      </c>
      <c r="AC771" s="106" t="s">
        <v>181</v>
      </c>
      <c r="AD771" s="106" t="s">
        <v>181</v>
      </c>
      <c r="AE771" s="106" t="s">
        <v>181</v>
      </c>
      <c r="AF771" s="106" t="s">
        <v>181</v>
      </c>
      <c r="AG771" s="106" t="s">
        <v>181</v>
      </c>
      <c r="AH771" s="106" t="s">
        <v>181</v>
      </c>
      <c r="AI771" s="106" t="s">
        <v>181</v>
      </c>
      <c r="AJ771" s="106" t="s">
        <v>181</v>
      </c>
      <c r="AK771" s="106" t="s">
        <v>181</v>
      </c>
      <c r="AL771" s="106" t="s">
        <v>181</v>
      </c>
      <c r="AM771" s="106" t="s">
        <v>181</v>
      </c>
      <c r="AN771" s="106" t="s">
        <v>181</v>
      </c>
      <c r="AO771" s="3"/>
    </row>
    <row r="772" spans="2:41" x14ac:dyDescent="0.25">
      <c r="B772" s="106" t="s">
        <v>4829</v>
      </c>
      <c r="C772" s="16" t="s">
        <v>6</v>
      </c>
      <c r="D772" s="16" t="s">
        <v>7</v>
      </c>
      <c r="E772" s="16">
        <v>2020</v>
      </c>
      <c r="F772" s="12">
        <v>43958</v>
      </c>
      <c r="G772" s="107">
        <v>1009.1</v>
      </c>
      <c r="H772" s="106" t="s">
        <v>181</v>
      </c>
      <c r="I772" s="107">
        <v>1010.5</v>
      </c>
      <c r="J772" s="106" t="s">
        <v>7543</v>
      </c>
      <c r="K772" s="107">
        <v>1007.7</v>
      </c>
      <c r="L772" s="106" t="s">
        <v>7544</v>
      </c>
      <c r="M772" s="107">
        <v>24.2</v>
      </c>
      <c r="N772" s="107">
        <v>27.4</v>
      </c>
      <c r="O772" s="106" t="s">
        <v>7545</v>
      </c>
      <c r="P772" s="107">
        <v>22.4</v>
      </c>
      <c r="Q772" s="106" t="s">
        <v>7546</v>
      </c>
      <c r="R772" s="106" t="s">
        <v>181</v>
      </c>
      <c r="S772" s="107">
        <v>95</v>
      </c>
      <c r="T772" s="107">
        <v>78</v>
      </c>
      <c r="U772" s="106" t="s">
        <v>7547</v>
      </c>
      <c r="V772" s="107">
        <v>0.2</v>
      </c>
      <c r="W772" s="107">
        <v>11</v>
      </c>
      <c r="X772" s="107">
        <v>3.2</v>
      </c>
      <c r="Y772" s="107">
        <v>207</v>
      </c>
      <c r="Z772" s="106" t="s">
        <v>7548</v>
      </c>
      <c r="AA772" s="110">
        <v>1</v>
      </c>
      <c r="AB772" s="106" t="s">
        <v>181</v>
      </c>
      <c r="AC772" s="106" t="s">
        <v>181</v>
      </c>
      <c r="AD772" s="106" t="s">
        <v>181</v>
      </c>
      <c r="AE772" s="106" t="s">
        <v>181</v>
      </c>
      <c r="AF772" s="106" t="s">
        <v>181</v>
      </c>
      <c r="AG772" s="106" t="s">
        <v>181</v>
      </c>
      <c r="AH772" s="106" t="s">
        <v>181</v>
      </c>
      <c r="AI772" s="106" t="s">
        <v>181</v>
      </c>
      <c r="AJ772" s="106" t="s">
        <v>181</v>
      </c>
      <c r="AK772" s="106" t="s">
        <v>181</v>
      </c>
      <c r="AL772" s="106" t="s">
        <v>181</v>
      </c>
      <c r="AM772" s="106" t="s">
        <v>181</v>
      </c>
      <c r="AN772" s="106" t="s">
        <v>181</v>
      </c>
      <c r="AO772" s="3"/>
    </row>
    <row r="773" spans="2:41" x14ac:dyDescent="0.25">
      <c r="B773" s="106" t="s">
        <v>4829</v>
      </c>
      <c r="C773" s="16" t="s">
        <v>6</v>
      </c>
      <c r="D773" s="16" t="s">
        <v>7</v>
      </c>
      <c r="E773" s="16">
        <v>2020</v>
      </c>
      <c r="F773" s="12">
        <v>43959</v>
      </c>
      <c r="G773" s="107">
        <v>1008.7</v>
      </c>
      <c r="H773" s="106" t="s">
        <v>181</v>
      </c>
      <c r="I773" s="107">
        <v>1010.3</v>
      </c>
      <c r="J773" s="106" t="s">
        <v>7549</v>
      </c>
      <c r="K773" s="107">
        <v>1007.1</v>
      </c>
      <c r="L773" s="106" t="s">
        <v>7550</v>
      </c>
      <c r="M773" s="107">
        <v>25.6</v>
      </c>
      <c r="N773" s="107">
        <v>30.3</v>
      </c>
      <c r="O773" s="106" t="s">
        <v>7551</v>
      </c>
      <c r="P773" s="107">
        <v>23.7</v>
      </c>
      <c r="Q773" s="106" t="s">
        <v>7552</v>
      </c>
      <c r="R773" s="106" t="s">
        <v>181</v>
      </c>
      <c r="S773" s="107">
        <v>93</v>
      </c>
      <c r="T773" s="107">
        <v>68</v>
      </c>
      <c r="U773" s="106" t="s">
        <v>7553</v>
      </c>
      <c r="V773" s="107">
        <v>0.2</v>
      </c>
      <c r="W773" s="107">
        <v>12</v>
      </c>
      <c r="X773" s="107">
        <v>4.5</v>
      </c>
      <c r="Y773" s="107">
        <v>143</v>
      </c>
      <c r="Z773" s="106" t="s">
        <v>7554</v>
      </c>
      <c r="AA773" s="110">
        <v>2.5</v>
      </c>
      <c r="AB773" s="106" t="s">
        <v>181</v>
      </c>
      <c r="AC773" s="106" t="s">
        <v>181</v>
      </c>
      <c r="AD773" s="106" t="s">
        <v>181</v>
      </c>
      <c r="AE773" s="106" t="s">
        <v>181</v>
      </c>
      <c r="AF773" s="106" t="s">
        <v>181</v>
      </c>
      <c r="AG773" s="106" t="s">
        <v>181</v>
      </c>
      <c r="AH773" s="106" t="s">
        <v>181</v>
      </c>
      <c r="AI773" s="106" t="s">
        <v>181</v>
      </c>
      <c r="AJ773" s="106" t="s">
        <v>181</v>
      </c>
      <c r="AK773" s="106" t="s">
        <v>181</v>
      </c>
      <c r="AL773" s="106" t="s">
        <v>181</v>
      </c>
      <c r="AM773" s="106" t="s">
        <v>181</v>
      </c>
      <c r="AN773" s="106" t="s">
        <v>181</v>
      </c>
      <c r="AO773" s="3"/>
    </row>
    <row r="774" spans="2:41" x14ac:dyDescent="0.25">
      <c r="B774" s="106" t="s">
        <v>4829</v>
      </c>
      <c r="C774" s="16" t="s">
        <v>6</v>
      </c>
      <c r="D774" s="16" t="s">
        <v>7</v>
      </c>
      <c r="E774" s="16">
        <v>2020</v>
      </c>
      <c r="F774" s="12">
        <v>43960</v>
      </c>
      <c r="G774" s="107">
        <v>1007.4</v>
      </c>
      <c r="H774" s="106" t="s">
        <v>181</v>
      </c>
      <c r="I774" s="107">
        <v>1008.5</v>
      </c>
      <c r="J774" s="106" t="s">
        <v>7555</v>
      </c>
      <c r="K774" s="107">
        <v>1006.1</v>
      </c>
      <c r="L774" s="106" t="s">
        <v>7556</v>
      </c>
      <c r="M774" s="107">
        <v>27.2</v>
      </c>
      <c r="N774" s="107">
        <v>31.5</v>
      </c>
      <c r="O774" s="106" t="s">
        <v>7557</v>
      </c>
      <c r="P774" s="107">
        <v>23.6</v>
      </c>
      <c r="Q774" s="106" t="s">
        <v>7558</v>
      </c>
      <c r="R774" s="106" t="s">
        <v>181</v>
      </c>
      <c r="S774" s="107">
        <v>90</v>
      </c>
      <c r="T774" s="107">
        <v>72</v>
      </c>
      <c r="U774" s="106" t="s">
        <v>7559</v>
      </c>
      <c r="V774" s="107">
        <v>0.2</v>
      </c>
      <c r="W774" s="107">
        <v>56</v>
      </c>
      <c r="X774" s="107">
        <v>5.4</v>
      </c>
      <c r="Y774" s="107">
        <v>129</v>
      </c>
      <c r="Z774" s="106" t="s">
        <v>7560</v>
      </c>
      <c r="AA774" s="110">
        <v>13</v>
      </c>
      <c r="AB774" s="106" t="s">
        <v>181</v>
      </c>
      <c r="AC774" s="106" t="s">
        <v>181</v>
      </c>
      <c r="AD774" s="106" t="s">
        <v>181</v>
      </c>
      <c r="AE774" s="106" t="s">
        <v>181</v>
      </c>
      <c r="AF774" s="106" t="s">
        <v>181</v>
      </c>
      <c r="AG774" s="106" t="s">
        <v>181</v>
      </c>
      <c r="AH774" s="106" t="s">
        <v>181</v>
      </c>
      <c r="AI774" s="106" t="s">
        <v>181</v>
      </c>
      <c r="AJ774" s="106" t="s">
        <v>181</v>
      </c>
      <c r="AK774" s="106" t="s">
        <v>181</v>
      </c>
      <c r="AL774" s="106" t="s">
        <v>181</v>
      </c>
      <c r="AM774" s="106" t="s">
        <v>181</v>
      </c>
      <c r="AN774" s="106" t="s">
        <v>181</v>
      </c>
      <c r="AO774" s="3"/>
    </row>
    <row r="775" spans="2:41" x14ac:dyDescent="0.25">
      <c r="B775" s="106" t="s">
        <v>4829</v>
      </c>
      <c r="C775" s="16" t="s">
        <v>6</v>
      </c>
      <c r="D775" s="16" t="s">
        <v>7</v>
      </c>
      <c r="E775" s="16">
        <v>2020</v>
      </c>
      <c r="F775" s="12">
        <v>43961</v>
      </c>
      <c r="G775" s="107">
        <v>1007.8</v>
      </c>
      <c r="H775" s="106" t="s">
        <v>181</v>
      </c>
      <c r="I775" s="107">
        <v>1009.8</v>
      </c>
      <c r="J775" s="106" t="s">
        <v>7561</v>
      </c>
      <c r="K775" s="107">
        <v>1005.8</v>
      </c>
      <c r="L775" s="106" t="s">
        <v>7562</v>
      </c>
      <c r="M775" s="107">
        <v>28.1</v>
      </c>
      <c r="N775" s="107">
        <v>32.4</v>
      </c>
      <c r="O775" s="106" t="s">
        <v>7563</v>
      </c>
      <c r="P775" s="107">
        <v>24.5</v>
      </c>
      <c r="Q775" s="106" t="s">
        <v>7564</v>
      </c>
      <c r="R775" s="106" t="s">
        <v>181</v>
      </c>
      <c r="S775" s="107">
        <v>88</v>
      </c>
      <c r="T775" s="107">
        <v>64</v>
      </c>
      <c r="U775" s="106" t="s">
        <v>7565</v>
      </c>
      <c r="V775" s="107">
        <v>0.5</v>
      </c>
      <c r="W775" s="107">
        <v>54</v>
      </c>
      <c r="X775" s="107">
        <v>4.4000000000000004</v>
      </c>
      <c r="Y775" s="107">
        <v>92</v>
      </c>
      <c r="Z775" s="106" t="s">
        <v>7566</v>
      </c>
      <c r="AA775" s="110">
        <v>1.5</v>
      </c>
      <c r="AB775" s="106" t="s">
        <v>181</v>
      </c>
      <c r="AC775" s="106" t="s">
        <v>181</v>
      </c>
      <c r="AD775" s="106" t="s">
        <v>181</v>
      </c>
      <c r="AE775" s="106" t="s">
        <v>181</v>
      </c>
      <c r="AF775" s="106" t="s">
        <v>181</v>
      </c>
      <c r="AG775" s="106" t="s">
        <v>181</v>
      </c>
      <c r="AH775" s="106" t="s">
        <v>181</v>
      </c>
      <c r="AI775" s="106" t="s">
        <v>181</v>
      </c>
      <c r="AJ775" s="106" t="s">
        <v>181</v>
      </c>
      <c r="AK775" s="106" t="s">
        <v>181</v>
      </c>
      <c r="AL775" s="106" t="s">
        <v>181</v>
      </c>
      <c r="AM775" s="106" t="s">
        <v>181</v>
      </c>
      <c r="AN775" s="106" t="s">
        <v>181</v>
      </c>
      <c r="AO775" s="3"/>
    </row>
    <row r="776" spans="2:41" x14ac:dyDescent="0.25">
      <c r="B776" s="106" t="s">
        <v>4829</v>
      </c>
      <c r="C776" s="16" t="s">
        <v>6</v>
      </c>
      <c r="D776" s="16" t="s">
        <v>7</v>
      </c>
      <c r="E776" s="16">
        <v>2020</v>
      </c>
      <c r="F776" s="12">
        <v>43962</v>
      </c>
      <c r="G776" s="107">
        <v>1008.5</v>
      </c>
      <c r="H776" s="106" t="s">
        <v>181</v>
      </c>
      <c r="I776" s="107">
        <v>1009.7</v>
      </c>
      <c r="J776" s="106" t="s">
        <v>7567</v>
      </c>
      <c r="K776" s="107">
        <v>1007.3</v>
      </c>
      <c r="L776" s="106" t="s">
        <v>7568</v>
      </c>
      <c r="M776" s="107">
        <v>26.1</v>
      </c>
      <c r="N776" s="107">
        <v>30.6</v>
      </c>
      <c r="O776" s="106" t="s">
        <v>7569</v>
      </c>
      <c r="P776" s="107">
        <v>23.5</v>
      </c>
      <c r="Q776" s="106" t="s">
        <v>7570</v>
      </c>
      <c r="R776" s="106" t="s">
        <v>181</v>
      </c>
      <c r="S776" s="107">
        <v>93</v>
      </c>
      <c r="T776" s="107">
        <v>73</v>
      </c>
      <c r="U776" s="106" t="s">
        <v>7571</v>
      </c>
      <c r="V776" s="107">
        <v>0.5</v>
      </c>
      <c r="W776" s="107">
        <v>53</v>
      </c>
      <c r="X776" s="107">
        <v>6.5</v>
      </c>
      <c r="Y776" s="107">
        <v>12</v>
      </c>
      <c r="Z776" s="106" t="s">
        <v>7572</v>
      </c>
      <c r="AA776" s="110">
        <v>0.5</v>
      </c>
      <c r="AB776" s="106" t="s">
        <v>181</v>
      </c>
      <c r="AC776" s="106" t="s">
        <v>181</v>
      </c>
      <c r="AD776" s="106" t="s">
        <v>181</v>
      </c>
      <c r="AE776" s="106" t="s">
        <v>181</v>
      </c>
      <c r="AF776" s="106" t="s">
        <v>181</v>
      </c>
      <c r="AG776" s="106" t="s">
        <v>181</v>
      </c>
      <c r="AH776" s="106" t="s">
        <v>181</v>
      </c>
      <c r="AI776" s="106" t="s">
        <v>181</v>
      </c>
      <c r="AJ776" s="106" t="s">
        <v>181</v>
      </c>
      <c r="AK776" s="106" t="s">
        <v>181</v>
      </c>
      <c r="AL776" s="106" t="s">
        <v>181</v>
      </c>
      <c r="AM776" s="106" t="s">
        <v>181</v>
      </c>
      <c r="AN776" s="106" t="s">
        <v>181</v>
      </c>
      <c r="AO776" s="3"/>
    </row>
    <row r="777" spans="2:41" x14ac:dyDescent="0.25">
      <c r="B777" s="106" t="s">
        <v>4829</v>
      </c>
      <c r="C777" s="16" t="s">
        <v>6</v>
      </c>
      <c r="D777" s="16" t="s">
        <v>7</v>
      </c>
      <c r="E777" s="16">
        <v>2020</v>
      </c>
      <c r="F777" s="12">
        <v>43963</v>
      </c>
      <c r="G777" s="107">
        <v>1009.2</v>
      </c>
      <c r="H777" s="106" t="s">
        <v>181</v>
      </c>
      <c r="I777" s="107">
        <v>1012.8</v>
      </c>
      <c r="J777" s="106" t="s">
        <v>7573</v>
      </c>
      <c r="K777" s="107">
        <v>1006.9</v>
      </c>
      <c r="L777" s="106" t="s">
        <v>7574</v>
      </c>
      <c r="M777" s="107">
        <v>24.2</v>
      </c>
      <c r="N777" s="107">
        <v>28.1</v>
      </c>
      <c r="O777" s="106" t="s">
        <v>7575</v>
      </c>
      <c r="P777" s="107">
        <v>22.3</v>
      </c>
      <c r="Q777" s="106" t="s">
        <v>7576</v>
      </c>
      <c r="R777" s="106" t="s">
        <v>181</v>
      </c>
      <c r="S777" s="107">
        <v>95</v>
      </c>
      <c r="T777" s="107">
        <v>80</v>
      </c>
      <c r="U777" s="106" t="s">
        <v>7577</v>
      </c>
      <c r="V777" s="107">
        <v>0.5</v>
      </c>
      <c r="W777" s="107">
        <v>20</v>
      </c>
      <c r="X777" s="107">
        <v>5.2</v>
      </c>
      <c r="Y777" s="107">
        <v>348</v>
      </c>
      <c r="Z777" s="106" t="s">
        <v>7578</v>
      </c>
      <c r="AA777" s="110">
        <v>12.5</v>
      </c>
      <c r="AB777" s="106" t="s">
        <v>181</v>
      </c>
      <c r="AC777" s="106" t="s">
        <v>181</v>
      </c>
      <c r="AD777" s="106" t="s">
        <v>181</v>
      </c>
      <c r="AE777" s="106" t="s">
        <v>181</v>
      </c>
      <c r="AF777" s="106" t="s">
        <v>181</v>
      </c>
      <c r="AG777" s="106" t="s">
        <v>181</v>
      </c>
      <c r="AH777" s="106" t="s">
        <v>181</v>
      </c>
      <c r="AI777" s="106" t="s">
        <v>181</v>
      </c>
      <c r="AJ777" s="106" t="s">
        <v>181</v>
      </c>
      <c r="AK777" s="106" t="s">
        <v>181</v>
      </c>
      <c r="AL777" s="106" t="s">
        <v>181</v>
      </c>
      <c r="AM777" s="106" t="s">
        <v>181</v>
      </c>
      <c r="AN777" s="106" t="s">
        <v>181</v>
      </c>
      <c r="AO777" s="3"/>
    </row>
    <row r="778" spans="2:41" x14ac:dyDescent="0.25">
      <c r="B778" s="106" t="s">
        <v>4829</v>
      </c>
      <c r="C778" s="16" t="s">
        <v>6</v>
      </c>
      <c r="D778" s="16" t="s">
        <v>7</v>
      </c>
      <c r="E778" s="16">
        <v>2020</v>
      </c>
      <c r="F778" s="12">
        <v>43964</v>
      </c>
      <c r="G778" s="107">
        <v>1013.1</v>
      </c>
      <c r="H778" s="106" t="s">
        <v>181</v>
      </c>
      <c r="I778" s="107">
        <v>1014.3</v>
      </c>
      <c r="J778" s="106" t="s">
        <v>7579</v>
      </c>
      <c r="K778" s="107">
        <v>1011.4</v>
      </c>
      <c r="L778" s="106" t="s">
        <v>7580</v>
      </c>
      <c r="M778" s="107">
        <v>24.6</v>
      </c>
      <c r="N778" s="107">
        <v>28.7</v>
      </c>
      <c r="O778" s="106" t="s">
        <v>7581</v>
      </c>
      <c r="P778" s="107">
        <v>22.2</v>
      </c>
      <c r="Q778" s="106" t="s">
        <v>7582</v>
      </c>
      <c r="R778" s="106" t="s">
        <v>181</v>
      </c>
      <c r="S778" s="107">
        <v>87</v>
      </c>
      <c r="T778" s="107">
        <v>58</v>
      </c>
      <c r="U778" s="106" t="s">
        <v>7583</v>
      </c>
      <c r="V778" s="107">
        <v>0.4</v>
      </c>
      <c r="W778" s="107">
        <v>15</v>
      </c>
      <c r="X778" s="107">
        <v>4.5</v>
      </c>
      <c r="Y778" s="107">
        <v>22</v>
      </c>
      <c r="Z778" s="106" t="s">
        <v>7584</v>
      </c>
      <c r="AA778" s="110">
        <v>0</v>
      </c>
      <c r="AB778" s="106" t="s">
        <v>181</v>
      </c>
      <c r="AC778" s="106" t="s">
        <v>181</v>
      </c>
      <c r="AD778" s="106" t="s">
        <v>181</v>
      </c>
      <c r="AE778" s="106" t="s">
        <v>181</v>
      </c>
      <c r="AF778" s="106" t="s">
        <v>181</v>
      </c>
      <c r="AG778" s="106" t="s">
        <v>181</v>
      </c>
      <c r="AH778" s="106" t="s">
        <v>181</v>
      </c>
      <c r="AI778" s="106" t="s">
        <v>181</v>
      </c>
      <c r="AJ778" s="106" t="s">
        <v>181</v>
      </c>
      <c r="AK778" s="106" t="s">
        <v>181</v>
      </c>
      <c r="AL778" s="106" t="s">
        <v>181</v>
      </c>
      <c r="AM778" s="106" t="s">
        <v>181</v>
      </c>
      <c r="AN778" s="106" t="s">
        <v>181</v>
      </c>
      <c r="AO778" s="3"/>
    </row>
    <row r="779" spans="2:41" x14ac:dyDescent="0.25">
      <c r="B779" s="106" t="s">
        <v>4829</v>
      </c>
      <c r="C779" s="16" t="s">
        <v>6</v>
      </c>
      <c r="D779" s="16" t="s">
        <v>7</v>
      </c>
      <c r="E779" s="16">
        <v>2020</v>
      </c>
      <c r="F779" s="12">
        <v>43965</v>
      </c>
      <c r="G779" s="107">
        <v>1011.2</v>
      </c>
      <c r="H779" s="106" t="s">
        <v>181</v>
      </c>
      <c r="I779" s="107">
        <v>1013.4</v>
      </c>
      <c r="J779" s="106" t="s">
        <v>7585</v>
      </c>
      <c r="K779" s="107">
        <v>1009.3</v>
      </c>
      <c r="L779" s="106" t="s">
        <v>7586</v>
      </c>
      <c r="M779" s="107">
        <v>25.5</v>
      </c>
      <c r="N779" s="107">
        <v>31.1</v>
      </c>
      <c r="O779" s="106" t="s">
        <v>7587</v>
      </c>
      <c r="P779" s="107">
        <v>20.8</v>
      </c>
      <c r="Q779" s="106" t="s">
        <v>7588</v>
      </c>
      <c r="R779" s="106" t="s">
        <v>181</v>
      </c>
      <c r="S779" s="107">
        <v>84</v>
      </c>
      <c r="T779" s="107">
        <v>59</v>
      </c>
      <c r="U779" s="106" t="s">
        <v>7589</v>
      </c>
      <c r="V779" s="107">
        <v>0.3</v>
      </c>
      <c r="W779" s="107">
        <v>19</v>
      </c>
      <c r="X779" s="107">
        <v>4.2</v>
      </c>
      <c r="Y779" s="107">
        <v>96</v>
      </c>
      <c r="Z779" s="106" t="s">
        <v>7590</v>
      </c>
      <c r="AA779" s="110">
        <v>0</v>
      </c>
      <c r="AB779" s="106" t="s">
        <v>181</v>
      </c>
      <c r="AC779" s="106" t="s">
        <v>181</v>
      </c>
      <c r="AD779" s="106" t="s">
        <v>181</v>
      </c>
      <c r="AE779" s="106" t="s">
        <v>181</v>
      </c>
      <c r="AF779" s="106" t="s">
        <v>181</v>
      </c>
      <c r="AG779" s="106" t="s">
        <v>181</v>
      </c>
      <c r="AH779" s="106" t="s">
        <v>181</v>
      </c>
      <c r="AI779" s="106" t="s">
        <v>181</v>
      </c>
      <c r="AJ779" s="106" t="s">
        <v>181</v>
      </c>
      <c r="AK779" s="106" t="s">
        <v>181</v>
      </c>
      <c r="AL779" s="106" t="s">
        <v>181</v>
      </c>
      <c r="AM779" s="106" t="s">
        <v>181</v>
      </c>
      <c r="AN779" s="106" t="s">
        <v>181</v>
      </c>
      <c r="AO779" s="3"/>
    </row>
    <row r="780" spans="2:41" x14ac:dyDescent="0.25">
      <c r="B780" s="106" t="s">
        <v>4829</v>
      </c>
      <c r="C780" s="16" t="s">
        <v>6</v>
      </c>
      <c r="D780" s="16" t="s">
        <v>7</v>
      </c>
      <c r="E780" s="16">
        <v>2020</v>
      </c>
      <c r="F780" s="12">
        <v>43966</v>
      </c>
      <c r="G780" s="107">
        <v>1008.3</v>
      </c>
      <c r="H780" s="106" t="s">
        <v>181</v>
      </c>
      <c r="I780" s="107">
        <v>1009.9</v>
      </c>
      <c r="J780" s="106" t="s">
        <v>7591</v>
      </c>
      <c r="K780" s="107">
        <v>1006.6</v>
      </c>
      <c r="L780" s="106" t="s">
        <v>7592</v>
      </c>
      <c r="M780" s="107">
        <v>26.7</v>
      </c>
      <c r="N780" s="107">
        <v>33.299999999999997</v>
      </c>
      <c r="O780" s="106" t="s">
        <v>7593</v>
      </c>
      <c r="P780" s="107">
        <v>22.2</v>
      </c>
      <c r="Q780" s="106" t="s">
        <v>7594</v>
      </c>
      <c r="R780" s="106" t="s">
        <v>181</v>
      </c>
      <c r="S780" s="107">
        <v>87</v>
      </c>
      <c r="T780" s="107">
        <v>59</v>
      </c>
      <c r="U780" s="106" t="s">
        <v>7595</v>
      </c>
      <c r="V780" s="107">
        <v>0.5</v>
      </c>
      <c r="W780" s="107">
        <v>161</v>
      </c>
      <c r="X780" s="107">
        <v>6.3</v>
      </c>
      <c r="Y780" s="107">
        <v>196</v>
      </c>
      <c r="Z780" s="106" t="s">
        <v>7596</v>
      </c>
      <c r="AA780" s="110">
        <v>2</v>
      </c>
      <c r="AB780" s="106" t="s">
        <v>181</v>
      </c>
      <c r="AC780" s="106" t="s">
        <v>181</v>
      </c>
      <c r="AD780" s="106" t="s">
        <v>181</v>
      </c>
      <c r="AE780" s="106" t="s">
        <v>181</v>
      </c>
      <c r="AF780" s="106" t="s">
        <v>181</v>
      </c>
      <c r="AG780" s="106" t="s">
        <v>181</v>
      </c>
      <c r="AH780" s="106" t="s">
        <v>181</v>
      </c>
      <c r="AI780" s="106" t="s">
        <v>181</v>
      </c>
      <c r="AJ780" s="106" t="s">
        <v>181</v>
      </c>
      <c r="AK780" s="106" t="s">
        <v>181</v>
      </c>
      <c r="AL780" s="106" t="s">
        <v>181</v>
      </c>
      <c r="AM780" s="106" t="s">
        <v>181</v>
      </c>
      <c r="AN780" s="106" t="s">
        <v>181</v>
      </c>
      <c r="AO780" s="3"/>
    </row>
    <row r="781" spans="2:41" x14ac:dyDescent="0.25">
      <c r="B781" s="106" t="s">
        <v>4829</v>
      </c>
      <c r="C781" s="16" t="s">
        <v>6</v>
      </c>
      <c r="D781" s="16" t="s">
        <v>7</v>
      </c>
      <c r="E781" s="16">
        <v>2020</v>
      </c>
      <c r="F781" s="12">
        <v>43967</v>
      </c>
      <c r="G781" s="107">
        <v>1007.7</v>
      </c>
      <c r="H781" s="106" t="s">
        <v>181</v>
      </c>
      <c r="I781" s="107">
        <v>1009.4</v>
      </c>
      <c r="J781" s="106" t="s">
        <v>1229</v>
      </c>
      <c r="K781" s="107">
        <v>1005.5</v>
      </c>
      <c r="L781" s="106" t="s">
        <v>7597</v>
      </c>
      <c r="M781" s="107">
        <v>26.1</v>
      </c>
      <c r="N781" s="107">
        <v>33.4</v>
      </c>
      <c r="O781" s="106" t="s">
        <v>7598</v>
      </c>
      <c r="P781" s="107">
        <v>22.9</v>
      </c>
      <c r="Q781" s="106" t="s">
        <v>7599</v>
      </c>
      <c r="R781" s="106" t="s">
        <v>181</v>
      </c>
      <c r="S781" s="107">
        <v>90</v>
      </c>
      <c r="T781" s="107">
        <v>60</v>
      </c>
      <c r="U781" s="106" t="s">
        <v>7600</v>
      </c>
      <c r="V781" s="107">
        <v>0.6</v>
      </c>
      <c r="W781" s="107">
        <v>249</v>
      </c>
      <c r="X781" s="107">
        <v>7</v>
      </c>
      <c r="Y781" s="107">
        <v>155</v>
      </c>
      <c r="Z781" s="106" t="s">
        <v>7601</v>
      </c>
      <c r="AA781" s="110">
        <v>9</v>
      </c>
      <c r="AB781" s="106" t="s">
        <v>181</v>
      </c>
      <c r="AC781" s="106" t="s">
        <v>181</v>
      </c>
      <c r="AD781" s="106" t="s">
        <v>181</v>
      </c>
      <c r="AE781" s="106" t="s">
        <v>181</v>
      </c>
      <c r="AF781" s="106" t="s">
        <v>181</v>
      </c>
      <c r="AG781" s="106" t="s">
        <v>181</v>
      </c>
      <c r="AH781" s="106" t="s">
        <v>181</v>
      </c>
      <c r="AI781" s="106" t="s">
        <v>181</v>
      </c>
      <c r="AJ781" s="106" t="s">
        <v>181</v>
      </c>
      <c r="AK781" s="106" t="s">
        <v>181</v>
      </c>
      <c r="AL781" s="106" t="s">
        <v>181</v>
      </c>
      <c r="AM781" s="106" t="s">
        <v>181</v>
      </c>
      <c r="AN781" s="106" t="s">
        <v>181</v>
      </c>
      <c r="AO781" s="3"/>
    </row>
    <row r="782" spans="2:41" x14ac:dyDescent="0.25">
      <c r="B782" s="106" t="s">
        <v>4829</v>
      </c>
      <c r="C782" s="16" t="s">
        <v>6</v>
      </c>
      <c r="D782" s="16" t="s">
        <v>7</v>
      </c>
      <c r="E782" s="16">
        <v>2020</v>
      </c>
      <c r="F782" s="12">
        <v>43968</v>
      </c>
      <c r="G782" s="107">
        <v>1005</v>
      </c>
      <c r="H782" s="106" t="s">
        <v>181</v>
      </c>
      <c r="I782" s="107">
        <v>1006.8</v>
      </c>
      <c r="J782" s="106" t="s">
        <v>7602</v>
      </c>
      <c r="K782" s="107">
        <v>1002.7</v>
      </c>
      <c r="L782" s="106" t="s">
        <v>7603</v>
      </c>
      <c r="M782" s="107">
        <v>24.4</v>
      </c>
      <c r="N782" s="107">
        <v>30.4</v>
      </c>
      <c r="O782" s="106" t="s">
        <v>7604</v>
      </c>
      <c r="P782" s="107">
        <v>22.1</v>
      </c>
      <c r="Q782" s="106" t="s">
        <v>7605</v>
      </c>
      <c r="R782" s="106" t="s">
        <v>181</v>
      </c>
      <c r="S782" s="107">
        <v>91</v>
      </c>
      <c r="T782" s="107">
        <v>64</v>
      </c>
      <c r="U782" s="106" t="s">
        <v>7606</v>
      </c>
      <c r="V782" s="107">
        <v>0.5</v>
      </c>
      <c r="W782" s="107">
        <v>57</v>
      </c>
      <c r="X782" s="107">
        <v>6.8</v>
      </c>
      <c r="Y782" s="107">
        <v>147</v>
      </c>
      <c r="Z782" s="106" t="s">
        <v>7607</v>
      </c>
      <c r="AA782" s="110">
        <v>1.5</v>
      </c>
      <c r="AB782" s="106" t="s">
        <v>181</v>
      </c>
      <c r="AC782" s="106" t="s">
        <v>181</v>
      </c>
      <c r="AD782" s="106" t="s">
        <v>181</v>
      </c>
      <c r="AE782" s="106" t="s">
        <v>181</v>
      </c>
      <c r="AF782" s="106" t="s">
        <v>181</v>
      </c>
      <c r="AG782" s="106" t="s">
        <v>181</v>
      </c>
      <c r="AH782" s="106" t="s">
        <v>181</v>
      </c>
      <c r="AI782" s="106" t="s">
        <v>181</v>
      </c>
      <c r="AJ782" s="106" t="s">
        <v>181</v>
      </c>
      <c r="AK782" s="106" t="s">
        <v>181</v>
      </c>
      <c r="AL782" s="106" t="s">
        <v>181</v>
      </c>
      <c r="AM782" s="106" t="s">
        <v>181</v>
      </c>
      <c r="AN782" s="106" t="s">
        <v>181</v>
      </c>
      <c r="AO782" s="3"/>
    </row>
    <row r="783" spans="2:41" x14ac:dyDescent="0.25">
      <c r="B783" s="106" t="s">
        <v>4829</v>
      </c>
      <c r="C783" s="16" t="s">
        <v>6</v>
      </c>
      <c r="D783" s="16" t="s">
        <v>7</v>
      </c>
      <c r="E783" s="16">
        <v>2020</v>
      </c>
      <c r="F783" s="12">
        <v>43969</v>
      </c>
      <c r="G783" s="107">
        <v>1002.1</v>
      </c>
      <c r="H783" s="106" t="s">
        <v>181</v>
      </c>
      <c r="I783" s="107">
        <v>1004.4</v>
      </c>
      <c r="J783" s="106" t="s">
        <v>7608</v>
      </c>
      <c r="K783" s="107">
        <v>1000.8</v>
      </c>
      <c r="L783" s="106" t="s">
        <v>7609</v>
      </c>
      <c r="M783" s="107">
        <v>24.5</v>
      </c>
      <c r="N783" s="107">
        <v>28.7</v>
      </c>
      <c r="O783" s="106" t="s">
        <v>7610</v>
      </c>
      <c r="P783" s="107">
        <v>21.2</v>
      </c>
      <c r="Q783" s="106" t="s">
        <v>7611</v>
      </c>
      <c r="R783" s="106" t="s">
        <v>181</v>
      </c>
      <c r="S783" s="107">
        <v>92</v>
      </c>
      <c r="T783" s="107">
        <v>71</v>
      </c>
      <c r="U783" s="106" t="s">
        <v>7612</v>
      </c>
      <c r="V783" s="107">
        <v>0.3</v>
      </c>
      <c r="W783" s="107">
        <v>11</v>
      </c>
      <c r="X783" s="107">
        <v>3.2</v>
      </c>
      <c r="Y783" s="107">
        <v>22</v>
      </c>
      <c r="Z783" s="106" t="s">
        <v>7613</v>
      </c>
      <c r="AA783" s="110">
        <v>0</v>
      </c>
      <c r="AB783" s="106" t="s">
        <v>181</v>
      </c>
      <c r="AC783" s="106" t="s">
        <v>181</v>
      </c>
      <c r="AD783" s="106" t="s">
        <v>181</v>
      </c>
      <c r="AE783" s="106" t="s">
        <v>181</v>
      </c>
      <c r="AF783" s="106" t="s">
        <v>181</v>
      </c>
      <c r="AG783" s="106" t="s">
        <v>181</v>
      </c>
      <c r="AH783" s="106" t="s">
        <v>181</v>
      </c>
      <c r="AI783" s="106" t="s">
        <v>181</v>
      </c>
      <c r="AJ783" s="106" t="s">
        <v>181</v>
      </c>
      <c r="AK783" s="106" t="s">
        <v>181</v>
      </c>
      <c r="AL783" s="106" t="s">
        <v>181</v>
      </c>
      <c r="AM783" s="106" t="s">
        <v>181</v>
      </c>
      <c r="AN783" s="106" t="s">
        <v>181</v>
      </c>
      <c r="AO783" s="3"/>
    </row>
    <row r="784" spans="2:41" x14ac:dyDescent="0.25">
      <c r="B784" s="106" t="s">
        <v>4829</v>
      </c>
      <c r="C784" s="16" t="s">
        <v>6</v>
      </c>
      <c r="D784" s="16" t="s">
        <v>7</v>
      </c>
      <c r="E784" s="16">
        <v>2020</v>
      </c>
      <c r="F784" s="12">
        <v>43970</v>
      </c>
      <c r="G784" s="107">
        <v>1005.3</v>
      </c>
      <c r="H784" s="106" t="s">
        <v>181</v>
      </c>
      <c r="I784" s="107">
        <v>1008.4</v>
      </c>
      <c r="J784" s="106" t="s">
        <v>7614</v>
      </c>
      <c r="K784" s="107">
        <v>1002.9</v>
      </c>
      <c r="L784" s="106" t="s">
        <v>7615</v>
      </c>
      <c r="M784" s="107">
        <v>24.1</v>
      </c>
      <c r="N784" s="107">
        <v>27.5</v>
      </c>
      <c r="O784" s="106" t="s">
        <v>7616</v>
      </c>
      <c r="P784" s="107">
        <v>22.8</v>
      </c>
      <c r="Q784" s="106" t="s">
        <v>7617</v>
      </c>
      <c r="R784" s="106" t="s">
        <v>181</v>
      </c>
      <c r="S784" s="107">
        <v>97</v>
      </c>
      <c r="T784" s="107">
        <v>83</v>
      </c>
      <c r="U784" s="106" t="s">
        <v>7618</v>
      </c>
      <c r="V784" s="107">
        <v>0.3</v>
      </c>
      <c r="W784" s="107">
        <v>14</v>
      </c>
      <c r="X784" s="107">
        <v>6.9</v>
      </c>
      <c r="Y784" s="107">
        <v>48</v>
      </c>
      <c r="Z784" s="106" t="s">
        <v>7619</v>
      </c>
      <c r="AA784" s="110">
        <v>5.5</v>
      </c>
      <c r="AB784" s="106" t="s">
        <v>181</v>
      </c>
      <c r="AC784" s="106" t="s">
        <v>181</v>
      </c>
      <c r="AD784" s="106" t="s">
        <v>181</v>
      </c>
      <c r="AE784" s="106" t="s">
        <v>181</v>
      </c>
      <c r="AF784" s="106" t="s">
        <v>181</v>
      </c>
      <c r="AG784" s="106" t="s">
        <v>181</v>
      </c>
      <c r="AH784" s="106" t="s">
        <v>181</v>
      </c>
      <c r="AI784" s="106" t="s">
        <v>181</v>
      </c>
      <c r="AJ784" s="106" t="s">
        <v>181</v>
      </c>
      <c r="AK784" s="106" t="s">
        <v>181</v>
      </c>
      <c r="AL784" s="106" t="s">
        <v>181</v>
      </c>
      <c r="AM784" s="106" t="s">
        <v>181</v>
      </c>
      <c r="AN784" s="106" t="s">
        <v>181</v>
      </c>
      <c r="AO784" s="3"/>
    </row>
    <row r="785" spans="2:41" x14ac:dyDescent="0.25">
      <c r="B785" s="106" t="s">
        <v>4829</v>
      </c>
      <c r="C785" s="16" t="s">
        <v>6</v>
      </c>
      <c r="D785" s="16" t="s">
        <v>7</v>
      </c>
      <c r="E785" s="16">
        <v>2020</v>
      </c>
      <c r="F785" s="12">
        <v>43971</v>
      </c>
      <c r="G785" s="107">
        <v>1007.7</v>
      </c>
      <c r="H785" s="106" t="s">
        <v>181</v>
      </c>
      <c r="I785" s="107">
        <v>1008.9</v>
      </c>
      <c r="J785" s="106" t="s">
        <v>7620</v>
      </c>
      <c r="K785" s="107">
        <v>1006.1</v>
      </c>
      <c r="L785" s="106" t="s">
        <v>7621</v>
      </c>
      <c r="M785" s="107">
        <v>24.2</v>
      </c>
      <c r="N785" s="107">
        <v>28.4</v>
      </c>
      <c r="O785" s="106" t="s">
        <v>7622</v>
      </c>
      <c r="P785" s="107">
        <v>22.7</v>
      </c>
      <c r="Q785" s="106" t="s">
        <v>7623</v>
      </c>
      <c r="R785" s="106" t="s">
        <v>181</v>
      </c>
      <c r="S785" s="107">
        <v>94</v>
      </c>
      <c r="T785" s="107">
        <v>73</v>
      </c>
      <c r="U785" s="106" t="s">
        <v>7624</v>
      </c>
      <c r="V785" s="107">
        <v>0.2</v>
      </c>
      <c r="W785" s="107">
        <v>62</v>
      </c>
      <c r="X785" s="107">
        <v>3.7</v>
      </c>
      <c r="Y785" s="107">
        <v>15</v>
      </c>
      <c r="Z785" s="106" t="s">
        <v>7625</v>
      </c>
      <c r="AA785" s="110">
        <v>3.5</v>
      </c>
      <c r="AB785" s="106" t="s">
        <v>181</v>
      </c>
      <c r="AC785" s="106" t="s">
        <v>181</v>
      </c>
      <c r="AD785" s="106" t="s">
        <v>181</v>
      </c>
      <c r="AE785" s="106" t="s">
        <v>181</v>
      </c>
      <c r="AF785" s="106" t="s">
        <v>181</v>
      </c>
      <c r="AG785" s="106" t="s">
        <v>181</v>
      </c>
      <c r="AH785" s="106" t="s">
        <v>181</v>
      </c>
      <c r="AI785" s="106" t="s">
        <v>181</v>
      </c>
      <c r="AJ785" s="106" t="s">
        <v>181</v>
      </c>
      <c r="AK785" s="106" t="s">
        <v>181</v>
      </c>
      <c r="AL785" s="106" t="s">
        <v>181</v>
      </c>
      <c r="AM785" s="106" t="s">
        <v>181</v>
      </c>
      <c r="AN785" s="106" t="s">
        <v>181</v>
      </c>
      <c r="AO785" s="3"/>
    </row>
    <row r="786" spans="2:41" x14ac:dyDescent="0.25">
      <c r="B786" s="106" t="s">
        <v>4829</v>
      </c>
      <c r="C786" s="16" t="s">
        <v>6</v>
      </c>
      <c r="D786" s="16" t="s">
        <v>7</v>
      </c>
      <c r="E786" s="16">
        <v>2020</v>
      </c>
      <c r="F786" s="12">
        <v>43972</v>
      </c>
      <c r="G786" s="107">
        <v>1005.3</v>
      </c>
      <c r="H786" s="106" t="s">
        <v>181</v>
      </c>
      <c r="I786" s="107">
        <v>1006.9</v>
      </c>
      <c r="J786" s="106" t="s">
        <v>7626</v>
      </c>
      <c r="K786" s="107">
        <v>1003.7</v>
      </c>
      <c r="L786" s="106" t="s">
        <v>7627</v>
      </c>
      <c r="M786" s="107">
        <v>24.2</v>
      </c>
      <c r="N786" s="107">
        <v>27.5</v>
      </c>
      <c r="O786" s="106" t="s">
        <v>7628</v>
      </c>
      <c r="P786" s="107">
        <v>22.4</v>
      </c>
      <c r="Q786" s="106" t="s">
        <v>7629</v>
      </c>
      <c r="R786" s="106" t="s">
        <v>181</v>
      </c>
      <c r="S786" s="107">
        <v>97</v>
      </c>
      <c r="T786" s="107">
        <v>82</v>
      </c>
      <c r="U786" s="106" t="s">
        <v>7630</v>
      </c>
      <c r="V786" s="107">
        <v>0.3</v>
      </c>
      <c r="W786" s="107">
        <v>221</v>
      </c>
      <c r="X786" s="107">
        <v>2.9</v>
      </c>
      <c r="Y786" s="107">
        <v>255</v>
      </c>
      <c r="Z786" s="106" t="s">
        <v>7631</v>
      </c>
      <c r="AA786" s="110">
        <v>8.5</v>
      </c>
      <c r="AB786" s="106" t="s">
        <v>181</v>
      </c>
      <c r="AC786" s="106" t="s">
        <v>181</v>
      </c>
      <c r="AD786" s="106" t="s">
        <v>181</v>
      </c>
      <c r="AE786" s="106" t="s">
        <v>181</v>
      </c>
      <c r="AF786" s="106" t="s">
        <v>181</v>
      </c>
      <c r="AG786" s="106" t="s">
        <v>181</v>
      </c>
      <c r="AH786" s="106" t="s">
        <v>181</v>
      </c>
      <c r="AI786" s="106" t="s">
        <v>181</v>
      </c>
      <c r="AJ786" s="106" t="s">
        <v>181</v>
      </c>
      <c r="AK786" s="106" t="s">
        <v>181</v>
      </c>
      <c r="AL786" s="106" t="s">
        <v>181</v>
      </c>
      <c r="AM786" s="106" t="s">
        <v>181</v>
      </c>
      <c r="AN786" s="106" t="s">
        <v>181</v>
      </c>
      <c r="AO786" s="3"/>
    </row>
    <row r="787" spans="2:41" x14ac:dyDescent="0.25">
      <c r="B787" s="106" t="s">
        <v>4829</v>
      </c>
      <c r="C787" s="16" t="s">
        <v>6</v>
      </c>
      <c r="D787" s="16" t="s">
        <v>7</v>
      </c>
      <c r="E787" s="16">
        <v>2020</v>
      </c>
      <c r="F787" s="12">
        <v>43973</v>
      </c>
      <c r="G787" s="107">
        <v>1001.8</v>
      </c>
      <c r="H787" s="106" t="s">
        <v>181</v>
      </c>
      <c r="I787" s="107">
        <v>1004</v>
      </c>
      <c r="J787" s="106" t="s">
        <v>1282</v>
      </c>
      <c r="K787" s="107">
        <v>1000.5</v>
      </c>
      <c r="L787" s="106" t="s">
        <v>7632</v>
      </c>
      <c r="M787" s="107">
        <v>24.8</v>
      </c>
      <c r="N787" s="107">
        <v>27.1</v>
      </c>
      <c r="O787" s="106" t="s">
        <v>7633</v>
      </c>
      <c r="P787" s="107">
        <v>22.9</v>
      </c>
      <c r="Q787" s="106" t="s">
        <v>7634</v>
      </c>
      <c r="R787" s="106" t="s">
        <v>181</v>
      </c>
      <c r="S787" s="107">
        <v>97</v>
      </c>
      <c r="T787" s="107">
        <v>84</v>
      </c>
      <c r="U787" s="106" t="s">
        <v>7635</v>
      </c>
      <c r="V787" s="107">
        <v>0.1</v>
      </c>
      <c r="W787" s="107">
        <v>30</v>
      </c>
      <c r="X787" s="107">
        <v>2.9</v>
      </c>
      <c r="Y787" s="107">
        <v>197</v>
      </c>
      <c r="Z787" s="106" t="s">
        <v>7636</v>
      </c>
      <c r="AA787" s="110">
        <v>13</v>
      </c>
      <c r="AB787" s="106" t="s">
        <v>181</v>
      </c>
      <c r="AC787" s="106" t="s">
        <v>181</v>
      </c>
      <c r="AD787" s="106" t="s">
        <v>181</v>
      </c>
      <c r="AE787" s="106" t="s">
        <v>181</v>
      </c>
      <c r="AF787" s="106" t="s">
        <v>181</v>
      </c>
      <c r="AG787" s="106" t="s">
        <v>181</v>
      </c>
      <c r="AH787" s="106" t="s">
        <v>181</v>
      </c>
      <c r="AI787" s="106" t="s">
        <v>181</v>
      </c>
      <c r="AJ787" s="106" t="s">
        <v>181</v>
      </c>
      <c r="AK787" s="106" t="s">
        <v>181</v>
      </c>
      <c r="AL787" s="106" t="s">
        <v>181</v>
      </c>
      <c r="AM787" s="106" t="s">
        <v>181</v>
      </c>
      <c r="AN787" s="106" t="s">
        <v>181</v>
      </c>
      <c r="AO787" s="3"/>
    </row>
    <row r="788" spans="2:41" x14ac:dyDescent="0.25">
      <c r="B788" s="106" t="s">
        <v>4829</v>
      </c>
      <c r="C788" s="16" t="s">
        <v>6</v>
      </c>
      <c r="D788" s="16" t="s">
        <v>7</v>
      </c>
      <c r="E788" s="16">
        <v>2020</v>
      </c>
      <c r="F788" s="12">
        <v>43974</v>
      </c>
      <c r="G788" s="107">
        <v>1003.8</v>
      </c>
      <c r="H788" s="106" t="s">
        <v>181</v>
      </c>
      <c r="I788" s="107">
        <v>1006.8</v>
      </c>
      <c r="J788" s="106" t="s">
        <v>7637</v>
      </c>
      <c r="K788" s="107">
        <v>1000.7</v>
      </c>
      <c r="L788" s="106" t="s">
        <v>7638</v>
      </c>
      <c r="M788" s="107">
        <v>24.7</v>
      </c>
      <c r="N788" s="107">
        <v>26.4</v>
      </c>
      <c r="O788" s="106" t="s">
        <v>7639</v>
      </c>
      <c r="P788" s="107">
        <v>23.7</v>
      </c>
      <c r="Q788" s="106" t="s">
        <v>7640</v>
      </c>
      <c r="R788" s="106" t="s">
        <v>181</v>
      </c>
      <c r="S788" s="107">
        <v>99</v>
      </c>
      <c r="T788" s="107">
        <v>93</v>
      </c>
      <c r="U788" s="106" t="s">
        <v>7641</v>
      </c>
      <c r="V788" s="107">
        <v>0.2</v>
      </c>
      <c r="W788" s="107">
        <v>6</v>
      </c>
      <c r="X788" s="107">
        <v>3</v>
      </c>
      <c r="Y788" s="107">
        <v>101</v>
      </c>
      <c r="Z788" s="106" t="s">
        <v>7642</v>
      </c>
      <c r="AA788" s="110">
        <v>15.5</v>
      </c>
      <c r="AB788" s="106" t="s">
        <v>181</v>
      </c>
      <c r="AC788" s="106" t="s">
        <v>181</v>
      </c>
      <c r="AD788" s="106" t="s">
        <v>181</v>
      </c>
      <c r="AE788" s="106" t="s">
        <v>181</v>
      </c>
      <c r="AF788" s="106" t="s">
        <v>181</v>
      </c>
      <c r="AG788" s="106" t="s">
        <v>181</v>
      </c>
      <c r="AH788" s="106" t="s">
        <v>181</v>
      </c>
      <c r="AI788" s="106" t="s">
        <v>181</v>
      </c>
      <c r="AJ788" s="106" t="s">
        <v>181</v>
      </c>
      <c r="AK788" s="106" t="s">
        <v>181</v>
      </c>
      <c r="AL788" s="106" t="s">
        <v>181</v>
      </c>
      <c r="AM788" s="106" t="s">
        <v>181</v>
      </c>
      <c r="AN788" s="106" t="s">
        <v>181</v>
      </c>
      <c r="AO788" s="3"/>
    </row>
    <row r="789" spans="2:41" x14ac:dyDescent="0.25">
      <c r="B789" s="106" t="s">
        <v>4829</v>
      </c>
      <c r="C789" s="16" t="s">
        <v>6</v>
      </c>
      <c r="D789" s="16" t="s">
        <v>7</v>
      </c>
      <c r="E789" s="16">
        <v>2020</v>
      </c>
      <c r="F789" s="12">
        <v>43975</v>
      </c>
      <c r="G789" s="107">
        <v>1007.9</v>
      </c>
      <c r="H789" s="106" t="s">
        <v>181</v>
      </c>
      <c r="I789" s="107">
        <v>1009.8</v>
      </c>
      <c r="J789" s="106" t="s">
        <v>7643</v>
      </c>
      <c r="K789" s="107">
        <v>1005.7</v>
      </c>
      <c r="L789" s="106" t="s">
        <v>7644</v>
      </c>
      <c r="M789" s="107">
        <v>24.4</v>
      </c>
      <c r="N789" s="107">
        <v>27.3</v>
      </c>
      <c r="O789" s="106" t="s">
        <v>7645</v>
      </c>
      <c r="P789" s="107">
        <v>23.3</v>
      </c>
      <c r="Q789" s="106" t="s">
        <v>7646</v>
      </c>
      <c r="R789" s="106" t="s">
        <v>181</v>
      </c>
      <c r="S789" s="107">
        <v>96</v>
      </c>
      <c r="T789" s="107">
        <v>78</v>
      </c>
      <c r="U789" s="106" t="s">
        <v>7647</v>
      </c>
      <c r="V789" s="107">
        <v>0.3</v>
      </c>
      <c r="W789" s="107">
        <v>38</v>
      </c>
      <c r="X789" s="107">
        <v>3.6</v>
      </c>
      <c r="Y789" s="107">
        <v>75</v>
      </c>
      <c r="Z789" s="106" t="s">
        <v>7648</v>
      </c>
      <c r="AA789" s="110">
        <v>5</v>
      </c>
      <c r="AB789" s="106" t="s">
        <v>181</v>
      </c>
      <c r="AC789" s="106" t="s">
        <v>181</v>
      </c>
      <c r="AD789" s="106" t="s">
        <v>181</v>
      </c>
      <c r="AE789" s="106" t="s">
        <v>181</v>
      </c>
      <c r="AF789" s="106" t="s">
        <v>181</v>
      </c>
      <c r="AG789" s="106" t="s">
        <v>181</v>
      </c>
      <c r="AH789" s="106" t="s">
        <v>181</v>
      </c>
      <c r="AI789" s="106" t="s">
        <v>181</v>
      </c>
      <c r="AJ789" s="106" t="s">
        <v>181</v>
      </c>
      <c r="AK789" s="106" t="s">
        <v>181</v>
      </c>
      <c r="AL789" s="106" t="s">
        <v>181</v>
      </c>
      <c r="AM789" s="106" t="s">
        <v>181</v>
      </c>
      <c r="AN789" s="106" t="s">
        <v>181</v>
      </c>
      <c r="AO789" s="3"/>
    </row>
    <row r="790" spans="2:41" x14ac:dyDescent="0.25">
      <c r="B790" s="106" t="s">
        <v>4829</v>
      </c>
      <c r="C790" s="16" t="s">
        <v>6</v>
      </c>
      <c r="D790" s="16" t="s">
        <v>7</v>
      </c>
      <c r="E790" s="16">
        <v>2020</v>
      </c>
      <c r="F790" s="12">
        <v>43976</v>
      </c>
      <c r="G790" s="107">
        <v>1009</v>
      </c>
      <c r="H790" s="106" t="s">
        <v>181</v>
      </c>
      <c r="I790" s="107">
        <v>1010.3</v>
      </c>
      <c r="J790" s="106" t="s">
        <v>7649</v>
      </c>
      <c r="K790" s="107">
        <v>1007.7</v>
      </c>
      <c r="L790" s="106" t="s">
        <v>7650</v>
      </c>
      <c r="M790" s="107">
        <v>25.4</v>
      </c>
      <c r="N790" s="107">
        <v>29.6</v>
      </c>
      <c r="O790" s="106" t="s">
        <v>7651</v>
      </c>
      <c r="P790" s="107">
        <v>23.1</v>
      </c>
      <c r="Q790" s="106" t="s">
        <v>7652</v>
      </c>
      <c r="R790" s="106" t="s">
        <v>181</v>
      </c>
      <c r="S790" s="107">
        <v>93</v>
      </c>
      <c r="T790" s="107">
        <v>70</v>
      </c>
      <c r="U790" s="106" t="s">
        <v>7653</v>
      </c>
      <c r="V790" s="107">
        <v>0.3</v>
      </c>
      <c r="W790" s="107">
        <v>13</v>
      </c>
      <c r="X790" s="107">
        <v>4.0999999999999996</v>
      </c>
      <c r="Y790" s="107">
        <v>19</v>
      </c>
      <c r="Z790" s="106" t="s">
        <v>1314</v>
      </c>
      <c r="AA790" s="110">
        <v>0.5</v>
      </c>
      <c r="AB790" s="106" t="s">
        <v>181</v>
      </c>
      <c r="AC790" s="106" t="s">
        <v>181</v>
      </c>
      <c r="AD790" s="106" t="s">
        <v>181</v>
      </c>
      <c r="AE790" s="106" t="s">
        <v>181</v>
      </c>
      <c r="AF790" s="106" t="s">
        <v>181</v>
      </c>
      <c r="AG790" s="106" t="s">
        <v>181</v>
      </c>
      <c r="AH790" s="106" t="s">
        <v>181</v>
      </c>
      <c r="AI790" s="106" t="s">
        <v>181</v>
      </c>
      <c r="AJ790" s="106" t="s">
        <v>181</v>
      </c>
      <c r="AK790" s="106" t="s">
        <v>181</v>
      </c>
      <c r="AL790" s="106" t="s">
        <v>181</v>
      </c>
      <c r="AM790" s="106" t="s">
        <v>181</v>
      </c>
      <c r="AN790" s="106" t="s">
        <v>181</v>
      </c>
      <c r="AO790" s="3"/>
    </row>
    <row r="791" spans="2:41" x14ac:dyDescent="0.25">
      <c r="B791" s="106" t="s">
        <v>4829</v>
      </c>
      <c r="C791" s="16" t="s">
        <v>6</v>
      </c>
      <c r="D791" s="16" t="s">
        <v>7</v>
      </c>
      <c r="E791" s="16">
        <v>2020</v>
      </c>
      <c r="F791" s="12">
        <v>43977</v>
      </c>
      <c r="G791" s="107">
        <v>1006.5</v>
      </c>
      <c r="H791" s="106" t="s">
        <v>181</v>
      </c>
      <c r="I791" s="107">
        <v>1009.2</v>
      </c>
      <c r="J791" s="106" t="s">
        <v>7654</v>
      </c>
      <c r="K791" s="107">
        <v>1004.3</v>
      </c>
      <c r="L791" s="106" t="s">
        <v>7655</v>
      </c>
      <c r="M791" s="107">
        <v>26.6</v>
      </c>
      <c r="N791" s="107">
        <v>31.8</v>
      </c>
      <c r="O791" s="106" t="s">
        <v>7656</v>
      </c>
      <c r="P791" s="107">
        <v>24.4</v>
      </c>
      <c r="Q791" s="106" t="s">
        <v>7657</v>
      </c>
      <c r="R791" s="106" t="s">
        <v>181</v>
      </c>
      <c r="S791" s="107">
        <v>93</v>
      </c>
      <c r="T791" s="107">
        <v>68</v>
      </c>
      <c r="U791" s="106" t="s">
        <v>7658</v>
      </c>
      <c r="V791" s="107">
        <v>0.2</v>
      </c>
      <c r="W791" s="107">
        <v>25</v>
      </c>
      <c r="X791" s="107">
        <v>4.0999999999999996</v>
      </c>
      <c r="Y791" s="107">
        <v>352</v>
      </c>
      <c r="Z791" s="106" t="s">
        <v>7659</v>
      </c>
      <c r="AA791" s="110">
        <v>4</v>
      </c>
      <c r="AB791" s="106" t="s">
        <v>181</v>
      </c>
      <c r="AC791" s="106" t="s">
        <v>181</v>
      </c>
      <c r="AD791" s="106" t="s">
        <v>181</v>
      </c>
      <c r="AE791" s="106" t="s">
        <v>181</v>
      </c>
      <c r="AF791" s="106" t="s">
        <v>181</v>
      </c>
      <c r="AG791" s="106" t="s">
        <v>181</v>
      </c>
      <c r="AH791" s="106" t="s">
        <v>181</v>
      </c>
      <c r="AI791" s="106" t="s">
        <v>181</v>
      </c>
      <c r="AJ791" s="106" t="s">
        <v>181</v>
      </c>
      <c r="AK791" s="106" t="s">
        <v>181</v>
      </c>
      <c r="AL791" s="106" t="s">
        <v>181</v>
      </c>
      <c r="AM791" s="106" t="s">
        <v>181</v>
      </c>
      <c r="AN791" s="106" t="s">
        <v>181</v>
      </c>
      <c r="AO791" s="3"/>
    </row>
    <row r="792" spans="2:41" x14ac:dyDescent="0.25">
      <c r="B792" s="106" t="s">
        <v>4829</v>
      </c>
      <c r="C792" s="16" t="s">
        <v>6</v>
      </c>
      <c r="D792" s="16" t="s">
        <v>7</v>
      </c>
      <c r="E792" s="16">
        <v>2020</v>
      </c>
      <c r="F792" s="12">
        <v>43978</v>
      </c>
      <c r="G792" s="107">
        <v>1007.9</v>
      </c>
      <c r="H792" s="106" t="s">
        <v>181</v>
      </c>
      <c r="I792" s="107">
        <v>1010.7</v>
      </c>
      <c r="J792" s="106" t="s">
        <v>7660</v>
      </c>
      <c r="K792" s="107">
        <v>1005.8</v>
      </c>
      <c r="L792" s="106" t="s">
        <v>7661</v>
      </c>
      <c r="M792" s="107">
        <v>24.6</v>
      </c>
      <c r="N792" s="107">
        <v>27.8</v>
      </c>
      <c r="O792" s="106" t="s">
        <v>7662</v>
      </c>
      <c r="P792" s="107">
        <v>22.9</v>
      </c>
      <c r="Q792" s="106" t="s">
        <v>7663</v>
      </c>
      <c r="R792" s="106" t="s">
        <v>181</v>
      </c>
      <c r="S792" s="107">
        <v>97</v>
      </c>
      <c r="T792" s="107">
        <v>84</v>
      </c>
      <c r="U792" s="106" t="s">
        <v>7664</v>
      </c>
      <c r="V792" s="107">
        <v>0.3</v>
      </c>
      <c r="W792" s="107">
        <v>12</v>
      </c>
      <c r="X792" s="107">
        <v>4.3</v>
      </c>
      <c r="Y792" s="107">
        <v>355</v>
      </c>
      <c r="Z792" s="106" t="s">
        <v>7665</v>
      </c>
      <c r="AA792" s="110">
        <v>25</v>
      </c>
      <c r="AB792" s="106" t="s">
        <v>181</v>
      </c>
      <c r="AC792" s="106" t="s">
        <v>181</v>
      </c>
      <c r="AD792" s="106" t="s">
        <v>181</v>
      </c>
      <c r="AE792" s="106" t="s">
        <v>181</v>
      </c>
      <c r="AF792" s="106" t="s">
        <v>181</v>
      </c>
      <c r="AG792" s="106" t="s">
        <v>181</v>
      </c>
      <c r="AH792" s="106" t="s">
        <v>181</v>
      </c>
      <c r="AI792" s="106" t="s">
        <v>181</v>
      </c>
      <c r="AJ792" s="106" t="s">
        <v>181</v>
      </c>
      <c r="AK792" s="106" t="s">
        <v>181</v>
      </c>
      <c r="AL792" s="106" t="s">
        <v>181</v>
      </c>
      <c r="AM792" s="106" t="s">
        <v>181</v>
      </c>
      <c r="AN792" s="106" t="s">
        <v>181</v>
      </c>
      <c r="AO792" s="3"/>
    </row>
    <row r="793" spans="2:41" x14ac:dyDescent="0.25">
      <c r="B793" s="106" t="s">
        <v>4829</v>
      </c>
      <c r="C793" s="16" t="s">
        <v>6</v>
      </c>
      <c r="D793" s="16" t="s">
        <v>7</v>
      </c>
      <c r="E793" s="16">
        <v>2020</v>
      </c>
      <c r="F793" s="12">
        <v>43979</v>
      </c>
      <c r="G793" s="107">
        <v>1009.7</v>
      </c>
      <c r="H793" s="106" t="s">
        <v>181</v>
      </c>
      <c r="I793" s="107">
        <v>1011.7</v>
      </c>
      <c r="J793" s="106" t="s">
        <v>7666</v>
      </c>
      <c r="K793" s="107">
        <v>1008.2</v>
      </c>
      <c r="L793" s="106" t="s">
        <v>7667</v>
      </c>
      <c r="M793" s="107">
        <v>24.7</v>
      </c>
      <c r="N793" s="107">
        <v>27.8</v>
      </c>
      <c r="O793" s="106" t="s">
        <v>7668</v>
      </c>
      <c r="P793" s="107">
        <v>23</v>
      </c>
      <c r="Q793" s="106" t="s">
        <v>7669</v>
      </c>
      <c r="R793" s="106" t="s">
        <v>181</v>
      </c>
      <c r="S793" s="107">
        <v>97</v>
      </c>
      <c r="T793" s="107">
        <v>85</v>
      </c>
      <c r="U793" s="106" t="s">
        <v>7670</v>
      </c>
      <c r="V793" s="107">
        <v>0.3</v>
      </c>
      <c r="W793" s="107">
        <v>27</v>
      </c>
      <c r="X793" s="107">
        <v>3.3</v>
      </c>
      <c r="Y793" s="107">
        <v>12</v>
      </c>
      <c r="Z793" s="106" t="s">
        <v>7671</v>
      </c>
      <c r="AA793" s="110">
        <v>9.5</v>
      </c>
      <c r="AB793" s="106" t="s">
        <v>181</v>
      </c>
      <c r="AC793" s="106" t="s">
        <v>181</v>
      </c>
      <c r="AD793" s="106" t="s">
        <v>181</v>
      </c>
      <c r="AE793" s="106" t="s">
        <v>181</v>
      </c>
      <c r="AF793" s="106" t="s">
        <v>181</v>
      </c>
      <c r="AG793" s="106" t="s">
        <v>181</v>
      </c>
      <c r="AH793" s="106" t="s">
        <v>181</v>
      </c>
      <c r="AI793" s="106" t="s">
        <v>181</v>
      </c>
      <c r="AJ793" s="106" t="s">
        <v>181</v>
      </c>
      <c r="AK793" s="106" t="s">
        <v>181</v>
      </c>
      <c r="AL793" s="106" t="s">
        <v>181</v>
      </c>
      <c r="AM793" s="106" t="s">
        <v>181</v>
      </c>
      <c r="AN793" s="106" t="s">
        <v>181</v>
      </c>
      <c r="AO793" s="3"/>
    </row>
    <row r="794" spans="2:41" x14ac:dyDescent="0.25">
      <c r="B794" s="106" t="s">
        <v>4829</v>
      </c>
      <c r="C794" s="16" t="s">
        <v>6</v>
      </c>
      <c r="D794" s="16" t="s">
        <v>7</v>
      </c>
      <c r="E794" s="16">
        <v>2020</v>
      </c>
      <c r="F794" s="12">
        <v>43980</v>
      </c>
      <c r="G794" s="107">
        <v>1010.1</v>
      </c>
      <c r="H794" s="106" t="s">
        <v>181</v>
      </c>
      <c r="I794" s="107">
        <v>1011.4</v>
      </c>
      <c r="J794" s="106" t="s">
        <v>7672</v>
      </c>
      <c r="K794" s="107">
        <v>1008.8</v>
      </c>
      <c r="L794" s="106" t="s">
        <v>7673</v>
      </c>
      <c r="M794" s="107">
        <v>26.2</v>
      </c>
      <c r="N794" s="107">
        <v>31.8</v>
      </c>
      <c r="O794" s="106" t="s">
        <v>7674</v>
      </c>
      <c r="P794" s="107">
        <v>23.8</v>
      </c>
      <c r="Q794" s="106" t="s">
        <v>7675</v>
      </c>
      <c r="R794" s="106" t="s">
        <v>181</v>
      </c>
      <c r="S794" s="107">
        <v>93</v>
      </c>
      <c r="T794" s="107">
        <v>63</v>
      </c>
      <c r="U794" s="106" t="s">
        <v>7676</v>
      </c>
      <c r="V794" s="107">
        <v>0.3</v>
      </c>
      <c r="W794" s="107">
        <v>10</v>
      </c>
      <c r="X794" s="107">
        <v>4</v>
      </c>
      <c r="Y794" s="107">
        <v>19</v>
      </c>
      <c r="Z794" s="106" t="s">
        <v>7677</v>
      </c>
      <c r="AA794" s="110">
        <v>26</v>
      </c>
      <c r="AB794" s="106" t="s">
        <v>181</v>
      </c>
      <c r="AC794" s="106" t="s">
        <v>181</v>
      </c>
      <c r="AD794" s="106" t="s">
        <v>181</v>
      </c>
      <c r="AE794" s="106" t="s">
        <v>181</v>
      </c>
      <c r="AF794" s="106" t="s">
        <v>181</v>
      </c>
      <c r="AG794" s="106" t="s">
        <v>181</v>
      </c>
      <c r="AH794" s="106" t="s">
        <v>181</v>
      </c>
      <c r="AI794" s="106" t="s">
        <v>181</v>
      </c>
      <c r="AJ794" s="106" t="s">
        <v>181</v>
      </c>
      <c r="AK794" s="106" t="s">
        <v>181</v>
      </c>
      <c r="AL794" s="106" t="s">
        <v>181</v>
      </c>
      <c r="AM794" s="106" t="s">
        <v>181</v>
      </c>
      <c r="AN794" s="106" t="s">
        <v>181</v>
      </c>
      <c r="AO794" s="3"/>
    </row>
    <row r="795" spans="2:41" x14ac:dyDescent="0.25">
      <c r="B795" s="106" t="s">
        <v>4829</v>
      </c>
      <c r="C795" s="16" t="s">
        <v>6</v>
      </c>
      <c r="D795" s="16" t="s">
        <v>7</v>
      </c>
      <c r="E795" s="16">
        <v>2020</v>
      </c>
      <c r="F795" s="12">
        <v>43981</v>
      </c>
      <c r="G795" s="107">
        <v>1009</v>
      </c>
      <c r="H795" s="106" t="s">
        <v>181</v>
      </c>
      <c r="I795" s="107">
        <v>1010.8</v>
      </c>
      <c r="J795" s="106" t="s">
        <v>7678</v>
      </c>
      <c r="K795" s="107">
        <v>1007.1</v>
      </c>
      <c r="L795" s="106" t="s">
        <v>7679</v>
      </c>
      <c r="M795" s="107">
        <v>27.3</v>
      </c>
      <c r="N795" s="107">
        <v>32.799999999999997</v>
      </c>
      <c r="O795" s="106" t="s">
        <v>7680</v>
      </c>
      <c r="P795" s="107">
        <v>23.1</v>
      </c>
      <c r="Q795" s="106" t="s">
        <v>7681</v>
      </c>
      <c r="R795" s="106" t="s">
        <v>181</v>
      </c>
      <c r="S795" s="107">
        <v>87</v>
      </c>
      <c r="T795" s="107">
        <v>61</v>
      </c>
      <c r="U795" s="106" t="s">
        <v>7682</v>
      </c>
      <c r="V795" s="107">
        <v>0.4</v>
      </c>
      <c r="W795" s="107">
        <v>22</v>
      </c>
      <c r="X795" s="107">
        <v>3.4</v>
      </c>
      <c r="Y795" s="107">
        <v>4</v>
      </c>
      <c r="Z795" s="106" t="s">
        <v>7683</v>
      </c>
      <c r="AA795" s="110">
        <v>0</v>
      </c>
      <c r="AB795" s="106" t="s">
        <v>181</v>
      </c>
      <c r="AC795" s="106" t="s">
        <v>181</v>
      </c>
      <c r="AD795" s="106" t="s">
        <v>181</v>
      </c>
      <c r="AE795" s="106" t="s">
        <v>181</v>
      </c>
      <c r="AF795" s="106" t="s">
        <v>181</v>
      </c>
      <c r="AG795" s="106" t="s">
        <v>181</v>
      </c>
      <c r="AH795" s="106" t="s">
        <v>181</v>
      </c>
      <c r="AI795" s="106" t="s">
        <v>181</v>
      </c>
      <c r="AJ795" s="106" t="s">
        <v>181</v>
      </c>
      <c r="AK795" s="106" t="s">
        <v>181</v>
      </c>
      <c r="AL795" s="106" t="s">
        <v>181</v>
      </c>
      <c r="AM795" s="106" t="s">
        <v>181</v>
      </c>
      <c r="AN795" s="106" t="s">
        <v>181</v>
      </c>
      <c r="AO795" s="3"/>
    </row>
    <row r="796" spans="2:41" x14ac:dyDescent="0.25">
      <c r="B796" s="106" t="s">
        <v>4829</v>
      </c>
      <c r="C796" s="16" t="s">
        <v>6</v>
      </c>
      <c r="D796" s="16" t="s">
        <v>7</v>
      </c>
      <c r="E796" s="16">
        <v>2020</v>
      </c>
      <c r="F796" s="12">
        <v>43982</v>
      </c>
      <c r="G796" s="107">
        <v>1009.4</v>
      </c>
      <c r="H796" s="106" t="s">
        <v>181</v>
      </c>
      <c r="I796" s="107">
        <v>1011</v>
      </c>
      <c r="J796" s="106" t="s">
        <v>7684</v>
      </c>
      <c r="K796" s="107">
        <v>1008.1</v>
      </c>
      <c r="L796" s="106" t="s">
        <v>7685</v>
      </c>
      <c r="M796" s="107">
        <v>28.5</v>
      </c>
      <c r="N796" s="107">
        <v>33.4</v>
      </c>
      <c r="O796" s="106" t="s">
        <v>7686</v>
      </c>
      <c r="P796" s="107">
        <v>24.4</v>
      </c>
      <c r="Q796" s="106" t="s">
        <v>7687</v>
      </c>
      <c r="R796" s="106" t="s">
        <v>181</v>
      </c>
      <c r="S796" s="107">
        <v>85</v>
      </c>
      <c r="T796" s="107">
        <v>61</v>
      </c>
      <c r="U796" s="106" t="s">
        <v>7688</v>
      </c>
      <c r="V796" s="107">
        <v>0.6</v>
      </c>
      <c r="W796" s="107">
        <v>52</v>
      </c>
      <c r="X796" s="107">
        <v>4.7</v>
      </c>
      <c r="Y796" s="107">
        <v>65</v>
      </c>
      <c r="Z796" s="106" t="s">
        <v>7689</v>
      </c>
      <c r="AA796" s="110">
        <v>0</v>
      </c>
      <c r="AB796" s="106" t="s">
        <v>181</v>
      </c>
      <c r="AC796" s="106" t="s">
        <v>181</v>
      </c>
      <c r="AD796" s="106" t="s">
        <v>181</v>
      </c>
      <c r="AE796" s="106" t="s">
        <v>181</v>
      </c>
      <c r="AF796" s="106" t="s">
        <v>181</v>
      </c>
      <c r="AG796" s="106" t="s">
        <v>181</v>
      </c>
      <c r="AH796" s="106" t="s">
        <v>181</v>
      </c>
      <c r="AI796" s="106" t="s">
        <v>181</v>
      </c>
      <c r="AJ796" s="106" t="s">
        <v>181</v>
      </c>
      <c r="AK796" s="106" t="s">
        <v>181</v>
      </c>
      <c r="AL796" s="106" t="s">
        <v>181</v>
      </c>
      <c r="AM796" s="106" t="s">
        <v>181</v>
      </c>
      <c r="AN796" s="106" t="s">
        <v>181</v>
      </c>
      <c r="AO796" s="3"/>
    </row>
    <row r="797" spans="2:41" x14ac:dyDescent="0.25">
      <c r="B797" s="106" t="s">
        <v>4829</v>
      </c>
      <c r="C797" s="16" t="s">
        <v>6</v>
      </c>
      <c r="D797" s="16" t="s">
        <v>7</v>
      </c>
      <c r="E797" s="16">
        <v>2020</v>
      </c>
      <c r="F797" s="12">
        <v>43983</v>
      </c>
      <c r="G797" s="107">
        <v>1009.7</v>
      </c>
      <c r="H797" s="106" t="s">
        <v>181</v>
      </c>
      <c r="I797" s="107">
        <v>1011.4</v>
      </c>
      <c r="J797" s="106" t="s">
        <v>7690</v>
      </c>
      <c r="K797" s="107">
        <v>1007.8</v>
      </c>
      <c r="L797" s="106" t="s">
        <v>7691</v>
      </c>
      <c r="M797" s="107">
        <v>27.5</v>
      </c>
      <c r="N797" s="107">
        <v>33.4</v>
      </c>
      <c r="O797" s="106" t="s">
        <v>7692</v>
      </c>
      <c r="P797" s="107">
        <v>24.7</v>
      </c>
      <c r="Q797" s="106" t="s">
        <v>7693</v>
      </c>
      <c r="R797" s="106" t="s">
        <v>181</v>
      </c>
      <c r="S797" s="107">
        <v>91</v>
      </c>
      <c r="T797" s="107">
        <v>64</v>
      </c>
      <c r="U797" s="106" t="s">
        <v>7694</v>
      </c>
      <c r="V797" s="107">
        <v>0.3</v>
      </c>
      <c r="W797" s="107">
        <v>39</v>
      </c>
      <c r="X797" s="107">
        <v>4.7</v>
      </c>
      <c r="Y797" s="107">
        <v>107</v>
      </c>
      <c r="Z797" s="106" t="s">
        <v>7695</v>
      </c>
      <c r="AA797" s="110">
        <v>37</v>
      </c>
      <c r="AB797" s="106" t="s">
        <v>181</v>
      </c>
      <c r="AC797" s="106" t="s">
        <v>181</v>
      </c>
      <c r="AD797" s="106" t="s">
        <v>181</v>
      </c>
      <c r="AE797" s="106" t="s">
        <v>181</v>
      </c>
      <c r="AF797" s="106" t="s">
        <v>181</v>
      </c>
      <c r="AG797" s="106" t="s">
        <v>181</v>
      </c>
      <c r="AH797" s="106" t="s">
        <v>181</v>
      </c>
      <c r="AI797" s="106" t="s">
        <v>181</v>
      </c>
      <c r="AJ797" s="106" t="s">
        <v>181</v>
      </c>
      <c r="AK797" s="106" t="s">
        <v>181</v>
      </c>
      <c r="AL797" s="106" t="s">
        <v>181</v>
      </c>
      <c r="AM797" s="106" t="s">
        <v>181</v>
      </c>
      <c r="AN797" s="106" t="s">
        <v>181</v>
      </c>
      <c r="AO797" s="3"/>
    </row>
    <row r="798" spans="2:41" x14ac:dyDescent="0.25">
      <c r="B798" s="106" t="s">
        <v>4829</v>
      </c>
      <c r="C798" s="16" t="s">
        <v>6</v>
      </c>
      <c r="D798" s="16" t="s">
        <v>7</v>
      </c>
      <c r="E798" s="16">
        <v>2020</v>
      </c>
      <c r="F798" s="12">
        <v>43984</v>
      </c>
      <c r="G798" s="107">
        <v>1008.3</v>
      </c>
      <c r="H798" s="106" t="s">
        <v>181</v>
      </c>
      <c r="I798" s="107">
        <v>1010.7</v>
      </c>
      <c r="J798" s="106" t="s">
        <v>7696</v>
      </c>
      <c r="K798" s="107">
        <v>1006.6</v>
      </c>
      <c r="L798" s="106" t="s">
        <v>7697</v>
      </c>
      <c r="M798" s="107">
        <v>28</v>
      </c>
      <c r="N798" s="107">
        <v>34.4</v>
      </c>
      <c r="O798" s="106" t="s">
        <v>7698</v>
      </c>
      <c r="P798" s="107">
        <v>23.7</v>
      </c>
      <c r="Q798" s="106" t="s">
        <v>7699</v>
      </c>
      <c r="R798" s="106" t="s">
        <v>181</v>
      </c>
      <c r="S798" s="107">
        <v>88</v>
      </c>
      <c r="T798" s="107">
        <v>60</v>
      </c>
      <c r="U798" s="106" t="s">
        <v>7700</v>
      </c>
      <c r="V798" s="107">
        <v>0.3</v>
      </c>
      <c r="W798" s="107">
        <v>51</v>
      </c>
      <c r="X798" s="107">
        <v>4</v>
      </c>
      <c r="Y798" s="107">
        <v>143</v>
      </c>
      <c r="Z798" s="106" t="s">
        <v>7701</v>
      </c>
      <c r="AA798" s="110">
        <v>0</v>
      </c>
      <c r="AB798" s="106" t="s">
        <v>181</v>
      </c>
      <c r="AC798" s="106" t="s">
        <v>181</v>
      </c>
      <c r="AD798" s="106" t="s">
        <v>181</v>
      </c>
      <c r="AE798" s="106" t="s">
        <v>181</v>
      </c>
      <c r="AF798" s="106" t="s">
        <v>181</v>
      </c>
      <c r="AG798" s="106" t="s">
        <v>181</v>
      </c>
      <c r="AH798" s="106" t="s">
        <v>181</v>
      </c>
      <c r="AI798" s="106" t="s">
        <v>181</v>
      </c>
      <c r="AJ798" s="106" t="s">
        <v>181</v>
      </c>
      <c r="AK798" s="106" t="s">
        <v>181</v>
      </c>
      <c r="AL798" s="106" t="s">
        <v>181</v>
      </c>
      <c r="AM798" s="106" t="s">
        <v>181</v>
      </c>
      <c r="AN798" s="106" t="s">
        <v>181</v>
      </c>
      <c r="AO798" s="3"/>
    </row>
    <row r="799" spans="2:41" x14ac:dyDescent="0.25">
      <c r="B799" s="106" t="s">
        <v>4829</v>
      </c>
      <c r="C799" s="16" t="s">
        <v>6</v>
      </c>
      <c r="D799" s="16" t="s">
        <v>7</v>
      </c>
      <c r="E799" s="16">
        <v>2020</v>
      </c>
      <c r="F799" s="12">
        <v>43985</v>
      </c>
      <c r="G799" s="107">
        <v>1006.6</v>
      </c>
      <c r="H799" s="106" t="s">
        <v>181</v>
      </c>
      <c r="I799" s="107">
        <v>1008.8</v>
      </c>
      <c r="J799" s="106" t="s">
        <v>7702</v>
      </c>
      <c r="K799" s="107">
        <v>1004.6</v>
      </c>
      <c r="L799" s="106" t="s">
        <v>7703</v>
      </c>
      <c r="M799" s="107">
        <v>28.4</v>
      </c>
      <c r="N799" s="107">
        <v>34.4</v>
      </c>
      <c r="O799" s="106" t="s">
        <v>7704</v>
      </c>
      <c r="P799" s="107">
        <v>24.5</v>
      </c>
      <c r="Q799" s="106" t="s">
        <v>7705</v>
      </c>
      <c r="R799" s="106" t="s">
        <v>181</v>
      </c>
      <c r="S799" s="107">
        <v>85</v>
      </c>
      <c r="T799" s="107">
        <v>60</v>
      </c>
      <c r="U799" s="106" t="s">
        <v>7706</v>
      </c>
      <c r="V799" s="107">
        <v>0.4</v>
      </c>
      <c r="W799" s="107">
        <v>233</v>
      </c>
      <c r="X799" s="107">
        <v>3.8</v>
      </c>
      <c r="Y799" s="107">
        <v>142</v>
      </c>
      <c r="Z799" s="106" t="s">
        <v>7707</v>
      </c>
      <c r="AA799" s="110">
        <v>0</v>
      </c>
      <c r="AB799" s="106" t="s">
        <v>181</v>
      </c>
      <c r="AC799" s="106" t="s">
        <v>181</v>
      </c>
      <c r="AD799" s="106" t="s">
        <v>181</v>
      </c>
      <c r="AE799" s="106" t="s">
        <v>181</v>
      </c>
      <c r="AF799" s="106" t="s">
        <v>181</v>
      </c>
      <c r="AG799" s="106" t="s">
        <v>181</v>
      </c>
      <c r="AH799" s="106" t="s">
        <v>181</v>
      </c>
      <c r="AI799" s="106" t="s">
        <v>181</v>
      </c>
      <c r="AJ799" s="106" t="s">
        <v>181</v>
      </c>
      <c r="AK799" s="106" t="s">
        <v>181</v>
      </c>
      <c r="AL799" s="106" t="s">
        <v>181</v>
      </c>
      <c r="AM799" s="106" t="s">
        <v>181</v>
      </c>
      <c r="AN799" s="106" t="s">
        <v>181</v>
      </c>
      <c r="AO799" s="3"/>
    </row>
    <row r="800" spans="2:41" x14ac:dyDescent="0.25">
      <c r="B800" s="106" t="s">
        <v>4829</v>
      </c>
      <c r="C800" s="16" t="s">
        <v>6</v>
      </c>
      <c r="D800" s="16" t="s">
        <v>7</v>
      </c>
      <c r="E800" s="16">
        <v>2020</v>
      </c>
      <c r="F800" s="12">
        <v>43986</v>
      </c>
      <c r="G800" s="107">
        <v>1006.1</v>
      </c>
      <c r="H800" s="106" t="s">
        <v>181</v>
      </c>
      <c r="I800" s="107">
        <v>1007.8</v>
      </c>
      <c r="J800" s="106" t="s">
        <v>7708</v>
      </c>
      <c r="K800" s="107">
        <v>1005.1</v>
      </c>
      <c r="L800" s="106" t="s">
        <v>7709</v>
      </c>
      <c r="M800" s="107">
        <v>28.3</v>
      </c>
      <c r="N800" s="107">
        <v>34.200000000000003</v>
      </c>
      <c r="O800" s="106" t="s">
        <v>7710</v>
      </c>
      <c r="P800" s="107">
        <v>23.4</v>
      </c>
      <c r="Q800" s="106" t="s">
        <v>7711</v>
      </c>
      <c r="R800" s="106" t="s">
        <v>181</v>
      </c>
      <c r="S800" s="107">
        <v>84</v>
      </c>
      <c r="T800" s="107">
        <v>52</v>
      </c>
      <c r="U800" s="106" t="s">
        <v>7712</v>
      </c>
      <c r="V800" s="107">
        <v>0.5</v>
      </c>
      <c r="W800" s="107">
        <v>35</v>
      </c>
      <c r="X800" s="107">
        <v>4.3</v>
      </c>
      <c r="Y800" s="107">
        <v>12</v>
      </c>
      <c r="Z800" s="106" t="s">
        <v>7713</v>
      </c>
      <c r="AA800" s="110">
        <v>0</v>
      </c>
      <c r="AB800" s="106" t="s">
        <v>181</v>
      </c>
      <c r="AC800" s="106" t="s">
        <v>181</v>
      </c>
      <c r="AD800" s="106" t="s">
        <v>181</v>
      </c>
      <c r="AE800" s="106" t="s">
        <v>181</v>
      </c>
      <c r="AF800" s="106" t="s">
        <v>181</v>
      </c>
      <c r="AG800" s="106" t="s">
        <v>181</v>
      </c>
      <c r="AH800" s="106" t="s">
        <v>181</v>
      </c>
      <c r="AI800" s="106" t="s">
        <v>181</v>
      </c>
      <c r="AJ800" s="106" t="s">
        <v>181</v>
      </c>
      <c r="AK800" s="106" t="s">
        <v>181</v>
      </c>
      <c r="AL800" s="106" t="s">
        <v>181</v>
      </c>
      <c r="AM800" s="106" t="s">
        <v>181</v>
      </c>
      <c r="AN800" s="106" t="s">
        <v>181</v>
      </c>
      <c r="AO800" s="3"/>
    </row>
    <row r="801" spans="2:41" x14ac:dyDescent="0.25">
      <c r="B801" s="106" t="s">
        <v>4829</v>
      </c>
      <c r="C801" s="16" t="s">
        <v>6</v>
      </c>
      <c r="D801" s="16" t="s">
        <v>7</v>
      </c>
      <c r="E801" s="16">
        <v>2020</v>
      </c>
      <c r="F801" s="12">
        <v>43987</v>
      </c>
      <c r="G801" s="107">
        <v>1006</v>
      </c>
      <c r="H801" s="106" t="s">
        <v>181</v>
      </c>
      <c r="I801" s="107">
        <v>1007.7</v>
      </c>
      <c r="J801" s="106" t="s">
        <v>7714</v>
      </c>
      <c r="K801" s="107">
        <v>1004.2</v>
      </c>
      <c r="L801" s="106" t="s">
        <v>7715</v>
      </c>
      <c r="M801" s="107">
        <v>28.3</v>
      </c>
      <c r="N801" s="107">
        <v>34.799999999999997</v>
      </c>
      <c r="O801" s="106" t="s">
        <v>7716</v>
      </c>
      <c r="P801" s="107">
        <v>23.8</v>
      </c>
      <c r="Q801" s="106" t="s">
        <v>7717</v>
      </c>
      <c r="R801" s="106" t="s">
        <v>181</v>
      </c>
      <c r="S801" s="107">
        <v>82</v>
      </c>
      <c r="T801" s="107">
        <v>49</v>
      </c>
      <c r="U801" s="106" t="s">
        <v>7718</v>
      </c>
      <c r="V801" s="107">
        <v>0.4</v>
      </c>
      <c r="W801" s="107">
        <v>151</v>
      </c>
      <c r="X801" s="107">
        <v>4.8</v>
      </c>
      <c r="Y801" s="107">
        <v>148</v>
      </c>
      <c r="Z801" s="106" t="s">
        <v>7719</v>
      </c>
      <c r="AA801" s="110">
        <v>0</v>
      </c>
      <c r="AB801" s="106" t="s">
        <v>181</v>
      </c>
      <c r="AC801" s="106" t="s">
        <v>181</v>
      </c>
      <c r="AD801" s="106" t="s">
        <v>181</v>
      </c>
      <c r="AE801" s="106" t="s">
        <v>181</v>
      </c>
      <c r="AF801" s="106" t="s">
        <v>181</v>
      </c>
      <c r="AG801" s="106" t="s">
        <v>181</v>
      </c>
      <c r="AH801" s="106" t="s">
        <v>181</v>
      </c>
      <c r="AI801" s="106" t="s">
        <v>181</v>
      </c>
      <c r="AJ801" s="106" t="s">
        <v>181</v>
      </c>
      <c r="AK801" s="106" t="s">
        <v>181</v>
      </c>
      <c r="AL801" s="106" t="s">
        <v>181</v>
      </c>
      <c r="AM801" s="106" t="s">
        <v>181</v>
      </c>
      <c r="AN801" s="106" t="s">
        <v>181</v>
      </c>
      <c r="AO801" s="3"/>
    </row>
    <row r="802" spans="2:41" x14ac:dyDescent="0.25">
      <c r="B802" s="106" t="s">
        <v>4829</v>
      </c>
      <c r="C802" s="16" t="s">
        <v>6</v>
      </c>
      <c r="D802" s="16" t="s">
        <v>7</v>
      </c>
      <c r="E802" s="16">
        <v>2020</v>
      </c>
      <c r="F802" s="12">
        <v>43988</v>
      </c>
      <c r="G802" s="107">
        <v>1004.9</v>
      </c>
      <c r="H802" s="106" t="s">
        <v>181</v>
      </c>
      <c r="I802" s="107">
        <v>1007</v>
      </c>
      <c r="J802" s="106" t="s">
        <v>7720</v>
      </c>
      <c r="K802" s="107">
        <v>1002.8</v>
      </c>
      <c r="L802" s="106" t="s">
        <v>7721</v>
      </c>
      <c r="M802" s="107">
        <v>28.6</v>
      </c>
      <c r="N802" s="107">
        <v>34.5</v>
      </c>
      <c r="O802" s="106" t="s">
        <v>7722</v>
      </c>
      <c r="P802" s="107">
        <v>24.2</v>
      </c>
      <c r="Q802" s="106" t="s">
        <v>7723</v>
      </c>
      <c r="R802" s="106" t="s">
        <v>181</v>
      </c>
      <c r="S802" s="107">
        <v>81</v>
      </c>
      <c r="T802" s="107">
        <v>52</v>
      </c>
      <c r="U802" s="106" t="s">
        <v>7724</v>
      </c>
      <c r="V802" s="107">
        <v>0.5</v>
      </c>
      <c r="W802" s="107">
        <v>17</v>
      </c>
      <c r="X802" s="107">
        <v>4.2</v>
      </c>
      <c r="Y802" s="107">
        <v>15</v>
      </c>
      <c r="Z802" s="106" t="s">
        <v>7725</v>
      </c>
      <c r="AA802" s="110">
        <v>0</v>
      </c>
      <c r="AB802" s="106" t="s">
        <v>181</v>
      </c>
      <c r="AC802" s="106" t="s">
        <v>181</v>
      </c>
      <c r="AD802" s="106" t="s">
        <v>181</v>
      </c>
      <c r="AE802" s="106" t="s">
        <v>181</v>
      </c>
      <c r="AF802" s="106" t="s">
        <v>181</v>
      </c>
      <c r="AG802" s="106" t="s">
        <v>181</v>
      </c>
      <c r="AH802" s="106" t="s">
        <v>181</v>
      </c>
      <c r="AI802" s="106" t="s">
        <v>181</v>
      </c>
      <c r="AJ802" s="106" t="s">
        <v>181</v>
      </c>
      <c r="AK802" s="106" t="s">
        <v>181</v>
      </c>
      <c r="AL802" s="106" t="s">
        <v>181</v>
      </c>
      <c r="AM802" s="106" t="s">
        <v>181</v>
      </c>
      <c r="AN802" s="106" t="s">
        <v>181</v>
      </c>
      <c r="AO802" s="3"/>
    </row>
    <row r="803" spans="2:41" x14ac:dyDescent="0.25">
      <c r="B803" s="106" t="s">
        <v>4829</v>
      </c>
      <c r="C803" s="16" t="s">
        <v>6</v>
      </c>
      <c r="D803" s="16" t="s">
        <v>7</v>
      </c>
      <c r="E803" s="16">
        <v>2020</v>
      </c>
      <c r="F803" s="12">
        <v>43989</v>
      </c>
      <c r="G803" s="107">
        <v>1005.8</v>
      </c>
      <c r="H803" s="106" t="s">
        <v>181</v>
      </c>
      <c r="I803" s="107">
        <v>1007.9</v>
      </c>
      <c r="J803" s="106" t="s">
        <v>7726</v>
      </c>
      <c r="K803" s="107">
        <v>1004.4</v>
      </c>
      <c r="L803" s="106" t="s">
        <v>7727</v>
      </c>
      <c r="M803" s="107">
        <v>27.1</v>
      </c>
      <c r="N803" s="107">
        <v>33.1</v>
      </c>
      <c r="O803" s="106" t="s">
        <v>7728</v>
      </c>
      <c r="P803" s="107">
        <v>24.2</v>
      </c>
      <c r="Q803" s="106" t="s">
        <v>7729</v>
      </c>
      <c r="R803" s="106" t="s">
        <v>181</v>
      </c>
      <c r="S803" s="107">
        <v>89</v>
      </c>
      <c r="T803" s="107">
        <v>61</v>
      </c>
      <c r="U803" s="106" t="s">
        <v>7730</v>
      </c>
      <c r="V803" s="107">
        <v>0.5</v>
      </c>
      <c r="W803" s="107">
        <v>9</v>
      </c>
      <c r="X803" s="107">
        <v>4.7</v>
      </c>
      <c r="Y803" s="107">
        <v>75</v>
      </c>
      <c r="Z803" s="106" t="s">
        <v>7731</v>
      </c>
      <c r="AA803" s="110">
        <v>27</v>
      </c>
      <c r="AB803" s="106" t="s">
        <v>181</v>
      </c>
      <c r="AC803" s="106" t="s">
        <v>181</v>
      </c>
      <c r="AD803" s="106" t="s">
        <v>181</v>
      </c>
      <c r="AE803" s="106" t="s">
        <v>181</v>
      </c>
      <c r="AF803" s="106" t="s">
        <v>181</v>
      </c>
      <c r="AG803" s="106" t="s">
        <v>181</v>
      </c>
      <c r="AH803" s="106" t="s">
        <v>181</v>
      </c>
      <c r="AI803" s="106" t="s">
        <v>181</v>
      </c>
      <c r="AJ803" s="106" t="s">
        <v>181</v>
      </c>
      <c r="AK803" s="106" t="s">
        <v>181</v>
      </c>
      <c r="AL803" s="106" t="s">
        <v>181</v>
      </c>
      <c r="AM803" s="106" t="s">
        <v>181</v>
      </c>
      <c r="AN803" s="106" t="s">
        <v>181</v>
      </c>
      <c r="AO803" s="3"/>
    </row>
    <row r="804" spans="2:41" x14ac:dyDescent="0.25">
      <c r="B804" s="106" t="s">
        <v>4829</v>
      </c>
      <c r="C804" s="16" t="s">
        <v>6</v>
      </c>
      <c r="D804" s="16" t="s">
        <v>7</v>
      </c>
      <c r="E804" s="16">
        <v>2020</v>
      </c>
      <c r="F804" s="12">
        <v>43990</v>
      </c>
      <c r="G804" s="107">
        <v>1007.1</v>
      </c>
      <c r="H804" s="106" t="s">
        <v>181</v>
      </c>
      <c r="I804" s="107">
        <v>1009.5</v>
      </c>
      <c r="J804" s="106" t="s">
        <v>7732</v>
      </c>
      <c r="K804" s="107">
        <v>1005.6</v>
      </c>
      <c r="L804" s="106" t="s">
        <v>7733</v>
      </c>
      <c r="M804" s="107">
        <v>26.9</v>
      </c>
      <c r="N804" s="107">
        <v>30.5</v>
      </c>
      <c r="O804" s="106" t="s">
        <v>7734</v>
      </c>
      <c r="P804" s="107">
        <v>24.7</v>
      </c>
      <c r="Q804" s="106" t="s">
        <v>7735</v>
      </c>
      <c r="R804" s="106" t="s">
        <v>181</v>
      </c>
      <c r="S804" s="107">
        <v>92</v>
      </c>
      <c r="T804" s="107">
        <v>70</v>
      </c>
      <c r="U804" s="106" t="s">
        <v>7736</v>
      </c>
      <c r="V804" s="107">
        <v>0.3</v>
      </c>
      <c r="W804" s="107">
        <v>8</v>
      </c>
      <c r="X804" s="107">
        <v>4.0999999999999996</v>
      </c>
      <c r="Y804" s="107">
        <v>21</v>
      </c>
      <c r="Z804" s="106" t="s">
        <v>7737</v>
      </c>
      <c r="AA804" s="110">
        <v>0.5</v>
      </c>
      <c r="AB804" s="106" t="s">
        <v>181</v>
      </c>
      <c r="AC804" s="106" t="s">
        <v>181</v>
      </c>
      <c r="AD804" s="106" t="s">
        <v>181</v>
      </c>
      <c r="AE804" s="106" t="s">
        <v>181</v>
      </c>
      <c r="AF804" s="106" t="s">
        <v>181</v>
      </c>
      <c r="AG804" s="106" t="s">
        <v>181</v>
      </c>
      <c r="AH804" s="106" t="s">
        <v>181</v>
      </c>
      <c r="AI804" s="106" t="s">
        <v>181</v>
      </c>
      <c r="AJ804" s="106" t="s">
        <v>181</v>
      </c>
      <c r="AK804" s="106" t="s">
        <v>181</v>
      </c>
      <c r="AL804" s="106" t="s">
        <v>181</v>
      </c>
      <c r="AM804" s="106" t="s">
        <v>181</v>
      </c>
      <c r="AN804" s="106" t="s">
        <v>181</v>
      </c>
      <c r="AO804" s="3"/>
    </row>
    <row r="805" spans="2:41" x14ac:dyDescent="0.25">
      <c r="B805" s="106" t="s">
        <v>4829</v>
      </c>
      <c r="C805" s="16" t="s">
        <v>6</v>
      </c>
      <c r="D805" s="16" t="s">
        <v>7</v>
      </c>
      <c r="E805" s="16">
        <v>2020</v>
      </c>
      <c r="F805" s="12">
        <v>43991</v>
      </c>
      <c r="G805" s="107">
        <v>1008.3</v>
      </c>
      <c r="H805" s="106" t="s">
        <v>181</v>
      </c>
      <c r="I805" s="107">
        <v>1010.5</v>
      </c>
      <c r="J805" s="106" t="s">
        <v>7738</v>
      </c>
      <c r="K805" s="107">
        <v>1006.9</v>
      </c>
      <c r="L805" s="106" t="s">
        <v>7739</v>
      </c>
      <c r="M805" s="107">
        <v>26.3</v>
      </c>
      <c r="N805" s="107">
        <v>29.7</v>
      </c>
      <c r="O805" s="106" t="s">
        <v>7740</v>
      </c>
      <c r="P805" s="107">
        <v>24.4</v>
      </c>
      <c r="Q805" s="106" t="s">
        <v>7741</v>
      </c>
      <c r="R805" s="106" t="s">
        <v>181</v>
      </c>
      <c r="S805" s="107">
        <v>93</v>
      </c>
      <c r="T805" s="107">
        <v>76</v>
      </c>
      <c r="U805" s="106" t="s">
        <v>7742</v>
      </c>
      <c r="V805" s="107">
        <v>0.3</v>
      </c>
      <c r="W805" s="107">
        <v>86</v>
      </c>
      <c r="X805" s="107">
        <v>2.7</v>
      </c>
      <c r="Y805" s="107">
        <v>200</v>
      </c>
      <c r="Z805" s="106" t="s">
        <v>7743</v>
      </c>
      <c r="AA805" s="110">
        <v>0.5</v>
      </c>
      <c r="AB805" s="106" t="s">
        <v>181</v>
      </c>
      <c r="AC805" s="106" t="s">
        <v>181</v>
      </c>
      <c r="AD805" s="106" t="s">
        <v>181</v>
      </c>
      <c r="AE805" s="106" t="s">
        <v>181</v>
      </c>
      <c r="AF805" s="106" t="s">
        <v>181</v>
      </c>
      <c r="AG805" s="106" t="s">
        <v>181</v>
      </c>
      <c r="AH805" s="106" t="s">
        <v>181</v>
      </c>
      <c r="AI805" s="106" t="s">
        <v>181</v>
      </c>
      <c r="AJ805" s="106" t="s">
        <v>181</v>
      </c>
      <c r="AK805" s="106" t="s">
        <v>181</v>
      </c>
      <c r="AL805" s="106" t="s">
        <v>181</v>
      </c>
      <c r="AM805" s="106" t="s">
        <v>181</v>
      </c>
      <c r="AN805" s="106" t="s">
        <v>181</v>
      </c>
      <c r="AO805" s="3"/>
    </row>
    <row r="806" spans="2:41" x14ac:dyDescent="0.25">
      <c r="B806" s="106" t="s">
        <v>4829</v>
      </c>
      <c r="C806" s="16" t="s">
        <v>6</v>
      </c>
      <c r="D806" s="16" t="s">
        <v>7</v>
      </c>
      <c r="E806" s="16">
        <v>2020</v>
      </c>
      <c r="F806" s="12">
        <v>43992</v>
      </c>
      <c r="G806" s="107">
        <v>1008.3</v>
      </c>
      <c r="H806" s="106" t="s">
        <v>181</v>
      </c>
      <c r="I806" s="107">
        <v>1009.9</v>
      </c>
      <c r="J806" s="106" t="s">
        <v>1429</v>
      </c>
      <c r="K806" s="107">
        <v>1006.6</v>
      </c>
      <c r="L806" s="106" t="s">
        <v>7744</v>
      </c>
      <c r="M806" s="107">
        <v>27.2</v>
      </c>
      <c r="N806" s="107">
        <v>33</v>
      </c>
      <c r="O806" s="106" t="s">
        <v>7745</v>
      </c>
      <c r="P806" s="107">
        <v>24.1</v>
      </c>
      <c r="Q806" s="106" t="s">
        <v>7746</v>
      </c>
      <c r="R806" s="106" t="s">
        <v>181</v>
      </c>
      <c r="S806" s="107">
        <v>86</v>
      </c>
      <c r="T806" s="107">
        <v>64</v>
      </c>
      <c r="U806" s="106" t="s">
        <v>7747</v>
      </c>
      <c r="V806" s="107">
        <v>0.4</v>
      </c>
      <c r="W806" s="107">
        <v>231</v>
      </c>
      <c r="X806" s="107">
        <v>4.7</v>
      </c>
      <c r="Y806" s="107">
        <v>149</v>
      </c>
      <c r="Z806" s="106" t="s">
        <v>7748</v>
      </c>
      <c r="AA806" s="110">
        <v>0</v>
      </c>
      <c r="AB806" s="106" t="s">
        <v>181</v>
      </c>
      <c r="AC806" s="106" t="s">
        <v>181</v>
      </c>
      <c r="AD806" s="106" t="s">
        <v>181</v>
      </c>
      <c r="AE806" s="106" t="s">
        <v>181</v>
      </c>
      <c r="AF806" s="106" t="s">
        <v>181</v>
      </c>
      <c r="AG806" s="106" t="s">
        <v>181</v>
      </c>
      <c r="AH806" s="106" t="s">
        <v>181</v>
      </c>
      <c r="AI806" s="106" t="s">
        <v>181</v>
      </c>
      <c r="AJ806" s="106" t="s">
        <v>181</v>
      </c>
      <c r="AK806" s="106" t="s">
        <v>181</v>
      </c>
      <c r="AL806" s="106" t="s">
        <v>181</v>
      </c>
      <c r="AM806" s="106" t="s">
        <v>181</v>
      </c>
      <c r="AN806" s="106" t="s">
        <v>181</v>
      </c>
      <c r="AO806" s="3"/>
    </row>
    <row r="807" spans="2:41" x14ac:dyDescent="0.25">
      <c r="B807" s="106" t="s">
        <v>4829</v>
      </c>
      <c r="C807" s="16" t="s">
        <v>6</v>
      </c>
      <c r="D807" s="16" t="s">
        <v>7</v>
      </c>
      <c r="E807" s="16">
        <v>2020</v>
      </c>
      <c r="F807" s="12">
        <v>43993</v>
      </c>
      <c r="G807" s="107">
        <v>1007.1</v>
      </c>
      <c r="H807" s="106" t="s">
        <v>181</v>
      </c>
      <c r="I807" s="107">
        <v>1008.5</v>
      </c>
      <c r="J807" s="106" t="s">
        <v>7749</v>
      </c>
      <c r="K807" s="107">
        <v>1005.3</v>
      </c>
      <c r="L807" s="106" t="s">
        <v>7750</v>
      </c>
      <c r="M807" s="107">
        <v>28.1</v>
      </c>
      <c r="N807" s="107">
        <v>33.6</v>
      </c>
      <c r="O807" s="106" t="s">
        <v>7751</v>
      </c>
      <c r="P807" s="107">
        <v>24</v>
      </c>
      <c r="Q807" s="106" t="s">
        <v>7752</v>
      </c>
      <c r="R807" s="106" t="s">
        <v>181</v>
      </c>
      <c r="S807" s="107">
        <v>85</v>
      </c>
      <c r="T807" s="107">
        <v>54</v>
      </c>
      <c r="U807" s="106" t="s">
        <v>7753</v>
      </c>
      <c r="V807" s="107">
        <v>0.4</v>
      </c>
      <c r="W807" s="107">
        <v>137</v>
      </c>
      <c r="X807" s="107">
        <v>5.4</v>
      </c>
      <c r="Y807" s="107">
        <v>139</v>
      </c>
      <c r="Z807" s="106" t="s">
        <v>7754</v>
      </c>
      <c r="AA807" s="110">
        <v>10.5</v>
      </c>
      <c r="AB807" s="106" t="s">
        <v>181</v>
      </c>
      <c r="AC807" s="106" t="s">
        <v>181</v>
      </c>
      <c r="AD807" s="106" t="s">
        <v>181</v>
      </c>
      <c r="AE807" s="106" t="s">
        <v>181</v>
      </c>
      <c r="AF807" s="106" t="s">
        <v>181</v>
      </c>
      <c r="AG807" s="106" t="s">
        <v>181</v>
      </c>
      <c r="AH807" s="106" t="s">
        <v>181</v>
      </c>
      <c r="AI807" s="106" t="s">
        <v>181</v>
      </c>
      <c r="AJ807" s="106" t="s">
        <v>181</v>
      </c>
      <c r="AK807" s="106" t="s">
        <v>181</v>
      </c>
      <c r="AL807" s="106" t="s">
        <v>181</v>
      </c>
      <c r="AM807" s="106" t="s">
        <v>181</v>
      </c>
      <c r="AN807" s="106" t="s">
        <v>181</v>
      </c>
      <c r="AO807" s="3"/>
    </row>
    <row r="808" spans="2:41" x14ac:dyDescent="0.25">
      <c r="B808" s="106" t="s">
        <v>4829</v>
      </c>
      <c r="C808" s="16" t="s">
        <v>6</v>
      </c>
      <c r="D808" s="16" t="s">
        <v>7</v>
      </c>
      <c r="E808" s="16">
        <v>2020</v>
      </c>
      <c r="F808" s="12">
        <v>43994</v>
      </c>
      <c r="G808" s="107">
        <v>1006.7</v>
      </c>
      <c r="H808" s="106" t="s">
        <v>181</v>
      </c>
      <c r="I808" s="107">
        <v>1008.1</v>
      </c>
      <c r="J808" s="106" t="s">
        <v>7755</v>
      </c>
      <c r="K808" s="107">
        <v>1004.6</v>
      </c>
      <c r="L808" s="106" t="s">
        <v>7756</v>
      </c>
      <c r="M808" s="107">
        <v>29.3</v>
      </c>
      <c r="N808" s="107">
        <v>34.5</v>
      </c>
      <c r="O808" s="106" t="s">
        <v>1453</v>
      </c>
      <c r="P808" s="107">
        <v>24.6</v>
      </c>
      <c r="Q808" s="106" t="s">
        <v>7757</v>
      </c>
      <c r="R808" s="106" t="s">
        <v>181</v>
      </c>
      <c r="S808" s="107">
        <v>80</v>
      </c>
      <c r="T808" s="107">
        <v>54</v>
      </c>
      <c r="U808" s="106" t="s">
        <v>7758</v>
      </c>
      <c r="V808" s="107">
        <v>0.8</v>
      </c>
      <c r="W808" s="107">
        <v>245</v>
      </c>
      <c r="X808" s="107">
        <v>6.2</v>
      </c>
      <c r="Y808" s="107">
        <v>120</v>
      </c>
      <c r="Z808" s="106" t="s">
        <v>7759</v>
      </c>
      <c r="AA808" s="110">
        <v>0</v>
      </c>
      <c r="AB808" s="106" t="s">
        <v>181</v>
      </c>
      <c r="AC808" s="106" t="s">
        <v>181</v>
      </c>
      <c r="AD808" s="106" t="s">
        <v>181</v>
      </c>
      <c r="AE808" s="106" t="s">
        <v>181</v>
      </c>
      <c r="AF808" s="106" t="s">
        <v>181</v>
      </c>
      <c r="AG808" s="106" t="s">
        <v>181</v>
      </c>
      <c r="AH808" s="106" t="s">
        <v>181</v>
      </c>
      <c r="AI808" s="106" t="s">
        <v>181</v>
      </c>
      <c r="AJ808" s="106" t="s">
        <v>181</v>
      </c>
      <c r="AK808" s="106" t="s">
        <v>181</v>
      </c>
      <c r="AL808" s="106" t="s">
        <v>181</v>
      </c>
      <c r="AM808" s="106" t="s">
        <v>181</v>
      </c>
      <c r="AN808" s="106" t="s">
        <v>181</v>
      </c>
      <c r="AO808" s="3"/>
    </row>
    <row r="809" spans="2:41" x14ac:dyDescent="0.25">
      <c r="B809" s="106" t="s">
        <v>4829</v>
      </c>
      <c r="C809" s="16" t="s">
        <v>6</v>
      </c>
      <c r="D809" s="16" t="s">
        <v>7</v>
      </c>
      <c r="E809" s="16">
        <v>2020</v>
      </c>
      <c r="F809" s="12">
        <v>43995</v>
      </c>
      <c r="G809" s="107">
        <v>1007.8</v>
      </c>
      <c r="H809" s="106" t="s">
        <v>181</v>
      </c>
      <c r="I809" s="107">
        <v>1011.1</v>
      </c>
      <c r="J809" s="106" t="s">
        <v>7760</v>
      </c>
      <c r="K809" s="107">
        <v>1005.6</v>
      </c>
      <c r="L809" s="106" t="s">
        <v>7761</v>
      </c>
      <c r="M809" s="107">
        <v>29.1</v>
      </c>
      <c r="N809" s="107">
        <v>34.799999999999997</v>
      </c>
      <c r="O809" s="106" t="s">
        <v>7762</v>
      </c>
      <c r="P809" s="107">
        <v>25.1</v>
      </c>
      <c r="Q809" s="106" t="s">
        <v>7763</v>
      </c>
      <c r="R809" s="106" t="s">
        <v>181</v>
      </c>
      <c r="S809" s="107">
        <v>79</v>
      </c>
      <c r="T809" s="107">
        <v>55</v>
      </c>
      <c r="U809" s="106" t="s">
        <v>7764</v>
      </c>
      <c r="V809" s="107">
        <v>0.9</v>
      </c>
      <c r="W809" s="107">
        <v>252</v>
      </c>
      <c r="X809" s="107">
        <v>8.1</v>
      </c>
      <c r="Y809" s="107">
        <v>159</v>
      </c>
      <c r="Z809" s="106" t="s">
        <v>7765</v>
      </c>
      <c r="AA809" s="110">
        <v>0</v>
      </c>
      <c r="AB809" s="106" t="s">
        <v>181</v>
      </c>
      <c r="AC809" s="106" t="s">
        <v>181</v>
      </c>
      <c r="AD809" s="106" t="s">
        <v>181</v>
      </c>
      <c r="AE809" s="106" t="s">
        <v>181</v>
      </c>
      <c r="AF809" s="106" t="s">
        <v>181</v>
      </c>
      <c r="AG809" s="106" t="s">
        <v>181</v>
      </c>
      <c r="AH809" s="106" t="s">
        <v>181</v>
      </c>
      <c r="AI809" s="106" t="s">
        <v>181</v>
      </c>
      <c r="AJ809" s="106" t="s">
        <v>181</v>
      </c>
      <c r="AK809" s="106" t="s">
        <v>181</v>
      </c>
      <c r="AL809" s="106" t="s">
        <v>181</v>
      </c>
      <c r="AM809" s="106" t="s">
        <v>181</v>
      </c>
      <c r="AN809" s="106" t="s">
        <v>181</v>
      </c>
      <c r="AO809" s="3"/>
    </row>
    <row r="810" spans="2:41" x14ac:dyDescent="0.25">
      <c r="B810" s="106" t="s">
        <v>4829</v>
      </c>
      <c r="C810" s="16" t="s">
        <v>6</v>
      </c>
      <c r="D810" s="16" t="s">
        <v>7</v>
      </c>
      <c r="E810" s="16">
        <v>2020</v>
      </c>
      <c r="F810" s="12">
        <v>43996</v>
      </c>
      <c r="G810" s="107">
        <v>1010.5</v>
      </c>
      <c r="H810" s="106" t="s">
        <v>181</v>
      </c>
      <c r="I810" s="107">
        <v>1012.7</v>
      </c>
      <c r="J810" s="106" t="s">
        <v>7766</v>
      </c>
      <c r="K810" s="107">
        <v>1008.8</v>
      </c>
      <c r="L810" s="106" t="s">
        <v>7767</v>
      </c>
      <c r="M810" s="107">
        <v>29.3</v>
      </c>
      <c r="N810" s="107">
        <v>34.9</v>
      </c>
      <c r="O810" s="106" t="s">
        <v>7768</v>
      </c>
      <c r="P810" s="107">
        <v>25.1</v>
      </c>
      <c r="Q810" s="106" t="s">
        <v>7769</v>
      </c>
      <c r="R810" s="106" t="s">
        <v>181</v>
      </c>
      <c r="S810" s="107">
        <v>80</v>
      </c>
      <c r="T810" s="107">
        <v>53</v>
      </c>
      <c r="U810" s="106" t="s">
        <v>7770</v>
      </c>
      <c r="V810" s="107">
        <v>0.7</v>
      </c>
      <c r="W810" s="107">
        <v>144</v>
      </c>
      <c r="X810" s="107">
        <v>5.4</v>
      </c>
      <c r="Y810" s="107">
        <v>140</v>
      </c>
      <c r="Z810" s="106" t="s">
        <v>7771</v>
      </c>
      <c r="AA810" s="110">
        <v>0</v>
      </c>
      <c r="AB810" s="106" t="s">
        <v>181</v>
      </c>
      <c r="AC810" s="106" t="s">
        <v>181</v>
      </c>
      <c r="AD810" s="106" t="s">
        <v>181</v>
      </c>
      <c r="AE810" s="106" t="s">
        <v>181</v>
      </c>
      <c r="AF810" s="106" t="s">
        <v>181</v>
      </c>
      <c r="AG810" s="106" t="s">
        <v>181</v>
      </c>
      <c r="AH810" s="106" t="s">
        <v>181</v>
      </c>
      <c r="AI810" s="106" t="s">
        <v>181</v>
      </c>
      <c r="AJ810" s="106" t="s">
        <v>181</v>
      </c>
      <c r="AK810" s="106" t="s">
        <v>181</v>
      </c>
      <c r="AL810" s="106" t="s">
        <v>181</v>
      </c>
      <c r="AM810" s="106" t="s">
        <v>181</v>
      </c>
      <c r="AN810" s="106" t="s">
        <v>181</v>
      </c>
      <c r="AO810" s="3"/>
    </row>
    <row r="811" spans="2:41" x14ac:dyDescent="0.25">
      <c r="B811" s="106" t="s">
        <v>4829</v>
      </c>
      <c r="C811" s="16" t="s">
        <v>6</v>
      </c>
      <c r="D811" s="16" t="s">
        <v>7</v>
      </c>
      <c r="E811" s="16">
        <v>2020</v>
      </c>
      <c r="F811" s="12">
        <v>43997</v>
      </c>
      <c r="G811" s="107">
        <v>1010.3</v>
      </c>
      <c r="H811" s="106" t="s">
        <v>181</v>
      </c>
      <c r="I811" s="107">
        <v>1012.5</v>
      </c>
      <c r="J811" s="106" t="s">
        <v>7772</v>
      </c>
      <c r="K811" s="107">
        <v>1008.4</v>
      </c>
      <c r="L811" s="106" t="s">
        <v>7773</v>
      </c>
      <c r="M811" s="107">
        <v>29.2</v>
      </c>
      <c r="N811" s="107">
        <v>34.299999999999997</v>
      </c>
      <c r="O811" s="106" t="s">
        <v>7774</v>
      </c>
      <c r="P811" s="107">
        <v>25.5</v>
      </c>
      <c r="Q811" s="106" t="s">
        <v>7775</v>
      </c>
      <c r="R811" s="106" t="s">
        <v>181</v>
      </c>
      <c r="S811" s="107">
        <v>85</v>
      </c>
      <c r="T811" s="107">
        <v>57</v>
      </c>
      <c r="U811" s="106" t="s">
        <v>7776</v>
      </c>
      <c r="V811" s="107">
        <v>0.4</v>
      </c>
      <c r="W811" s="107">
        <v>27</v>
      </c>
      <c r="X811" s="107">
        <v>3.5</v>
      </c>
      <c r="Y811" s="107">
        <v>95</v>
      </c>
      <c r="Z811" s="106" t="s">
        <v>7777</v>
      </c>
      <c r="AA811" s="110">
        <v>0.5</v>
      </c>
      <c r="AB811" s="106" t="s">
        <v>181</v>
      </c>
      <c r="AC811" s="106" t="s">
        <v>181</v>
      </c>
      <c r="AD811" s="106" t="s">
        <v>181</v>
      </c>
      <c r="AE811" s="106" t="s">
        <v>181</v>
      </c>
      <c r="AF811" s="106" t="s">
        <v>181</v>
      </c>
      <c r="AG811" s="106" t="s">
        <v>181</v>
      </c>
      <c r="AH811" s="106" t="s">
        <v>181</v>
      </c>
      <c r="AI811" s="106" t="s">
        <v>181</v>
      </c>
      <c r="AJ811" s="106" t="s">
        <v>181</v>
      </c>
      <c r="AK811" s="106" t="s">
        <v>181</v>
      </c>
      <c r="AL811" s="106" t="s">
        <v>181</v>
      </c>
      <c r="AM811" s="106" t="s">
        <v>181</v>
      </c>
      <c r="AN811" s="106" t="s">
        <v>181</v>
      </c>
      <c r="AO811" s="3"/>
    </row>
    <row r="812" spans="2:41" x14ac:dyDescent="0.25">
      <c r="B812" s="106" t="s">
        <v>4829</v>
      </c>
      <c r="C812" s="16" t="s">
        <v>6</v>
      </c>
      <c r="D812" s="16" t="s">
        <v>7</v>
      </c>
      <c r="E812" s="16">
        <v>2020</v>
      </c>
      <c r="F812" s="12">
        <v>43998</v>
      </c>
      <c r="G812" s="107">
        <v>1007.3</v>
      </c>
      <c r="H812" s="106" t="s">
        <v>181</v>
      </c>
      <c r="I812" s="107">
        <v>1010.2</v>
      </c>
      <c r="J812" s="106" t="s">
        <v>7778</v>
      </c>
      <c r="K812" s="107">
        <v>1005.4</v>
      </c>
      <c r="L812" s="106" t="s">
        <v>7779</v>
      </c>
      <c r="M812" s="107">
        <v>29.4</v>
      </c>
      <c r="N812" s="107">
        <v>34.700000000000003</v>
      </c>
      <c r="O812" s="106" t="s">
        <v>7780</v>
      </c>
      <c r="P812" s="107">
        <v>25.7</v>
      </c>
      <c r="Q812" s="106" t="s">
        <v>7781</v>
      </c>
      <c r="R812" s="106" t="s">
        <v>181</v>
      </c>
      <c r="S812" s="107">
        <v>83</v>
      </c>
      <c r="T812" s="107">
        <v>59</v>
      </c>
      <c r="U812" s="106" t="s">
        <v>7782</v>
      </c>
      <c r="V812" s="107">
        <v>0.3</v>
      </c>
      <c r="W812" s="107">
        <v>26</v>
      </c>
      <c r="X812" s="107">
        <v>4.4000000000000004</v>
      </c>
      <c r="Y812" s="107">
        <v>86</v>
      </c>
      <c r="Z812" s="106" t="s">
        <v>7783</v>
      </c>
      <c r="AA812" s="110">
        <v>0</v>
      </c>
      <c r="AB812" s="106" t="s">
        <v>181</v>
      </c>
      <c r="AC812" s="106" t="s">
        <v>181</v>
      </c>
      <c r="AD812" s="106" t="s">
        <v>181</v>
      </c>
      <c r="AE812" s="106" t="s">
        <v>181</v>
      </c>
      <c r="AF812" s="106" t="s">
        <v>181</v>
      </c>
      <c r="AG812" s="106" t="s">
        <v>181</v>
      </c>
      <c r="AH812" s="106" t="s">
        <v>181</v>
      </c>
      <c r="AI812" s="106" t="s">
        <v>181</v>
      </c>
      <c r="AJ812" s="106" t="s">
        <v>181</v>
      </c>
      <c r="AK812" s="106" t="s">
        <v>181</v>
      </c>
      <c r="AL812" s="106" t="s">
        <v>181</v>
      </c>
      <c r="AM812" s="106" t="s">
        <v>181</v>
      </c>
      <c r="AN812" s="106" t="s">
        <v>181</v>
      </c>
      <c r="AO812" s="3"/>
    </row>
    <row r="813" spans="2:41" x14ac:dyDescent="0.25">
      <c r="B813" s="106" t="s">
        <v>4829</v>
      </c>
      <c r="C813" s="16" t="s">
        <v>6</v>
      </c>
      <c r="D813" s="16" t="s">
        <v>7</v>
      </c>
      <c r="E813" s="16">
        <v>2020</v>
      </c>
      <c r="F813" s="12">
        <v>43999</v>
      </c>
      <c r="G813" s="107">
        <v>1006</v>
      </c>
      <c r="H813" s="106" t="s">
        <v>181</v>
      </c>
      <c r="I813" s="107">
        <v>1007.3</v>
      </c>
      <c r="J813" s="106" t="s">
        <v>7784</v>
      </c>
      <c r="K813" s="107">
        <v>1005</v>
      </c>
      <c r="L813" s="106" t="s">
        <v>7785</v>
      </c>
      <c r="M813" s="107">
        <v>28.9</v>
      </c>
      <c r="N813" s="107">
        <v>34.5</v>
      </c>
      <c r="O813" s="106" t="s">
        <v>7786</v>
      </c>
      <c r="P813" s="107">
        <v>24.8</v>
      </c>
      <c r="Q813" s="106" t="s">
        <v>7787</v>
      </c>
      <c r="R813" s="106" t="s">
        <v>181</v>
      </c>
      <c r="S813" s="107">
        <v>84</v>
      </c>
      <c r="T813" s="107">
        <v>59</v>
      </c>
      <c r="U813" s="106" t="s">
        <v>7788</v>
      </c>
      <c r="V813" s="107">
        <v>0.4</v>
      </c>
      <c r="W813" s="107">
        <v>37</v>
      </c>
      <c r="X813" s="107">
        <v>4.5</v>
      </c>
      <c r="Y813" s="107">
        <v>20</v>
      </c>
      <c r="Z813" s="106" t="s">
        <v>7789</v>
      </c>
      <c r="AA813" s="110">
        <v>0</v>
      </c>
      <c r="AB813" s="106" t="s">
        <v>181</v>
      </c>
      <c r="AC813" s="106" t="s">
        <v>181</v>
      </c>
      <c r="AD813" s="106" t="s">
        <v>181</v>
      </c>
      <c r="AE813" s="106" t="s">
        <v>181</v>
      </c>
      <c r="AF813" s="106" t="s">
        <v>181</v>
      </c>
      <c r="AG813" s="106" t="s">
        <v>181</v>
      </c>
      <c r="AH813" s="106" t="s">
        <v>181</v>
      </c>
      <c r="AI813" s="106" t="s">
        <v>181</v>
      </c>
      <c r="AJ813" s="106" t="s">
        <v>181</v>
      </c>
      <c r="AK813" s="106" t="s">
        <v>181</v>
      </c>
      <c r="AL813" s="106" t="s">
        <v>181</v>
      </c>
      <c r="AM813" s="106" t="s">
        <v>181</v>
      </c>
      <c r="AN813" s="106" t="s">
        <v>181</v>
      </c>
      <c r="AO813" s="3"/>
    </row>
    <row r="814" spans="2:41" x14ac:dyDescent="0.25">
      <c r="B814" s="106" t="s">
        <v>4829</v>
      </c>
      <c r="C814" s="16" t="s">
        <v>6</v>
      </c>
      <c r="D814" s="16" t="s">
        <v>7</v>
      </c>
      <c r="E814" s="16">
        <v>2020</v>
      </c>
      <c r="F814" s="12">
        <v>44000</v>
      </c>
      <c r="G814" s="107">
        <v>1006.2</v>
      </c>
      <c r="H814" s="106" t="s">
        <v>181</v>
      </c>
      <c r="I814" s="107">
        <v>1007.2</v>
      </c>
      <c r="J814" s="106" t="s">
        <v>7790</v>
      </c>
      <c r="K814" s="107">
        <v>1005.1</v>
      </c>
      <c r="L814" s="106" t="s">
        <v>7791</v>
      </c>
      <c r="M814" s="107">
        <v>28.7</v>
      </c>
      <c r="N814" s="107">
        <v>33.299999999999997</v>
      </c>
      <c r="O814" s="106" t="s">
        <v>7792</v>
      </c>
      <c r="P814" s="107">
        <v>24.6</v>
      </c>
      <c r="Q814" s="106" t="s">
        <v>7793</v>
      </c>
      <c r="R814" s="106" t="s">
        <v>181</v>
      </c>
      <c r="S814" s="107">
        <v>83</v>
      </c>
      <c r="T814" s="107">
        <v>61</v>
      </c>
      <c r="U814" s="106" t="s">
        <v>7794</v>
      </c>
      <c r="V814" s="107">
        <v>0.5</v>
      </c>
      <c r="W814" s="107">
        <v>29</v>
      </c>
      <c r="X814" s="107">
        <v>4.8</v>
      </c>
      <c r="Y814" s="107">
        <v>122</v>
      </c>
      <c r="Z814" s="106" t="s">
        <v>7795</v>
      </c>
      <c r="AA814" s="110">
        <v>0</v>
      </c>
      <c r="AB814" s="106" t="s">
        <v>181</v>
      </c>
      <c r="AC814" s="106" t="s">
        <v>181</v>
      </c>
      <c r="AD814" s="106" t="s">
        <v>181</v>
      </c>
      <c r="AE814" s="106" t="s">
        <v>181</v>
      </c>
      <c r="AF814" s="106" t="s">
        <v>181</v>
      </c>
      <c r="AG814" s="106" t="s">
        <v>181</v>
      </c>
      <c r="AH814" s="106" t="s">
        <v>181</v>
      </c>
      <c r="AI814" s="106" t="s">
        <v>181</v>
      </c>
      <c r="AJ814" s="106" t="s">
        <v>181</v>
      </c>
      <c r="AK814" s="106" t="s">
        <v>181</v>
      </c>
      <c r="AL814" s="106" t="s">
        <v>181</v>
      </c>
      <c r="AM814" s="106" t="s">
        <v>181</v>
      </c>
      <c r="AN814" s="106" t="s">
        <v>181</v>
      </c>
      <c r="AO814" s="3"/>
    </row>
    <row r="815" spans="2:41" x14ac:dyDescent="0.25">
      <c r="B815" s="106" t="s">
        <v>4829</v>
      </c>
      <c r="C815" s="16" t="s">
        <v>6</v>
      </c>
      <c r="D815" s="16" t="s">
        <v>7</v>
      </c>
      <c r="E815" s="16">
        <v>2020</v>
      </c>
      <c r="F815" s="12">
        <v>44001</v>
      </c>
      <c r="G815" s="107">
        <v>1006.8</v>
      </c>
      <c r="H815" s="106" t="s">
        <v>181</v>
      </c>
      <c r="I815" s="107">
        <v>1008.5</v>
      </c>
      <c r="J815" s="106" t="s">
        <v>7796</v>
      </c>
      <c r="K815" s="107">
        <v>1005.4</v>
      </c>
      <c r="L815" s="106" t="s">
        <v>7797</v>
      </c>
      <c r="M815" s="107">
        <v>28.7</v>
      </c>
      <c r="N815" s="107">
        <v>33.4</v>
      </c>
      <c r="O815" s="106" t="s">
        <v>7798</v>
      </c>
      <c r="P815" s="107">
        <v>24.1</v>
      </c>
      <c r="Q815" s="106" t="s">
        <v>7799</v>
      </c>
      <c r="R815" s="106" t="s">
        <v>181</v>
      </c>
      <c r="S815" s="107">
        <v>84</v>
      </c>
      <c r="T815" s="107">
        <v>60</v>
      </c>
      <c r="U815" s="106" t="s">
        <v>7800</v>
      </c>
      <c r="V815" s="107">
        <v>0.5</v>
      </c>
      <c r="W815" s="107">
        <v>214</v>
      </c>
      <c r="X815" s="107">
        <v>5.6</v>
      </c>
      <c r="Y815" s="107">
        <v>10</v>
      </c>
      <c r="Z815" s="106" t="s">
        <v>7801</v>
      </c>
      <c r="AA815" s="110">
        <v>0</v>
      </c>
      <c r="AB815" s="106" t="s">
        <v>181</v>
      </c>
      <c r="AC815" s="106" t="s">
        <v>181</v>
      </c>
      <c r="AD815" s="106" t="s">
        <v>181</v>
      </c>
      <c r="AE815" s="106" t="s">
        <v>181</v>
      </c>
      <c r="AF815" s="106" t="s">
        <v>181</v>
      </c>
      <c r="AG815" s="106" t="s">
        <v>181</v>
      </c>
      <c r="AH815" s="106" t="s">
        <v>181</v>
      </c>
      <c r="AI815" s="106" t="s">
        <v>181</v>
      </c>
      <c r="AJ815" s="106" t="s">
        <v>181</v>
      </c>
      <c r="AK815" s="106" t="s">
        <v>181</v>
      </c>
      <c r="AL815" s="106" t="s">
        <v>181</v>
      </c>
      <c r="AM815" s="106" t="s">
        <v>181</v>
      </c>
      <c r="AN815" s="106" t="s">
        <v>181</v>
      </c>
      <c r="AO815" s="3"/>
    </row>
    <row r="816" spans="2:41" x14ac:dyDescent="0.25">
      <c r="B816" s="106" t="s">
        <v>4829</v>
      </c>
      <c r="C816" s="16" t="s">
        <v>6</v>
      </c>
      <c r="D816" s="16" t="s">
        <v>7</v>
      </c>
      <c r="E816" s="16">
        <v>2020</v>
      </c>
      <c r="F816" s="12">
        <v>44002</v>
      </c>
      <c r="G816" s="107">
        <v>1006.3</v>
      </c>
      <c r="H816" s="106" t="s">
        <v>181</v>
      </c>
      <c r="I816" s="107">
        <v>1007.9</v>
      </c>
      <c r="J816" s="106" t="s">
        <v>7802</v>
      </c>
      <c r="K816" s="107">
        <v>1004.9</v>
      </c>
      <c r="L816" s="106" t="s">
        <v>7803</v>
      </c>
      <c r="M816" s="107">
        <v>28.9</v>
      </c>
      <c r="N816" s="107">
        <v>34.299999999999997</v>
      </c>
      <c r="O816" s="106" t="s">
        <v>7804</v>
      </c>
      <c r="P816" s="107">
        <v>24.6</v>
      </c>
      <c r="Q816" s="106" t="s">
        <v>1508</v>
      </c>
      <c r="R816" s="106" t="s">
        <v>181</v>
      </c>
      <c r="S816" s="107">
        <v>83</v>
      </c>
      <c r="T816" s="107">
        <v>55</v>
      </c>
      <c r="U816" s="106" t="s">
        <v>7805</v>
      </c>
      <c r="V816" s="107">
        <v>0.4</v>
      </c>
      <c r="W816" s="107">
        <v>21</v>
      </c>
      <c r="X816" s="107">
        <v>4.5</v>
      </c>
      <c r="Y816" s="107">
        <v>159</v>
      </c>
      <c r="Z816" s="106" t="s">
        <v>7806</v>
      </c>
      <c r="AA816" s="110">
        <v>0</v>
      </c>
      <c r="AB816" s="106" t="s">
        <v>181</v>
      </c>
      <c r="AC816" s="106" t="s">
        <v>181</v>
      </c>
      <c r="AD816" s="106" t="s">
        <v>181</v>
      </c>
      <c r="AE816" s="106" t="s">
        <v>181</v>
      </c>
      <c r="AF816" s="106" t="s">
        <v>181</v>
      </c>
      <c r="AG816" s="106" t="s">
        <v>181</v>
      </c>
      <c r="AH816" s="106" t="s">
        <v>181</v>
      </c>
      <c r="AI816" s="106" t="s">
        <v>181</v>
      </c>
      <c r="AJ816" s="106" t="s">
        <v>181</v>
      </c>
      <c r="AK816" s="106" t="s">
        <v>181</v>
      </c>
      <c r="AL816" s="106" t="s">
        <v>181</v>
      </c>
      <c r="AM816" s="106" t="s">
        <v>181</v>
      </c>
      <c r="AN816" s="106" t="s">
        <v>181</v>
      </c>
      <c r="AO816" s="3"/>
    </row>
    <row r="817" spans="2:41" x14ac:dyDescent="0.25">
      <c r="B817" s="106" t="s">
        <v>4829</v>
      </c>
      <c r="C817" s="16" t="s">
        <v>6</v>
      </c>
      <c r="D817" s="16" t="s">
        <v>7</v>
      </c>
      <c r="E817" s="16">
        <v>2020</v>
      </c>
      <c r="F817" s="12">
        <v>44003</v>
      </c>
      <c r="G817" s="107">
        <v>1003.5</v>
      </c>
      <c r="H817" s="106" t="s">
        <v>181</v>
      </c>
      <c r="I817" s="107">
        <v>1005.9</v>
      </c>
      <c r="J817" s="106" t="s">
        <v>7807</v>
      </c>
      <c r="K817" s="107">
        <v>1001.9</v>
      </c>
      <c r="L817" s="106" t="s">
        <v>7808</v>
      </c>
      <c r="M817" s="107">
        <v>28.3</v>
      </c>
      <c r="N817" s="107">
        <v>33.799999999999997</v>
      </c>
      <c r="O817" s="106" t="s">
        <v>7809</v>
      </c>
      <c r="P817" s="107">
        <v>24.6</v>
      </c>
      <c r="Q817" s="106" t="s">
        <v>7810</v>
      </c>
      <c r="R817" s="106" t="s">
        <v>181</v>
      </c>
      <c r="S817" s="107">
        <v>85</v>
      </c>
      <c r="T817" s="107">
        <v>60</v>
      </c>
      <c r="U817" s="106" t="s">
        <v>7811</v>
      </c>
      <c r="V817" s="107">
        <v>0.5</v>
      </c>
      <c r="W817" s="107">
        <v>20</v>
      </c>
      <c r="X817" s="107">
        <v>4.5</v>
      </c>
      <c r="Y817" s="107">
        <v>91</v>
      </c>
      <c r="Z817" s="106" t="s">
        <v>7812</v>
      </c>
      <c r="AA817" s="110">
        <v>0</v>
      </c>
      <c r="AB817" s="106" t="s">
        <v>181</v>
      </c>
      <c r="AC817" s="106" t="s">
        <v>181</v>
      </c>
      <c r="AD817" s="106" t="s">
        <v>181</v>
      </c>
      <c r="AE817" s="106" t="s">
        <v>181</v>
      </c>
      <c r="AF817" s="106" t="s">
        <v>181</v>
      </c>
      <c r="AG817" s="106" t="s">
        <v>181</v>
      </c>
      <c r="AH817" s="106" t="s">
        <v>181</v>
      </c>
      <c r="AI817" s="106" t="s">
        <v>181</v>
      </c>
      <c r="AJ817" s="106" t="s">
        <v>181</v>
      </c>
      <c r="AK817" s="106" t="s">
        <v>181</v>
      </c>
      <c r="AL817" s="106" t="s">
        <v>181</v>
      </c>
      <c r="AM817" s="106" t="s">
        <v>181</v>
      </c>
      <c r="AN817" s="106" t="s">
        <v>181</v>
      </c>
      <c r="AO817" s="3"/>
    </row>
    <row r="818" spans="2:41" x14ac:dyDescent="0.25">
      <c r="B818" s="106" t="s">
        <v>4829</v>
      </c>
      <c r="C818" s="16" t="s">
        <v>6</v>
      </c>
      <c r="D818" s="16" t="s">
        <v>7</v>
      </c>
      <c r="E818" s="16">
        <v>2020</v>
      </c>
      <c r="F818" s="12">
        <v>44004</v>
      </c>
      <c r="G818" s="107">
        <v>1003.8</v>
      </c>
      <c r="H818" s="106" t="s">
        <v>181</v>
      </c>
      <c r="I818" s="107">
        <v>1006.1</v>
      </c>
      <c r="J818" s="106" t="s">
        <v>7813</v>
      </c>
      <c r="K818" s="107">
        <v>1002.4</v>
      </c>
      <c r="L818" s="106" t="s">
        <v>7814</v>
      </c>
      <c r="M818" s="107">
        <v>28.4</v>
      </c>
      <c r="N818" s="107">
        <v>34.200000000000003</v>
      </c>
      <c r="O818" s="106" t="s">
        <v>7815</v>
      </c>
      <c r="P818" s="107">
        <v>23.6</v>
      </c>
      <c r="Q818" s="106" t="s">
        <v>7816</v>
      </c>
      <c r="R818" s="106" t="s">
        <v>181</v>
      </c>
      <c r="S818" s="107">
        <v>82</v>
      </c>
      <c r="T818" s="107">
        <v>56</v>
      </c>
      <c r="U818" s="106" t="s">
        <v>7817</v>
      </c>
      <c r="V818" s="107">
        <v>0.5</v>
      </c>
      <c r="W818" s="107">
        <v>29</v>
      </c>
      <c r="X818" s="107">
        <v>5.2</v>
      </c>
      <c r="Y818" s="107">
        <v>115</v>
      </c>
      <c r="Z818" s="106" t="s">
        <v>7818</v>
      </c>
      <c r="AA818" s="110">
        <v>0</v>
      </c>
      <c r="AB818" s="106" t="s">
        <v>181</v>
      </c>
      <c r="AC818" s="106" t="s">
        <v>181</v>
      </c>
      <c r="AD818" s="106" t="s">
        <v>181</v>
      </c>
      <c r="AE818" s="106" t="s">
        <v>181</v>
      </c>
      <c r="AF818" s="106" t="s">
        <v>181</v>
      </c>
      <c r="AG818" s="106" t="s">
        <v>181</v>
      </c>
      <c r="AH818" s="106" t="s">
        <v>181</v>
      </c>
      <c r="AI818" s="106" t="s">
        <v>181</v>
      </c>
      <c r="AJ818" s="106" t="s">
        <v>181</v>
      </c>
      <c r="AK818" s="106" t="s">
        <v>181</v>
      </c>
      <c r="AL818" s="106" t="s">
        <v>181</v>
      </c>
      <c r="AM818" s="106" t="s">
        <v>181</v>
      </c>
      <c r="AN818" s="106" t="s">
        <v>181</v>
      </c>
      <c r="AO818" s="3"/>
    </row>
    <row r="819" spans="2:41" x14ac:dyDescent="0.25">
      <c r="B819" s="106" t="s">
        <v>4829</v>
      </c>
      <c r="C819" s="16" t="s">
        <v>6</v>
      </c>
      <c r="D819" s="16" t="s">
        <v>7</v>
      </c>
      <c r="E819" s="16">
        <v>2020</v>
      </c>
      <c r="F819" s="12">
        <v>44005</v>
      </c>
      <c r="G819" s="107">
        <v>1004.8</v>
      </c>
      <c r="H819" s="106" t="s">
        <v>181</v>
      </c>
      <c r="I819" s="107">
        <v>1006.2</v>
      </c>
      <c r="J819" s="106" t="s">
        <v>7819</v>
      </c>
      <c r="K819" s="107">
        <v>1003.9</v>
      </c>
      <c r="L819" s="106" t="s">
        <v>7820</v>
      </c>
      <c r="M819" s="107">
        <v>28.7</v>
      </c>
      <c r="N819" s="107">
        <v>34.299999999999997</v>
      </c>
      <c r="O819" s="106" t="s">
        <v>7821</v>
      </c>
      <c r="P819" s="107">
        <v>24.2</v>
      </c>
      <c r="Q819" s="106" t="s">
        <v>7822</v>
      </c>
      <c r="R819" s="106" t="s">
        <v>181</v>
      </c>
      <c r="S819" s="107">
        <v>80</v>
      </c>
      <c r="T819" s="107">
        <v>55</v>
      </c>
      <c r="U819" s="106" t="s">
        <v>7823</v>
      </c>
      <c r="V819" s="107">
        <v>0.5</v>
      </c>
      <c r="W819" s="107">
        <v>42</v>
      </c>
      <c r="X819" s="107">
        <v>4.2</v>
      </c>
      <c r="Y819" s="107">
        <v>91</v>
      </c>
      <c r="Z819" s="106" t="s">
        <v>7824</v>
      </c>
      <c r="AA819" s="110">
        <v>0</v>
      </c>
      <c r="AB819" s="106" t="s">
        <v>181</v>
      </c>
      <c r="AC819" s="106" t="s">
        <v>181</v>
      </c>
      <c r="AD819" s="106" t="s">
        <v>181</v>
      </c>
      <c r="AE819" s="106" t="s">
        <v>181</v>
      </c>
      <c r="AF819" s="106" t="s">
        <v>181</v>
      </c>
      <c r="AG819" s="106" t="s">
        <v>181</v>
      </c>
      <c r="AH819" s="106" t="s">
        <v>181</v>
      </c>
      <c r="AI819" s="106" t="s">
        <v>181</v>
      </c>
      <c r="AJ819" s="106" t="s">
        <v>181</v>
      </c>
      <c r="AK819" s="106" t="s">
        <v>181</v>
      </c>
      <c r="AL819" s="106" t="s">
        <v>181</v>
      </c>
      <c r="AM819" s="106" t="s">
        <v>181</v>
      </c>
      <c r="AN819" s="106" t="s">
        <v>181</v>
      </c>
      <c r="AO819" s="3"/>
    </row>
    <row r="820" spans="2:41" x14ac:dyDescent="0.25">
      <c r="B820" s="106" t="s">
        <v>4829</v>
      </c>
      <c r="C820" s="16" t="s">
        <v>6</v>
      </c>
      <c r="D820" s="16" t="s">
        <v>7</v>
      </c>
      <c r="E820" s="16">
        <v>2020</v>
      </c>
      <c r="F820" s="12">
        <v>44006</v>
      </c>
      <c r="G820" s="107">
        <v>1004.3</v>
      </c>
      <c r="H820" s="106" t="s">
        <v>181</v>
      </c>
      <c r="I820" s="107">
        <v>1006.1</v>
      </c>
      <c r="J820" s="106" t="s">
        <v>7825</v>
      </c>
      <c r="K820" s="107">
        <v>1003.1</v>
      </c>
      <c r="L820" s="106" t="s">
        <v>7826</v>
      </c>
      <c r="M820" s="107">
        <v>29.1</v>
      </c>
      <c r="N820" s="107">
        <v>34.6</v>
      </c>
      <c r="O820" s="106" t="s">
        <v>7827</v>
      </c>
      <c r="P820" s="107">
        <v>24.2</v>
      </c>
      <c r="Q820" s="106" t="s">
        <v>7828</v>
      </c>
      <c r="R820" s="106" t="s">
        <v>181</v>
      </c>
      <c r="S820" s="107">
        <v>81</v>
      </c>
      <c r="T820" s="107">
        <v>55</v>
      </c>
      <c r="U820" s="106" t="s">
        <v>7829</v>
      </c>
      <c r="V820" s="107">
        <v>0.4</v>
      </c>
      <c r="W820" s="107">
        <v>16</v>
      </c>
      <c r="X820" s="107">
        <v>4.4000000000000004</v>
      </c>
      <c r="Y820" s="107">
        <v>115</v>
      </c>
      <c r="Z820" s="106" t="s">
        <v>7830</v>
      </c>
      <c r="AA820" s="110">
        <v>0</v>
      </c>
      <c r="AB820" s="106" t="s">
        <v>181</v>
      </c>
      <c r="AC820" s="106" t="s">
        <v>181</v>
      </c>
      <c r="AD820" s="106" t="s">
        <v>181</v>
      </c>
      <c r="AE820" s="106" t="s">
        <v>181</v>
      </c>
      <c r="AF820" s="106" t="s">
        <v>181</v>
      </c>
      <c r="AG820" s="106" t="s">
        <v>181</v>
      </c>
      <c r="AH820" s="106" t="s">
        <v>181</v>
      </c>
      <c r="AI820" s="106" t="s">
        <v>181</v>
      </c>
      <c r="AJ820" s="106" t="s">
        <v>181</v>
      </c>
      <c r="AK820" s="106" t="s">
        <v>181</v>
      </c>
      <c r="AL820" s="106" t="s">
        <v>181</v>
      </c>
      <c r="AM820" s="106" t="s">
        <v>181</v>
      </c>
      <c r="AN820" s="106" t="s">
        <v>181</v>
      </c>
      <c r="AO820" s="3"/>
    </row>
    <row r="821" spans="2:41" x14ac:dyDescent="0.25">
      <c r="B821" s="106" t="s">
        <v>4829</v>
      </c>
      <c r="C821" s="16" t="s">
        <v>6</v>
      </c>
      <c r="D821" s="16" t="s">
        <v>7</v>
      </c>
      <c r="E821" s="16">
        <v>2020</v>
      </c>
      <c r="F821" s="12">
        <v>44007</v>
      </c>
      <c r="G821" s="107">
        <v>1005.1</v>
      </c>
      <c r="H821" s="106" t="s">
        <v>181</v>
      </c>
      <c r="I821" s="107">
        <v>1006.8</v>
      </c>
      <c r="J821" s="106" t="s">
        <v>7831</v>
      </c>
      <c r="K821" s="107">
        <v>1003.4</v>
      </c>
      <c r="L821" s="106" t="s">
        <v>7832</v>
      </c>
      <c r="M821" s="107">
        <v>29.3</v>
      </c>
      <c r="N821" s="107">
        <v>33.9</v>
      </c>
      <c r="O821" s="106" t="s">
        <v>7833</v>
      </c>
      <c r="P821" s="107">
        <v>24.7</v>
      </c>
      <c r="Q821" s="106" t="s">
        <v>7834</v>
      </c>
      <c r="R821" s="106" t="s">
        <v>181</v>
      </c>
      <c r="S821" s="107">
        <v>81</v>
      </c>
      <c r="T821" s="107">
        <v>57</v>
      </c>
      <c r="U821" s="106" t="s">
        <v>7835</v>
      </c>
      <c r="V821" s="107">
        <v>0.5</v>
      </c>
      <c r="W821" s="107">
        <v>47</v>
      </c>
      <c r="X821" s="107">
        <v>5.3</v>
      </c>
      <c r="Y821" s="107">
        <v>47</v>
      </c>
      <c r="Z821" s="106" t="s">
        <v>7836</v>
      </c>
      <c r="AA821" s="110">
        <v>0</v>
      </c>
      <c r="AB821" s="106" t="s">
        <v>181</v>
      </c>
      <c r="AC821" s="106" t="s">
        <v>181</v>
      </c>
      <c r="AD821" s="106" t="s">
        <v>181</v>
      </c>
      <c r="AE821" s="106" t="s">
        <v>181</v>
      </c>
      <c r="AF821" s="106" t="s">
        <v>181</v>
      </c>
      <c r="AG821" s="106" t="s">
        <v>181</v>
      </c>
      <c r="AH821" s="106" t="s">
        <v>181</v>
      </c>
      <c r="AI821" s="106" t="s">
        <v>181</v>
      </c>
      <c r="AJ821" s="106" t="s">
        <v>181</v>
      </c>
      <c r="AK821" s="106" t="s">
        <v>181</v>
      </c>
      <c r="AL821" s="106" t="s">
        <v>181</v>
      </c>
      <c r="AM821" s="106" t="s">
        <v>181</v>
      </c>
      <c r="AN821" s="106" t="s">
        <v>181</v>
      </c>
      <c r="AO821" s="3"/>
    </row>
    <row r="822" spans="2:41" x14ac:dyDescent="0.25">
      <c r="B822" s="106" t="s">
        <v>4829</v>
      </c>
      <c r="C822" s="16" t="s">
        <v>6</v>
      </c>
      <c r="D822" s="16" t="s">
        <v>7</v>
      </c>
      <c r="E822" s="16">
        <v>2020</v>
      </c>
      <c r="F822" s="12">
        <v>44008</v>
      </c>
      <c r="G822" s="107">
        <v>1007.5</v>
      </c>
      <c r="H822" s="106" t="s">
        <v>181</v>
      </c>
      <c r="I822" s="107">
        <v>1009.9</v>
      </c>
      <c r="J822" s="106" t="s">
        <v>7837</v>
      </c>
      <c r="K822" s="107">
        <v>1005.7</v>
      </c>
      <c r="L822" s="106" t="s">
        <v>7838</v>
      </c>
      <c r="M822" s="107">
        <v>29.3</v>
      </c>
      <c r="N822" s="107">
        <v>34.5</v>
      </c>
      <c r="O822" s="106" t="s">
        <v>7839</v>
      </c>
      <c r="P822" s="107">
        <v>25.4</v>
      </c>
      <c r="Q822" s="106" t="s">
        <v>7840</v>
      </c>
      <c r="R822" s="106" t="s">
        <v>181</v>
      </c>
      <c r="S822" s="107">
        <v>77</v>
      </c>
      <c r="T822" s="107">
        <v>54</v>
      </c>
      <c r="U822" s="106" t="s">
        <v>7841</v>
      </c>
      <c r="V822" s="107">
        <v>0.5</v>
      </c>
      <c r="W822" s="107">
        <v>20</v>
      </c>
      <c r="X822" s="107">
        <v>4.3</v>
      </c>
      <c r="Y822" s="107">
        <v>208</v>
      </c>
      <c r="Z822" s="106" t="s">
        <v>7842</v>
      </c>
      <c r="AA822" s="110">
        <v>0</v>
      </c>
      <c r="AB822" s="106" t="s">
        <v>181</v>
      </c>
      <c r="AC822" s="106" t="s">
        <v>181</v>
      </c>
      <c r="AD822" s="106" t="s">
        <v>181</v>
      </c>
      <c r="AE822" s="106" t="s">
        <v>181</v>
      </c>
      <c r="AF822" s="106" t="s">
        <v>181</v>
      </c>
      <c r="AG822" s="106" t="s">
        <v>181</v>
      </c>
      <c r="AH822" s="106" t="s">
        <v>181</v>
      </c>
      <c r="AI822" s="106" t="s">
        <v>181</v>
      </c>
      <c r="AJ822" s="106" t="s">
        <v>181</v>
      </c>
      <c r="AK822" s="106" t="s">
        <v>181</v>
      </c>
      <c r="AL822" s="106" t="s">
        <v>181</v>
      </c>
      <c r="AM822" s="106" t="s">
        <v>181</v>
      </c>
      <c r="AN822" s="106" t="s">
        <v>181</v>
      </c>
      <c r="AO822" s="3"/>
    </row>
    <row r="823" spans="2:41" x14ac:dyDescent="0.25">
      <c r="B823" s="106" t="s">
        <v>4829</v>
      </c>
      <c r="C823" s="16" t="s">
        <v>6</v>
      </c>
      <c r="D823" s="16" t="s">
        <v>7</v>
      </c>
      <c r="E823" s="16">
        <v>2020</v>
      </c>
      <c r="F823" s="12">
        <v>44009</v>
      </c>
      <c r="G823" s="107">
        <v>1007.7</v>
      </c>
      <c r="H823" s="106" t="s">
        <v>181</v>
      </c>
      <c r="I823" s="107">
        <v>1009.1</v>
      </c>
      <c r="J823" s="106" t="s">
        <v>7843</v>
      </c>
      <c r="K823" s="107">
        <v>1006.4</v>
      </c>
      <c r="L823" s="106" t="s">
        <v>7844</v>
      </c>
      <c r="M823" s="107">
        <v>29.6</v>
      </c>
      <c r="N823" s="107">
        <v>35.1</v>
      </c>
      <c r="O823" s="106" t="s">
        <v>7845</v>
      </c>
      <c r="P823" s="107">
        <v>25</v>
      </c>
      <c r="Q823" s="106" t="s">
        <v>7846</v>
      </c>
      <c r="R823" s="106" t="s">
        <v>181</v>
      </c>
      <c r="S823" s="107">
        <v>78</v>
      </c>
      <c r="T823" s="107">
        <v>55</v>
      </c>
      <c r="U823" s="106" t="s">
        <v>7847</v>
      </c>
      <c r="V823" s="107">
        <v>0.5</v>
      </c>
      <c r="W823" s="107">
        <v>239</v>
      </c>
      <c r="X823" s="107">
        <v>6.2</v>
      </c>
      <c r="Y823" s="107">
        <v>148</v>
      </c>
      <c r="Z823" s="106" t="s">
        <v>7848</v>
      </c>
      <c r="AA823" s="110">
        <v>0</v>
      </c>
      <c r="AB823" s="106" t="s">
        <v>181</v>
      </c>
      <c r="AC823" s="106" t="s">
        <v>181</v>
      </c>
      <c r="AD823" s="106" t="s">
        <v>181</v>
      </c>
      <c r="AE823" s="106" t="s">
        <v>181</v>
      </c>
      <c r="AF823" s="106" t="s">
        <v>181</v>
      </c>
      <c r="AG823" s="106" t="s">
        <v>181</v>
      </c>
      <c r="AH823" s="106" t="s">
        <v>181</v>
      </c>
      <c r="AI823" s="106" t="s">
        <v>181</v>
      </c>
      <c r="AJ823" s="106" t="s">
        <v>181</v>
      </c>
      <c r="AK823" s="106" t="s">
        <v>181</v>
      </c>
      <c r="AL823" s="106" t="s">
        <v>181</v>
      </c>
      <c r="AM823" s="106" t="s">
        <v>181</v>
      </c>
      <c r="AN823" s="106" t="s">
        <v>181</v>
      </c>
      <c r="AO823" s="3"/>
    </row>
    <row r="824" spans="2:41" x14ac:dyDescent="0.25">
      <c r="B824" s="106" t="s">
        <v>4829</v>
      </c>
      <c r="C824" s="16" t="s">
        <v>6</v>
      </c>
      <c r="D824" s="16" t="s">
        <v>7</v>
      </c>
      <c r="E824" s="16">
        <v>2020</v>
      </c>
      <c r="F824" s="12">
        <v>44010</v>
      </c>
      <c r="G824" s="107">
        <v>1006.9</v>
      </c>
      <c r="H824" s="106" t="s">
        <v>181</v>
      </c>
      <c r="I824" s="107">
        <v>1008.1</v>
      </c>
      <c r="J824" s="106" t="s">
        <v>7849</v>
      </c>
      <c r="K824" s="107">
        <v>1005.5</v>
      </c>
      <c r="L824" s="106" t="s">
        <v>7850</v>
      </c>
      <c r="M824" s="107">
        <v>29.4</v>
      </c>
      <c r="N824" s="107">
        <v>35.1</v>
      </c>
      <c r="O824" s="106" t="s">
        <v>7851</v>
      </c>
      <c r="P824" s="107">
        <v>25.6</v>
      </c>
      <c r="Q824" s="106" t="s">
        <v>7852</v>
      </c>
      <c r="R824" s="106" t="s">
        <v>181</v>
      </c>
      <c r="S824" s="107">
        <v>77</v>
      </c>
      <c r="T824" s="107">
        <v>51</v>
      </c>
      <c r="U824" s="106" t="s">
        <v>7853</v>
      </c>
      <c r="V824" s="107">
        <v>0.6</v>
      </c>
      <c r="W824" s="107">
        <v>244</v>
      </c>
      <c r="X824" s="107">
        <v>6.5</v>
      </c>
      <c r="Y824" s="107">
        <v>145</v>
      </c>
      <c r="Z824" s="106" t="s">
        <v>7854</v>
      </c>
      <c r="AA824" s="110">
        <v>0</v>
      </c>
      <c r="AB824" s="106" t="s">
        <v>181</v>
      </c>
      <c r="AC824" s="106" t="s">
        <v>181</v>
      </c>
      <c r="AD824" s="106" t="s">
        <v>181</v>
      </c>
      <c r="AE824" s="106" t="s">
        <v>181</v>
      </c>
      <c r="AF824" s="106" t="s">
        <v>181</v>
      </c>
      <c r="AG824" s="106" t="s">
        <v>181</v>
      </c>
      <c r="AH824" s="106" t="s">
        <v>181</v>
      </c>
      <c r="AI824" s="106" t="s">
        <v>181</v>
      </c>
      <c r="AJ824" s="106" t="s">
        <v>181</v>
      </c>
      <c r="AK824" s="106" t="s">
        <v>181</v>
      </c>
      <c r="AL824" s="106" t="s">
        <v>181</v>
      </c>
      <c r="AM824" s="106" t="s">
        <v>181</v>
      </c>
      <c r="AN824" s="106" t="s">
        <v>181</v>
      </c>
      <c r="AO824" s="3"/>
    </row>
    <row r="825" spans="2:41" x14ac:dyDescent="0.25">
      <c r="B825" s="106" t="s">
        <v>4829</v>
      </c>
      <c r="C825" s="16" t="s">
        <v>6</v>
      </c>
      <c r="D825" s="16" t="s">
        <v>7</v>
      </c>
      <c r="E825" s="16">
        <v>2020</v>
      </c>
      <c r="F825" s="12">
        <v>44011</v>
      </c>
      <c r="G825" s="107">
        <v>1004.7</v>
      </c>
      <c r="H825" s="106" t="s">
        <v>181</v>
      </c>
      <c r="I825" s="107">
        <v>1006.8</v>
      </c>
      <c r="J825" s="106" t="s">
        <v>7855</v>
      </c>
      <c r="K825" s="107">
        <v>1003.2</v>
      </c>
      <c r="L825" s="106" t="s">
        <v>7856</v>
      </c>
      <c r="M825" s="107">
        <v>28.8</v>
      </c>
      <c r="N825" s="107">
        <v>35.200000000000003</v>
      </c>
      <c r="O825" s="106" t="s">
        <v>7857</v>
      </c>
      <c r="P825" s="107">
        <v>24.5</v>
      </c>
      <c r="Q825" s="106" t="s">
        <v>7858</v>
      </c>
      <c r="R825" s="106" t="s">
        <v>181</v>
      </c>
      <c r="S825" s="107">
        <v>83</v>
      </c>
      <c r="T825" s="107">
        <v>56</v>
      </c>
      <c r="U825" s="106" t="s">
        <v>7859</v>
      </c>
      <c r="V825" s="107">
        <v>0.5</v>
      </c>
      <c r="W825" s="107">
        <v>249</v>
      </c>
      <c r="X825" s="107">
        <v>5.4</v>
      </c>
      <c r="Y825" s="107">
        <v>142</v>
      </c>
      <c r="Z825" s="106" t="s">
        <v>7860</v>
      </c>
      <c r="AA825" s="110">
        <v>0</v>
      </c>
      <c r="AB825" s="106" t="s">
        <v>181</v>
      </c>
      <c r="AC825" s="106" t="s">
        <v>181</v>
      </c>
      <c r="AD825" s="106" t="s">
        <v>181</v>
      </c>
      <c r="AE825" s="106" t="s">
        <v>181</v>
      </c>
      <c r="AF825" s="106" t="s">
        <v>181</v>
      </c>
      <c r="AG825" s="106" t="s">
        <v>181</v>
      </c>
      <c r="AH825" s="106" t="s">
        <v>181</v>
      </c>
      <c r="AI825" s="106" t="s">
        <v>181</v>
      </c>
      <c r="AJ825" s="106" t="s">
        <v>181</v>
      </c>
      <c r="AK825" s="106" t="s">
        <v>181</v>
      </c>
      <c r="AL825" s="106" t="s">
        <v>181</v>
      </c>
      <c r="AM825" s="106" t="s">
        <v>181</v>
      </c>
      <c r="AN825" s="106" t="s">
        <v>181</v>
      </c>
      <c r="AO825" s="3"/>
    </row>
    <row r="826" spans="2:41" x14ac:dyDescent="0.25">
      <c r="B826" s="106" t="s">
        <v>4829</v>
      </c>
      <c r="C826" s="16" t="s">
        <v>6</v>
      </c>
      <c r="D826" s="16" t="s">
        <v>7</v>
      </c>
      <c r="E826" s="16">
        <v>2020</v>
      </c>
      <c r="F826" s="12">
        <v>44012</v>
      </c>
      <c r="G826" s="107">
        <v>1003</v>
      </c>
      <c r="H826" s="106" t="s">
        <v>181</v>
      </c>
      <c r="I826" s="107">
        <v>1004.5</v>
      </c>
      <c r="J826" s="106" t="s">
        <v>7861</v>
      </c>
      <c r="K826" s="107">
        <v>1001.5</v>
      </c>
      <c r="L826" s="106" t="s">
        <v>7862</v>
      </c>
      <c r="M826" s="107">
        <v>29.8</v>
      </c>
      <c r="N826" s="107">
        <v>34.4</v>
      </c>
      <c r="O826" s="106" t="s">
        <v>7863</v>
      </c>
      <c r="P826" s="107">
        <v>26.2</v>
      </c>
      <c r="Q826" s="106" t="s">
        <v>7864</v>
      </c>
      <c r="R826" s="106" t="s">
        <v>181</v>
      </c>
      <c r="S826" s="107">
        <v>82</v>
      </c>
      <c r="T826" s="107">
        <v>58</v>
      </c>
      <c r="U826" s="106" t="s">
        <v>7865</v>
      </c>
      <c r="V826" s="107">
        <v>0.5</v>
      </c>
      <c r="W826" s="107">
        <v>2</v>
      </c>
      <c r="X826" s="107">
        <v>5.7</v>
      </c>
      <c r="Y826" s="107">
        <v>102</v>
      </c>
      <c r="Z826" s="106" t="s">
        <v>7866</v>
      </c>
      <c r="AA826" s="110">
        <v>0</v>
      </c>
      <c r="AB826" s="106" t="s">
        <v>181</v>
      </c>
      <c r="AC826" s="106" t="s">
        <v>181</v>
      </c>
      <c r="AD826" s="106" t="s">
        <v>181</v>
      </c>
      <c r="AE826" s="106" t="s">
        <v>181</v>
      </c>
      <c r="AF826" s="106" t="s">
        <v>181</v>
      </c>
      <c r="AG826" s="106" t="s">
        <v>181</v>
      </c>
      <c r="AH826" s="106" t="s">
        <v>181</v>
      </c>
      <c r="AI826" s="106" t="s">
        <v>181</v>
      </c>
      <c r="AJ826" s="106" t="s">
        <v>181</v>
      </c>
      <c r="AK826" s="106" t="s">
        <v>181</v>
      </c>
      <c r="AL826" s="106" t="s">
        <v>181</v>
      </c>
      <c r="AM826" s="106" t="s">
        <v>181</v>
      </c>
      <c r="AN826" s="106" t="s">
        <v>181</v>
      </c>
      <c r="AO826" s="3"/>
    </row>
    <row r="827" spans="2:41" x14ac:dyDescent="0.25">
      <c r="B827" s="106" t="s">
        <v>4829</v>
      </c>
      <c r="C827" s="16" t="s">
        <v>6</v>
      </c>
      <c r="D827" s="16" t="s">
        <v>7</v>
      </c>
      <c r="E827" s="16">
        <v>2020</v>
      </c>
      <c r="F827" s="12">
        <v>44013</v>
      </c>
      <c r="G827" s="107">
        <v>1004</v>
      </c>
      <c r="H827" s="106" t="s">
        <v>181</v>
      </c>
      <c r="I827" s="107">
        <v>1007</v>
      </c>
      <c r="J827" s="106" t="s">
        <v>7867</v>
      </c>
      <c r="K827" s="107">
        <v>1002</v>
      </c>
      <c r="L827" s="106" t="s">
        <v>7868</v>
      </c>
      <c r="M827" s="107">
        <v>29.2</v>
      </c>
      <c r="N827" s="107">
        <v>34.9</v>
      </c>
      <c r="O827" s="106" t="s">
        <v>7869</v>
      </c>
      <c r="P827" s="107">
        <v>25.8</v>
      </c>
      <c r="Q827" s="106" t="s">
        <v>7870</v>
      </c>
      <c r="R827" s="106" t="s">
        <v>181</v>
      </c>
      <c r="S827" s="107">
        <v>84</v>
      </c>
      <c r="T827" s="107">
        <v>56</v>
      </c>
      <c r="U827" s="106" t="s">
        <v>7871</v>
      </c>
      <c r="V827" s="107">
        <v>0.6</v>
      </c>
      <c r="W827" s="107">
        <v>8</v>
      </c>
      <c r="X827" s="107">
        <v>5.2</v>
      </c>
      <c r="Y827" s="107">
        <v>11</v>
      </c>
      <c r="Z827" s="106" t="s">
        <v>7872</v>
      </c>
      <c r="AA827" s="110">
        <v>6.5</v>
      </c>
      <c r="AB827" s="106" t="s">
        <v>181</v>
      </c>
      <c r="AC827" s="106" t="s">
        <v>181</v>
      </c>
      <c r="AD827" s="106" t="s">
        <v>181</v>
      </c>
      <c r="AE827" s="106" t="s">
        <v>181</v>
      </c>
      <c r="AF827" s="106" t="s">
        <v>181</v>
      </c>
      <c r="AG827" s="106" t="s">
        <v>181</v>
      </c>
      <c r="AH827" s="106" t="s">
        <v>181</v>
      </c>
      <c r="AI827" s="106" t="s">
        <v>181</v>
      </c>
      <c r="AJ827" s="106" t="s">
        <v>181</v>
      </c>
      <c r="AK827" s="106" t="s">
        <v>181</v>
      </c>
      <c r="AL827" s="106" t="s">
        <v>181</v>
      </c>
      <c r="AM827" s="106" t="s">
        <v>181</v>
      </c>
      <c r="AN827" s="106" t="s">
        <v>181</v>
      </c>
      <c r="AO827" s="3"/>
    </row>
    <row r="828" spans="2:41" x14ac:dyDescent="0.25">
      <c r="B828" s="106" t="s">
        <v>4829</v>
      </c>
      <c r="C828" s="16" t="s">
        <v>6</v>
      </c>
      <c r="D828" s="16" t="s">
        <v>7</v>
      </c>
      <c r="E828" s="16">
        <v>2020</v>
      </c>
      <c r="F828" s="12">
        <v>44014</v>
      </c>
      <c r="G828" s="107">
        <v>1006.5</v>
      </c>
      <c r="H828" s="106" t="s">
        <v>181</v>
      </c>
      <c r="I828" s="107">
        <v>1010.1</v>
      </c>
      <c r="J828" s="106" t="s">
        <v>7873</v>
      </c>
      <c r="K828" s="107">
        <v>1004.7</v>
      </c>
      <c r="L828" s="106" t="s">
        <v>7874</v>
      </c>
      <c r="M828" s="107">
        <v>27.8</v>
      </c>
      <c r="N828" s="107">
        <v>34</v>
      </c>
      <c r="O828" s="106" t="s">
        <v>7875</v>
      </c>
      <c r="P828" s="107">
        <v>24.9</v>
      </c>
      <c r="Q828" s="106" t="s">
        <v>7876</v>
      </c>
      <c r="R828" s="106" t="s">
        <v>181</v>
      </c>
      <c r="S828" s="107">
        <v>89</v>
      </c>
      <c r="T828" s="107">
        <v>59</v>
      </c>
      <c r="U828" s="106" t="s">
        <v>7877</v>
      </c>
      <c r="V828" s="107">
        <v>0.4</v>
      </c>
      <c r="W828" s="107">
        <v>25</v>
      </c>
      <c r="X828" s="107">
        <v>4.4000000000000004</v>
      </c>
      <c r="Y828" s="107">
        <v>79</v>
      </c>
      <c r="Z828" s="106" t="s">
        <v>7878</v>
      </c>
      <c r="AA828" s="110">
        <v>15</v>
      </c>
      <c r="AB828" s="106" t="s">
        <v>181</v>
      </c>
      <c r="AC828" s="106" t="s">
        <v>181</v>
      </c>
      <c r="AD828" s="106" t="s">
        <v>181</v>
      </c>
      <c r="AE828" s="106" t="s">
        <v>181</v>
      </c>
      <c r="AF828" s="106" t="s">
        <v>181</v>
      </c>
      <c r="AG828" s="106" t="s">
        <v>181</v>
      </c>
      <c r="AH828" s="106" t="s">
        <v>181</v>
      </c>
      <c r="AI828" s="106" t="s">
        <v>181</v>
      </c>
      <c r="AJ828" s="106" t="s">
        <v>181</v>
      </c>
      <c r="AK828" s="106" t="s">
        <v>181</v>
      </c>
      <c r="AL828" s="106" t="s">
        <v>181</v>
      </c>
      <c r="AM828" s="106" t="s">
        <v>181</v>
      </c>
      <c r="AN828" s="106" t="s">
        <v>181</v>
      </c>
      <c r="AO828" s="3"/>
    </row>
    <row r="829" spans="2:41" x14ac:dyDescent="0.25">
      <c r="B829" s="106" t="s">
        <v>4829</v>
      </c>
      <c r="C829" s="16" t="s">
        <v>6</v>
      </c>
      <c r="D829" s="16" t="s">
        <v>7</v>
      </c>
      <c r="E829" s="16">
        <v>2020</v>
      </c>
      <c r="F829" s="12">
        <v>44015</v>
      </c>
      <c r="G829" s="107">
        <v>1008.7</v>
      </c>
      <c r="H829" s="106" t="s">
        <v>181</v>
      </c>
      <c r="I829" s="107">
        <v>1010.7</v>
      </c>
      <c r="J829" s="106" t="s">
        <v>7879</v>
      </c>
      <c r="K829" s="107">
        <v>1007.1</v>
      </c>
      <c r="L829" s="106" t="s">
        <v>7880</v>
      </c>
      <c r="M829" s="107">
        <v>28.7</v>
      </c>
      <c r="N829" s="107">
        <v>33.799999999999997</v>
      </c>
      <c r="O829" s="106" t="s">
        <v>7881</v>
      </c>
      <c r="P829" s="107">
        <v>24.6</v>
      </c>
      <c r="Q829" s="106" t="s">
        <v>7882</v>
      </c>
      <c r="R829" s="106" t="s">
        <v>181</v>
      </c>
      <c r="S829" s="107">
        <v>85</v>
      </c>
      <c r="T829" s="107">
        <v>62</v>
      </c>
      <c r="U829" s="106" t="s">
        <v>7883</v>
      </c>
      <c r="V829" s="107">
        <v>0.5</v>
      </c>
      <c r="W829" s="107">
        <v>166</v>
      </c>
      <c r="X829" s="107">
        <v>7.2</v>
      </c>
      <c r="Y829" s="107">
        <v>149</v>
      </c>
      <c r="Z829" s="106" t="s">
        <v>7884</v>
      </c>
      <c r="AA829" s="110">
        <v>6.5</v>
      </c>
      <c r="AB829" s="106" t="s">
        <v>181</v>
      </c>
      <c r="AC829" s="106" t="s">
        <v>181</v>
      </c>
      <c r="AD829" s="106" t="s">
        <v>181</v>
      </c>
      <c r="AE829" s="106" t="s">
        <v>181</v>
      </c>
      <c r="AF829" s="106" t="s">
        <v>181</v>
      </c>
      <c r="AG829" s="106" t="s">
        <v>181</v>
      </c>
      <c r="AH829" s="106" t="s">
        <v>181</v>
      </c>
      <c r="AI829" s="106" t="s">
        <v>181</v>
      </c>
      <c r="AJ829" s="106" t="s">
        <v>181</v>
      </c>
      <c r="AK829" s="106" t="s">
        <v>181</v>
      </c>
      <c r="AL829" s="106" t="s">
        <v>181</v>
      </c>
      <c r="AM829" s="106" t="s">
        <v>181</v>
      </c>
      <c r="AN829" s="106" t="s">
        <v>181</v>
      </c>
      <c r="AO829" s="3"/>
    </row>
    <row r="830" spans="2:41" x14ac:dyDescent="0.25">
      <c r="B830" s="106" t="s">
        <v>4829</v>
      </c>
      <c r="C830" s="16" t="s">
        <v>6</v>
      </c>
      <c r="D830" s="16" t="s">
        <v>7</v>
      </c>
      <c r="E830" s="16">
        <v>2020</v>
      </c>
      <c r="F830" s="12">
        <v>44016</v>
      </c>
      <c r="G830" s="107">
        <v>1008.1</v>
      </c>
      <c r="H830" s="106" t="s">
        <v>181</v>
      </c>
      <c r="I830" s="107">
        <v>1010</v>
      </c>
      <c r="J830" s="106" t="s">
        <v>7885</v>
      </c>
      <c r="K830" s="107">
        <v>1006.5</v>
      </c>
      <c r="L830" s="106" t="s">
        <v>7886</v>
      </c>
      <c r="M830" s="107">
        <v>29.1</v>
      </c>
      <c r="N830" s="107">
        <v>34.700000000000003</v>
      </c>
      <c r="O830" s="106" t="s">
        <v>7887</v>
      </c>
      <c r="P830" s="107">
        <v>25.4</v>
      </c>
      <c r="Q830" s="106" t="s">
        <v>7888</v>
      </c>
      <c r="R830" s="106" t="s">
        <v>181</v>
      </c>
      <c r="S830" s="107">
        <v>84</v>
      </c>
      <c r="T830" s="107">
        <v>57</v>
      </c>
      <c r="U830" s="106" t="s">
        <v>7889</v>
      </c>
      <c r="V830" s="107">
        <v>0.5</v>
      </c>
      <c r="W830" s="107">
        <v>258</v>
      </c>
      <c r="X830" s="107">
        <v>5.2</v>
      </c>
      <c r="Y830" s="107">
        <v>89</v>
      </c>
      <c r="Z830" s="106" t="s">
        <v>7890</v>
      </c>
      <c r="AA830" s="110">
        <v>0.5</v>
      </c>
      <c r="AB830" s="106" t="s">
        <v>181</v>
      </c>
      <c r="AC830" s="106" t="s">
        <v>181</v>
      </c>
      <c r="AD830" s="106" t="s">
        <v>181</v>
      </c>
      <c r="AE830" s="106" t="s">
        <v>181</v>
      </c>
      <c r="AF830" s="106" t="s">
        <v>181</v>
      </c>
      <c r="AG830" s="106" t="s">
        <v>181</v>
      </c>
      <c r="AH830" s="106" t="s">
        <v>181</v>
      </c>
      <c r="AI830" s="106" t="s">
        <v>181</v>
      </c>
      <c r="AJ830" s="106" t="s">
        <v>181</v>
      </c>
      <c r="AK830" s="106" t="s">
        <v>181</v>
      </c>
      <c r="AL830" s="106" t="s">
        <v>181</v>
      </c>
      <c r="AM830" s="106" t="s">
        <v>181</v>
      </c>
      <c r="AN830" s="106" t="s">
        <v>181</v>
      </c>
      <c r="AO830" s="3"/>
    </row>
    <row r="831" spans="2:41" x14ac:dyDescent="0.25">
      <c r="B831" s="106" t="s">
        <v>4829</v>
      </c>
      <c r="C831" s="16" t="s">
        <v>6</v>
      </c>
      <c r="D831" s="16" t="s">
        <v>7</v>
      </c>
      <c r="E831" s="16">
        <v>2020</v>
      </c>
      <c r="F831" s="12">
        <v>44017</v>
      </c>
      <c r="G831" s="107">
        <v>1005.9</v>
      </c>
      <c r="H831" s="106" t="s">
        <v>181</v>
      </c>
      <c r="I831" s="107">
        <v>1008.1</v>
      </c>
      <c r="J831" s="106" t="s">
        <v>7891</v>
      </c>
      <c r="K831" s="107">
        <v>1004.2</v>
      </c>
      <c r="L831" s="106" t="s">
        <v>7892</v>
      </c>
      <c r="M831" s="107">
        <v>28.8</v>
      </c>
      <c r="N831" s="107">
        <v>34.700000000000003</v>
      </c>
      <c r="O831" s="106" t="s">
        <v>7893</v>
      </c>
      <c r="P831" s="107">
        <v>24.7</v>
      </c>
      <c r="Q831" s="106" t="s">
        <v>7894</v>
      </c>
      <c r="R831" s="106" t="s">
        <v>181</v>
      </c>
      <c r="S831" s="107">
        <v>82</v>
      </c>
      <c r="T831" s="107">
        <v>55</v>
      </c>
      <c r="U831" s="106" t="s">
        <v>7895</v>
      </c>
      <c r="V831" s="107">
        <v>0.7</v>
      </c>
      <c r="W831" s="107">
        <v>256</v>
      </c>
      <c r="X831" s="107">
        <v>6.9</v>
      </c>
      <c r="Y831" s="107">
        <v>148</v>
      </c>
      <c r="Z831" s="106" t="s">
        <v>7896</v>
      </c>
      <c r="AA831" s="110">
        <v>1.5</v>
      </c>
      <c r="AB831" s="106" t="s">
        <v>181</v>
      </c>
      <c r="AC831" s="106" t="s">
        <v>181</v>
      </c>
      <c r="AD831" s="106" t="s">
        <v>181</v>
      </c>
      <c r="AE831" s="106" t="s">
        <v>181</v>
      </c>
      <c r="AF831" s="106" t="s">
        <v>181</v>
      </c>
      <c r="AG831" s="106" t="s">
        <v>181</v>
      </c>
      <c r="AH831" s="106" t="s">
        <v>181</v>
      </c>
      <c r="AI831" s="106" t="s">
        <v>181</v>
      </c>
      <c r="AJ831" s="106" t="s">
        <v>181</v>
      </c>
      <c r="AK831" s="106" t="s">
        <v>181</v>
      </c>
      <c r="AL831" s="106" t="s">
        <v>181</v>
      </c>
      <c r="AM831" s="106" t="s">
        <v>181</v>
      </c>
      <c r="AN831" s="106" t="s">
        <v>181</v>
      </c>
      <c r="AO831" s="3"/>
    </row>
    <row r="832" spans="2:41" x14ac:dyDescent="0.25">
      <c r="B832" s="106" t="s">
        <v>4829</v>
      </c>
      <c r="C832" s="16" t="s">
        <v>6</v>
      </c>
      <c r="D832" s="16" t="s">
        <v>7</v>
      </c>
      <c r="E832" s="16">
        <v>2020</v>
      </c>
      <c r="F832" s="12">
        <v>44018</v>
      </c>
      <c r="G832" s="107">
        <v>1005.7</v>
      </c>
      <c r="H832" s="106" t="s">
        <v>181</v>
      </c>
      <c r="I832" s="107">
        <v>1007.8</v>
      </c>
      <c r="J832" s="106" t="s">
        <v>7897</v>
      </c>
      <c r="K832" s="107">
        <v>1004.3</v>
      </c>
      <c r="L832" s="106" t="s">
        <v>7898</v>
      </c>
      <c r="M832" s="107">
        <v>29.3</v>
      </c>
      <c r="N832" s="107">
        <v>34.4</v>
      </c>
      <c r="O832" s="106" t="s">
        <v>7899</v>
      </c>
      <c r="P832" s="107">
        <v>24.5</v>
      </c>
      <c r="Q832" s="106" t="s">
        <v>7900</v>
      </c>
      <c r="R832" s="106" t="s">
        <v>181</v>
      </c>
      <c r="S832" s="107">
        <v>83</v>
      </c>
      <c r="T832" s="107">
        <v>58</v>
      </c>
      <c r="U832" s="106" t="s">
        <v>7901</v>
      </c>
      <c r="V832" s="107">
        <v>0.5</v>
      </c>
      <c r="W832" s="107">
        <v>9</v>
      </c>
      <c r="X832" s="107">
        <v>4.5999999999999996</v>
      </c>
      <c r="Y832" s="107">
        <v>13</v>
      </c>
      <c r="Z832" s="106" t="s">
        <v>7902</v>
      </c>
      <c r="AA832" s="110">
        <v>0.5</v>
      </c>
      <c r="AB832" s="106" t="s">
        <v>181</v>
      </c>
      <c r="AC832" s="106" t="s">
        <v>181</v>
      </c>
      <c r="AD832" s="106" t="s">
        <v>181</v>
      </c>
      <c r="AE832" s="106" t="s">
        <v>181</v>
      </c>
      <c r="AF832" s="106" t="s">
        <v>181</v>
      </c>
      <c r="AG832" s="106" t="s">
        <v>181</v>
      </c>
      <c r="AH832" s="106" t="s">
        <v>181</v>
      </c>
      <c r="AI832" s="106" t="s">
        <v>181</v>
      </c>
      <c r="AJ832" s="106" t="s">
        <v>181</v>
      </c>
      <c r="AK832" s="106" t="s">
        <v>181</v>
      </c>
      <c r="AL832" s="106" t="s">
        <v>181</v>
      </c>
      <c r="AM832" s="106" t="s">
        <v>181</v>
      </c>
      <c r="AN832" s="106" t="s">
        <v>181</v>
      </c>
      <c r="AO832" s="3"/>
    </row>
    <row r="833" spans="2:41" x14ac:dyDescent="0.25">
      <c r="B833" s="106" t="s">
        <v>4829</v>
      </c>
      <c r="C833" s="16" t="s">
        <v>6</v>
      </c>
      <c r="D833" s="16" t="s">
        <v>7</v>
      </c>
      <c r="E833" s="16">
        <v>2020</v>
      </c>
      <c r="F833" s="12">
        <v>44019</v>
      </c>
      <c r="G833" s="107">
        <v>1007.2</v>
      </c>
      <c r="H833" s="106" t="s">
        <v>181</v>
      </c>
      <c r="I833" s="107">
        <v>1008.7</v>
      </c>
      <c r="J833" s="106" t="s">
        <v>7903</v>
      </c>
      <c r="K833" s="107">
        <v>1005.9</v>
      </c>
      <c r="L833" s="106" t="s">
        <v>7904</v>
      </c>
      <c r="M833" s="107">
        <v>29.2</v>
      </c>
      <c r="N833" s="107">
        <v>33.6</v>
      </c>
      <c r="O833" s="106" t="s">
        <v>7905</v>
      </c>
      <c r="P833" s="107">
        <v>26.2</v>
      </c>
      <c r="Q833" s="106" t="s">
        <v>7906</v>
      </c>
      <c r="R833" s="106" t="s">
        <v>181</v>
      </c>
      <c r="S833" s="107">
        <v>85</v>
      </c>
      <c r="T833" s="107">
        <v>64</v>
      </c>
      <c r="U833" s="106" t="s">
        <v>7907</v>
      </c>
      <c r="V833" s="107">
        <v>0.4</v>
      </c>
      <c r="W833" s="107">
        <v>71</v>
      </c>
      <c r="X833" s="107">
        <v>5.3</v>
      </c>
      <c r="Y833" s="107">
        <v>7</v>
      </c>
      <c r="Z833" s="106" t="s">
        <v>7908</v>
      </c>
      <c r="AA833" s="110">
        <v>0</v>
      </c>
      <c r="AB833" s="106" t="s">
        <v>181</v>
      </c>
      <c r="AC833" s="106" t="s">
        <v>181</v>
      </c>
      <c r="AD833" s="106" t="s">
        <v>181</v>
      </c>
      <c r="AE833" s="106" t="s">
        <v>181</v>
      </c>
      <c r="AF833" s="106" t="s">
        <v>181</v>
      </c>
      <c r="AG833" s="106" t="s">
        <v>181</v>
      </c>
      <c r="AH833" s="106" t="s">
        <v>181</v>
      </c>
      <c r="AI833" s="106" t="s">
        <v>181</v>
      </c>
      <c r="AJ833" s="106" t="s">
        <v>181</v>
      </c>
      <c r="AK833" s="106" t="s">
        <v>181</v>
      </c>
      <c r="AL833" s="106" t="s">
        <v>181</v>
      </c>
      <c r="AM833" s="106" t="s">
        <v>181</v>
      </c>
      <c r="AN833" s="106" t="s">
        <v>181</v>
      </c>
      <c r="AO833" s="3"/>
    </row>
    <row r="834" spans="2:41" x14ac:dyDescent="0.25">
      <c r="B834" s="106" t="s">
        <v>4829</v>
      </c>
      <c r="C834" s="16" t="s">
        <v>6</v>
      </c>
      <c r="D834" s="16" t="s">
        <v>7</v>
      </c>
      <c r="E834" s="16">
        <v>2020</v>
      </c>
      <c r="F834" s="12">
        <v>44020</v>
      </c>
      <c r="G834" s="107">
        <v>1004.6</v>
      </c>
      <c r="H834" s="106" t="s">
        <v>181</v>
      </c>
      <c r="I834" s="107">
        <v>1007.5</v>
      </c>
      <c r="J834" s="106" t="s">
        <v>7909</v>
      </c>
      <c r="K834" s="107">
        <v>1002.8</v>
      </c>
      <c r="L834" s="106" t="s">
        <v>7910</v>
      </c>
      <c r="M834" s="107">
        <v>29</v>
      </c>
      <c r="N834" s="107">
        <v>34</v>
      </c>
      <c r="O834" s="106" t="s">
        <v>7911</v>
      </c>
      <c r="P834" s="107">
        <v>25.6</v>
      </c>
      <c r="Q834" s="106" t="s">
        <v>7912</v>
      </c>
      <c r="R834" s="106" t="s">
        <v>181</v>
      </c>
      <c r="S834" s="107">
        <v>85</v>
      </c>
      <c r="T834" s="107">
        <v>61</v>
      </c>
      <c r="U834" s="106" t="s">
        <v>7913</v>
      </c>
      <c r="V834" s="107">
        <v>0.5</v>
      </c>
      <c r="W834" s="107">
        <v>64</v>
      </c>
      <c r="X834" s="107">
        <v>4</v>
      </c>
      <c r="Y834" s="107">
        <v>2</v>
      </c>
      <c r="Z834" s="106" t="s">
        <v>7914</v>
      </c>
      <c r="AA834" s="110">
        <v>1</v>
      </c>
      <c r="AB834" s="106" t="s">
        <v>181</v>
      </c>
      <c r="AC834" s="106" t="s">
        <v>181</v>
      </c>
      <c r="AD834" s="106" t="s">
        <v>181</v>
      </c>
      <c r="AE834" s="106" t="s">
        <v>181</v>
      </c>
      <c r="AF834" s="106" t="s">
        <v>181</v>
      </c>
      <c r="AG834" s="106" t="s">
        <v>181</v>
      </c>
      <c r="AH834" s="106" t="s">
        <v>181</v>
      </c>
      <c r="AI834" s="106" t="s">
        <v>181</v>
      </c>
      <c r="AJ834" s="106" t="s">
        <v>181</v>
      </c>
      <c r="AK834" s="106" t="s">
        <v>181</v>
      </c>
      <c r="AL834" s="106" t="s">
        <v>181</v>
      </c>
      <c r="AM834" s="106" t="s">
        <v>181</v>
      </c>
      <c r="AN834" s="106" t="s">
        <v>181</v>
      </c>
      <c r="AO834" s="3"/>
    </row>
    <row r="835" spans="2:41" x14ac:dyDescent="0.25">
      <c r="B835" s="106" t="s">
        <v>4829</v>
      </c>
      <c r="C835" s="16" t="s">
        <v>6</v>
      </c>
      <c r="D835" s="16" t="s">
        <v>7</v>
      </c>
      <c r="E835" s="16">
        <v>2020</v>
      </c>
      <c r="F835" s="12">
        <v>44021</v>
      </c>
      <c r="G835" s="107">
        <v>1001.9</v>
      </c>
      <c r="H835" s="106" t="s">
        <v>181</v>
      </c>
      <c r="I835" s="107">
        <v>1003.4</v>
      </c>
      <c r="J835" s="106" t="s">
        <v>7915</v>
      </c>
      <c r="K835" s="107">
        <v>1000.7</v>
      </c>
      <c r="L835" s="106" t="s">
        <v>7916</v>
      </c>
      <c r="M835" s="107">
        <v>28.4</v>
      </c>
      <c r="N835" s="107">
        <v>33.6</v>
      </c>
      <c r="O835" s="106" t="s">
        <v>7917</v>
      </c>
      <c r="P835" s="107">
        <v>24.5</v>
      </c>
      <c r="Q835" s="106" t="s">
        <v>7918</v>
      </c>
      <c r="R835" s="106" t="s">
        <v>181</v>
      </c>
      <c r="S835" s="107">
        <v>86</v>
      </c>
      <c r="T835" s="107">
        <v>60</v>
      </c>
      <c r="U835" s="106" t="s">
        <v>7919</v>
      </c>
      <c r="V835" s="107">
        <v>0.5</v>
      </c>
      <c r="W835" s="107">
        <v>35</v>
      </c>
      <c r="X835" s="107">
        <v>5</v>
      </c>
      <c r="Y835" s="107">
        <v>43</v>
      </c>
      <c r="Z835" s="106" t="s">
        <v>7920</v>
      </c>
      <c r="AA835" s="110">
        <v>0</v>
      </c>
      <c r="AB835" s="106" t="s">
        <v>181</v>
      </c>
      <c r="AC835" s="106" t="s">
        <v>181</v>
      </c>
      <c r="AD835" s="106" t="s">
        <v>181</v>
      </c>
      <c r="AE835" s="106" t="s">
        <v>181</v>
      </c>
      <c r="AF835" s="106" t="s">
        <v>181</v>
      </c>
      <c r="AG835" s="106" t="s">
        <v>181</v>
      </c>
      <c r="AH835" s="106" t="s">
        <v>181</v>
      </c>
      <c r="AI835" s="106" t="s">
        <v>181</v>
      </c>
      <c r="AJ835" s="106" t="s">
        <v>181</v>
      </c>
      <c r="AK835" s="106" t="s">
        <v>181</v>
      </c>
      <c r="AL835" s="106" t="s">
        <v>181</v>
      </c>
      <c r="AM835" s="106" t="s">
        <v>181</v>
      </c>
      <c r="AN835" s="106" t="s">
        <v>181</v>
      </c>
      <c r="AO835" s="3"/>
    </row>
    <row r="836" spans="2:41" x14ac:dyDescent="0.25">
      <c r="B836" s="106" t="s">
        <v>4829</v>
      </c>
      <c r="C836" s="16" t="s">
        <v>6</v>
      </c>
      <c r="D836" s="16" t="s">
        <v>7</v>
      </c>
      <c r="E836" s="16">
        <v>2020</v>
      </c>
      <c r="F836" s="12">
        <v>44022</v>
      </c>
      <c r="G836" s="107">
        <v>1004.8</v>
      </c>
      <c r="H836" s="106" t="s">
        <v>181</v>
      </c>
      <c r="I836" s="107">
        <v>1007.6</v>
      </c>
      <c r="J836" s="106" t="s">
        <v>7921</v>
      </c>
      <c r="K836" s="107">
        <v>1002.1</v>
      </c>
      <c r="L836" s="106" t="s">
        <v>7922</v>
      </c>
      <c r="M836" s="107">
        <v>29.7</v>
      </c>
      <c r="N836" s="107">
        <v>36.200000000000003</v>
      </c>
      <c r="O836" s="106" t="s">
        <v>7923</v>
      </c>
      <c r="P836" s="107">
        <v>25.1</v>
      </c>
      <c r="Q836" s="106" t="s">
        <v>7924</v>
      </c>
      <c r="R836" s="106" t="s">
        <v>181</v>
      </c>
      <c r="S836" s="107">
        <v>80</v>
      </c>
      <c r="T836" s="107">
        <v>51</v>
      </c>
      <c r="U836" s="106" t="s">
        <v>7925</v>
      </c>
      <c r="V836" s="107">
        <v>0.6</v>
      </c>
      <c r="W836" s="107">
        <v>31</v>
      </c>
      <c r="X836" s="107">
        <v>4.8</v>
      </c>
      <c r="Y836" s="107">
        <v>148</v>
      </c>
      <c r="Z836" s="106" t="s">
        <v>7926</v>
      </c>
      <c r="AA836" s="110">
        <v>0</v>
      </c>
      <c r="AB836" s="106" t="s">
        <v>181</v>
      </c>
      <c r="AC836" s="106" t="s">
        <v>181</v>
      </c>
      <c r="AD836" s="106" t="s">
        <v>181</v>
      </c>
      <c r="AE836" s="106" t="s">
        <v>181</v>
      </c>
      <c r="AF836" s="106" t="s">
        <v>181</v>
      </c>
      <c r="AG836" s="106" t="s">
        <v>181</v>
      </c>
      <c r="AH836" s="106" t="s">
        <v>181</v>
      </c>
      <c r="AI836" s="106" t="s">
        <v>181</v>
      </c>
      <c r="AJ836" s="106" t="s">
        <v>181</v>
      </c>
      <c r="AK836" s="106" t="s">
        <v>181</v>
      </c>
      <c r="AL836" s="106" t="s">
        <v>181</v>
      </c>
      <c r="AM836" s="106" t="s">
        <v>181</v>
      </c>
      <c r="AN836" s="106" t="s">
        <v>181</v>
      </c>
      <c r="AO836" s="3"/>
    </row>
    <row r="837" spans="2:41" x14ac:dyDescent="0.25">
      <c r="B837" s="106" t="s">
        <v>4829</v>
      </c>
      <c r="C837" s="16" t="s">
        <v>6</v>
      </c>
      <c r="D837" s="16" t="s">
        <v>7</v>
      </c>
      <c r="E837" s="16">
        <v>2020</v>
      </c>
      <c r="F837" s="12">
        <v>44023</v>
      </c>
      <c r="G837" s="107">
        <v>1007.1</v>
      </c>
      <c r="H837" s="106" t="s">
        <v>181</v>
      </c>
      <c r="I837" s="107">
        <v>1009.1</v>
      </c>
      <c r="J837" s="106" t="s">
        <v>7927</v>
      </c>
      <c r="K837" s="107">
        <v>1005.4</v>
      </c>
      <c r="L837" s="106" t="s">
        <v>7928</v>
      </c>
      <c r="M837" s="107">
        <v>29.4</v>
      </c>
      <c r="N837" s="107">
        <v>34.5</v>
      </c>
      <c r="O837" s="106" t="s">
        <v>7929</v>
      </c>
      <c r="P837" s="107">
        <v>24.7</v>
      </c>
      <c r="Q837" s="106" t="s">
        <v>7930</v>
      </c>
      <c r="R837" s="106" t="s">
        <v>181</v>
      </c>
      <c r="S837" s="107">
        <v>80</v>
      </c>
      <c r="T837" s="107">
        <v>56</v>
      </c>
      <c r="U837" s="106" t="s">
        <v>7931</v>
      </c>
      <c r="V837" s="107">
        <v>0.6</v>
      </c>
      <c r="W837" s="107">
        <v>45</v>
      </c>
      <c r="X837" s="107">
        <v>4.8</v>
      </c>
      <c r="Y837" s="107">
        <v>110</v>
      </c>
      <c r="Z837" s="106" t="s">
        <v>7932</v>
      </c>
      <c r="AA837" s="110">
        <v>0</v>
      </c>
      <c r="AB837" s="106" t="s">
        <v>181</v>
      </c>
      <c r="AC837" s="106" t="s">
        <v>181</v>
      </c>
      <c r="AD837" s="106" t="s">
        <v>181</v>
      </c>
      <c r="AE837" s="106" t="s">
        <v>181</v>
      </c>
      <c r="AF837" s="106" t="s">
        <v>181</v>
      </c>
      <c r="AG837" s="106" t="s">
        <v>181</v>
      </c>
      <c r="AH837" s="106" t="s">
        <v>181</v>
      </c>
      <c r="AI837" s="106" t="s">
        <v>181</v>
      </c>
      <c r="AJ837" s="106" t="s">
        <v>181</v>
      </c>
      <c r="AK837" s="106" t="s">
        <v>181</v>
      </c>
      <c r="AL837" s="106" t="s">
        <v>181</v>
      </c>
      <c r="AM837" s="106" t="s">
        <v>181</v>
      </c>
      <c r="AN837" s="106" t="s">
        <v>181</v>
      </c>
      <c r="AO837" s="3"/>
    </row>
    <row r="838" spans="2:41" x14ac:dyDescent="0.25">
      <c r="B838" s="106" t="s">
        <v>4829</v>
      </c>
      <c r="C838" s="16" t="s">
        <v>6</v>
      </c>
      <c r="D838" s="16" t="s">
        <v>7</v>
      </c>
      <c r="E838" s="16">
        <v>2020</v>
      </c>
      <c r="F838" s="12">
        <v>44024</v>
      </c>
      <c r="G838" s="107">
        <v>1007.1</v>
      </c>
      <c r="H838" s="106" t="s">
        <v>181</v>
      </c>
      <c r="I838" s="107">
        <v>1008.5</v>
      </c>
      <c r="J838" s="106" t="s">
        <v>7933</v>
      </c>
      <c r="K838" s="107">
        <v>1004.8</v>
      </c>
      <c r="L838" s="106" t="s">
        <v>7934</v>
      </c>
      <c r="M838" s="107">
        <v>29.4</v>
      </c>
      <c r="N838" s="107">
        <v>35.200000000000003</v>
      </c>
      <c r="O838" s="106" t="s">
        <v>7935</v>
      </c>
      <c r="P838" s="107">
        <v>24.9</v>
      </c>
      <c r="Q838" s="106" t="s">
        <v>7936</v>
      </c>
      <c r="R838" s="106" t="s">
        <v>181</v>
      </c>
      <c r="S838" s="107">
        <v>82</v>
      </c>
      <c r="T838" s="107">
        <v>57</v>
      </c>
      <c r="U838" s="106" t="s">
        <v>7937</v>
      </c>
      <c r="V838" s="107">
        <v>0.4</v>
      </c>
      <c r="W838" s="107">
        <v>60</v>
      </c>
      <c r="X838" s="107">
        <v>5.8</v>
      </c>
      <c r="Y838" s="107">
        <v>163</v>
      </c>
      <c r="Z838" s="106" t="s">
        <v>7938</v>
      </c>
      <c r="AA838" s="110">
        <v>0</v>
      </c>
      <c r="AB838" s="106" t="s">
        <v>181</v>
      </c>
      <c r="AC838" s="106" t="s">
        <v>181</v>
      </c>
      <c r="AD838" s="106" t="s">
        <v>181</v>
      </c>
      <c r="AE838" s="106" t="s">
        <v>181</v>
      </c>
      <c r="AF838" s="106" t="s">
        <v>181</v>
      </c>
      <c r="AG838" s="106" t="s">
        <v>181</v>
      </c>
      <c r="AH838" s="106" t="s">
        <v>181</v>
      </c>
      <c r="AI838" s="106" t="s">
        <v>181</v>
      </c>
      <c r="AJ838" s="106" t="s">
        <v>181</v>
      </c>
      <c r="AK838" s="106" t="s">
        <v>181</v>
      </c>
      <c r="AL838" s="106" t="s">
        <v>181</v>
      </c>
      <c r="AM838" s="106" t="s">
        <v>181</v>
      </c>
      <c r="AN838" s="106" t="s">
        <v>181</v>
      </c>
      <c r="AO838" s="3"/>
    </row>
    <row r="839" spans="2:41" x14ac:dyDescent="0.25">
      <c r="B839" s="106" t="s">
        <v>4829</v>
      </c>
      <c r="C839" s="16" t="s">
        <v>6</v>
      </c>
      <c r="D839" s="16" t="s">
        <v>7</v>
      </c>
      <c r="E839" s="16">
        <v>2020</v>
      </c>
      <c r="F839" s="12">
        <v>44025</v>
      </c>
      <c r="G839" s="107">
        <v>1006.5</v>
      </c>
      <c r="H839" s="106" t="s">
        <v>181</v>
      </c>
      <c r="I839" s="107">
        <v>1008</v>
      </c>
      <c r="J839" s="106" t="s">
        <v>7939</v>
      </c>
      <c r="K839" s="107">
        <v>1005.2</v>
      </c>
      <c r="L839" s="106" t="s">
        <v>7940</v>
      </c>
      <c r="M839" s="107">
        <v>29.3</v>
      </c>
      <c r="N839" s="107">
        <v>35.700000000000003</v>
      </c>
      <c r="O839" s="106" t="s">
        <v>7941</v>
      </c>
      <c r="P839" s="107">
        <v>23.9</v>
      </c>
      <c r="Q839" s="106" t="s">
        <v>7942</v>
      </c>
      <c r="R839" s="106" t="s">
        <v>181</v>
      </c>
      <c r="S839" s="107">
        <v>75</v>
      </c>
      <c r="T839" s="107">
        <v>40</v>
      </c>
      <c r="U839" s="106" t="s">
        <v>7943</v>
      </c>
      <c r="V839" s="107">
        <v>0.4</v>
      </c>
      <c r="W839" s="107">
        <v>45</v>
      </c>
      <c r="X839" s="107">
        <v>4.4000000000000004</v>
      </c>
      <c r="Y839" s="107">
        <v>153</v>
      </c>
      <c r="Z839" s="106" t="s">
        <v>7944</v>
      </c>
      <c r="AA839" s="110">
        <v>0</v>
      </c>
      <c r="AB839" s="106" t="s">
        <v>181</v>
      </c>
      <c r="AC839" s="106" t="s">
        <v>181</v>
      </c>
      <c r="AD839" s="106" t="s">
        <v>181</v>
      </c>
      <c r="AE839" s="106" t="s">
        <v>181</v>
      </c>
      <c r="AF839" s="106" t="s">
        <v>181</v>
      </c>
      <c r="AG839" s="106" t="s">
        <v>181</v>
      </c>
      <c r="AH839" s="106" t="s">
        <v>181</v>
      </c>
      <c r="AI839" s="106" t="s">
        <v>181</v>
      </c>
      <c r="AJ839" s="106" t="s">
        <v>181</v>
      </c>
      <c r="AK839" s="106" t="s">
        <v>181</v>
      </c>
      <c r="AL839" s="106" t="s">
        <v>181</v>
      </c>
      <c r="AM839" s="106" t="s">
        <v>181</v>
      </c>
      <c r="AN839" s="106" t="s">
        <v>181</v>
      </c>
      <c r="AO839" s="3"/>
    </row>
    <row r="840" spans="2:41" x14ac:dyDescent="0.25">
      <c r="B840" s="106" t="s">
        <v>4829</v>
      </c>
      <c r="C840" s="16" t="s">
        <v>6</v>
      </c>
      <c r="D840" s="16" t="s">
        <v>7</v>
      </c>
      <c r="E840" s="16">
        <v>2020</v>
      </c>
      <c r="F840" s="12">
        <v>44026</v>
      </c>
      <c r="G840" s="107">
        <v>1005.2</v>
      </c>
      <c r="H840" s="106" t="s">
        <v>181</v>
      </c>
      <c r="I840" s="107">
        <v>1006.8</v>
      </c>
      <c r="J840" s="106" t="s">
        <v>7945</v>
      </c>
      <c r="K840" s="107">
        <v>1003.5</v>
      </c>
      <c r="L840" s="106" t="s">
        <v>7946</v>
      </c>
      <c r="M840" s="107">
        <v>29.7</v>
      </c>
      <c r="N840" s="107">
        <v>36.1</v>
      </c>
      <c r="O840" s="106" t="s">
        <v>7947</v>
      </c>
      <c r="P840" s="107">
        <v>24.1</v>
      </c>
      <c r="Q840" s="106" t="s">
        <v>7948</v>
      </c>
      <c r="R840" s="106" t="s">
        <v>181</v>
      </c>
      <c r="S840" s="107">
        <v>76</v>
      </c>
      <c r="T840" s="107">
        <v>50</v>
      </c>
      <c r="U840" s="106" t="s">
        <v>7949</v>
      </c>
      <c r="V840" s="107">
        <v>0.5</v>
      </c>
      <c r="W840" s="107">
        <v>152</v>
      </c>
      <c r="X840" s="107">
        <v>6.1</v>
      </c>
      <c r="Y840" s="107">
        <v>140</v>
      </c>
      <c r="Z840" s="106" t="s">
        <v>7950</v>
      </c>
      <c r="AA840" s="110">
        <v>0</v>
      </c>
      <c r="AB840" s="106" t="s">
        <v>181</v>
      </c>
      <c r="AC840" s="106" t="s">
        <v>181</v>
      </c>
      <c r="AD840" s="106" t="s">
        <v>181</v>
      </c>
      <c r="AE840" s="106" t="s">
        <v>181</v>
      </c>
      <c r="AF840" s="106" t="s">
        <v>181</v>
      </c>
      <c r="AG840" s="106" t="s">
        <v>181</v>
      </c>
      <c r="AH840" s="106" t="s">
        <v>181</v>
      </c>
      <c r="AI840" s="106" t="s">
        <v>181</v>
      </c>
      <c r="AJ840" s="106" t="s">
        <v>181</v>
      </c>
      <c r="AK840" s="106" t="s">
        <v>181</v>
      </c>
      <c r="AL840" s="106" t="s">
        <v>181</v>
      </c>
      <c r="AM840" s="106" t="s">
        <v>181</v>
      </c>
      <c r="AN840" s="106" t="s">
        <v>181</v>
      </c>
      <c r="AO840" s="3"/>
    </row>
    <row r="841" spans="2:41" x14ac:dyDescent="0.25">
      <c r="B841" s="106" t="s">
        <v>4829</v>
      </c>
      <c r="C841" s="16" t="s">
        <v>6</v>
      </c>
      <c r="D841" s="16" t="s">
        <v>7</v>
      </c>
      <c r="E841" s="16">
        <v>2020</v>
      </c>
      <c r="F841" s="12">
        <v>44027</v>
      </c>
      <c r="G841" s="107">
        <v>1003.9</v>
      </c>
      <c r="H841" s="106" t="s">
        <v>181</v>
      </c>
      <c r="I841" s="107">
        <v>1004.9</v>
      </c>
      <c r="J841" s="106" t="s">
        <v>7951</v>
      </c>
      <c r="K841" s="107">
        <v>1001.9</v>
      </c>
      <c r="L841" s="106" t="s">
        <v>7952</v>
      </c>
      <c r="M841" s="107">
        <v>29.6</v>
      </c>
      <c r="N841" s="107">
        <v>32.200000000000003</v>
      </c>
      <c r="O841" s="106" t="s">
        <v>7953</v>
      </c>
      <c r="P841" s="107">
        <v>27.1</v>
      </c>
      <c r="Q841" s="106" t="s">
        <v>7954</v>
      </c>
      <c r="R841" s="106" t="s">
        <v>181</v>
      </c>
      <c r="S841" s="107">
        <v>80</v>
      </c>
      <c r="T841" s="107">
        <v>62</v>
      </c>
      <c r="U841" s="106" t="s">
        <v>7952</v>
      </c>
      <c r="V841" s="107">
        <v>0.4</v>
      </c>
      <c r="W841" s="107">
        <v>36</v>
      </c>
      <c r="X841" s="107">
        <v>2.9</v>
      </c>
      <c r="Y841" s="107">
        <v>70</v>
      </c>
      <c r="Z841" s="106" t="s">
        <v>7955</v>
      </c>
      <c r="AA841" s="110">
        <v>0</v>
      </c>
      <c r="AB841" s="106" t="s">
        <v>181</v>
      </c>
      <c r="AC841" s="106" t="s">
        <v>181</v>
      </c>
      <c r="AD841" s="106" t="s">
        <v>181</v>
      </c>
      <c r="AE841" s="106" t="s">
        <v>181</v>
      </c>
      <c r="AF841" s="106" t="s">
        <v>181</v>
      </c>
      <c r="AG841" s="106" t="s">
        <v>181</v>
      </c>
      <c r="AH841" s="106" t="s">
        <v>181</v>
      </c>
      <c r="AI841" s="106" t="s">
        <v>181</v>
      </c>
      <c r="AJ841" s="106" t="s">
        <v>181</v>
      </c>
      <c r="AK841" s="106" t="s">
        <v>181</v>
      </c>
      <c r="AL841" s="106" t="s">
        <v>181</v>
      </c>
      <c r="AM841" s="106" t="s">
        <v>181</v>
      </c>
      <c r="AN841" s="106" t="s">
        <v>181</v>
      </c>
      <c r="AO841" s="3"/>
    </row>
    <row r="842" spans="2:41" x14ac:dyDescent="0.25">
      <c r="B842" s="106" t="s">
        <v>4829</v>
      </c>
      <c r="C842" s="16" t="s">
        <v>6</v>
      </c>
      <c r="D842" s="16" t="s">
        <v>7</v>
      </c>
      <c r="E842" s="16">
        <v>2020</v>
      </c>
      <c r="F842" s="12">
        <v>44028</v>
      </c>
      <c r="G842" s="107">
        <v>1004.1</v>
      </c>
      <c r="H842" s="106" t="s">
        <v>181</v>
      </c>
      <c r="I842" s="107">
        <v>1006.2</v>
      </c>
      <c r="J842" s="106" t="s">
        <v>7956</v>
      </c>
      <c r="K842" s="107">
        <v>1002.3</v>
      </c>
      <c r="L842" s="106" t="s">
        <v>7957</v>
      </c>
      <c r="M842" s="107">
        <v>28.9</v>
      </c>
      <c r="N842" s="107">
        <v>34.4</v>
      </c>
      <c r="O842" s="106" t="s">
        <v>7958</v>
      </c>
      <c r="P842" s="107">
        <v>25.7</v>
      </c>
      <c r="Q842" s="106" t="s">
        <v>7959</v>
      </c>
      <c r="R842" s="106" t="s">
        <v>181</v>
      </c>
      <c r="S842" s="107">
        <v>82</v>
      </c>
      <c r="T842" s="107">
        <v>56</v>
      </c>
      <c r="U842" s="106" t="s">
        <v>7958</v>
      </c>
      <c r="V842" s="107">
        <v>0.5</v>
      </c>
      <c r="W842" s="107">
        <v>51</v>
      </c>
      <c r="X842" s="107">
        <v>6.2</v>
      </c>
      <c r="Y842" s="107">
        <v>72</v>
      </c>
      <c r="Z842" s="106" t="s">
        <v>7960</v>
      </c>
      <c r="AA842" s="110">
        <v>1</v>
      </c>
      <c r="AB842" s="106" t="s">
        <v>181</v>
      </c>
      <c r="AC842" s="106" t="s">
        <v>181</v>
      </c>
      <c r="AD842" s="106" t="s">
        <v>181</v>
      </c>
      <c r="AE842" s="106" t="s">
        <v>181</v>
      </c>
      <c r="AF842" s="106" t="s">
        <v>181</v>
      </c>
      <c r="AG842" s="106" t="s">
        <v>181</v>
      </c>
      <c r="AH842" s="106" t="s">
        <v>181</v>
      </c>
      <c r="AI842" s="106" t="s">
        <v>181</v>
      </c>
      <c r="AJ842" s="106" t="s">
        <v>181</v>
      </c>
      <c r="AK842" s="106" t="s">
        <v>181</v>
      </c>
      <c r="AL842" s="106" t="s">
        <v>181</v>
      </c>
      <c r="AM842" s="106" t="s">
        <v>181</v>
      </c>
      <c r="AN842" s="106" t="s">
        <v>181</v>
      </c>
      <c r="AO842" s="3"/>
    </row>
    <row r="843" spans="2:41" x14ac:dyDescent="0.25">
      <c r="B843" s="106" t="s">
        <v>4829</v>
      </c>
      <c r="C843" s="16" t="s">
        <v>6</v>
      </c>
      <c r="D843" s="16" t="s">
        <v>7</v>
      </c>
      <c r="E843" s="16">
        <v>2020</v>
      </c>
      <c r="F843" s="12">
        <v>44029</v>
      </c>
      <c r="G843" s="107">
        <v>1005.8</v>
      </c>
      <c r="H843" s="106" t="s">
        <v>181</v>
      </c>
      <c r="I843" s="107">
        <v>1007.3</v>
      </c>
      <c r="J843" s="106" t="s">
        <v>7961</v>
      </c>
      <c r="K843" s="107">
        <v>1003.9</v>
      </c>
      <c r="L843" s="106" t="s">
        <v>7962</v>
      </c>
      <c r="M843" s="107">
        <v>29.3</v>
      </c>
      <c r="N843" s="107">
        <v>34.200000000000003</v>
      </c>
      <c r="O843" s="106" t="s">
        <v>7963</v>
      </c>
      <c r="P843" s="107">
        <v>24.4</v>
      </c>
      <c r="Q843" s="106" t="s">
        <v>7964</v>
      </c>
      <c r="R843" s="106" t="s">
        <v>181</v>
      </c>
      <c r="S843" s="107">
        <v>78</v>
      </c>
      <c r="T843" s="107">
        <v>56</v>
      </c>
      <c r="U843" s="106" t="s">
        <v>7965</v>
      </c>
      <c r="V843" s="107">
        <v>0.8</v>
      </c>
      <c r="W843" s="107">
        <v>56</v>
      </c>
      <c r="X843" s="107">
        <v>7.3</v>
      </c>
      <c r="Y843" s="107">
        <v>96</v>
      </c>
      <c r="Z843" s="106" t="s">
        <v>7966</v>
      </c>
      <c r="AA843" s="110">
        <v>0</v>
      </c>
      <c r="AB843" s="106" t="s">
        <v>181</v>
      </c>
      <c r="AC843" s="106" t="s">
        <v>181</v>
      </c>
      <c r="AD843" s="106" t="s">
        <v>181</v>
      </c>
      <c r="AE843" s="106" t="s">
        <v>181</v>
      </c>
      <c r="AF843" s="106" t="s">
        <v>181</v>
      </c>
      <c r="AG843" s="106" t="s">
        <v>181</v>
      </c>
      <c r="AH843" s="106" t="s">
        <v>181</v>
      </c>
      <c r="AI843" s="106" t="s">
        <v>181</v>
      </c>
      <c r="AJ843" s="106" t="s">
        <v>181</v>
      </c>
      <c r="AK843" s="106" t="s">
        <v>181</v>
      </c>
      <c r="AL843" s="106" t="s">
        <v>181</v>
      </c>
      <c r="AM843" s="106" t="s">
        <v>181</v>
      </c>
      <c r="AN843" s="106" t="s">
        <v>181</v>
      </c>
      <c r="AO843" s="3"/>
    </row>
    <row r="844" spans="2:41" x14ac:dyDescent="0.25">
      <c r="B844" s="106" t="s">
        <v>4829</v>
      </c>
      <c r="C844" s="16" t="s">
        <v>6</v>
      </c>
      <c r="D844" s="16" t="s">
        <v>7</v>
      </c>
      <c r="E844" s="16">
        <v>2020</v>
      </c>
      <c r="F844" s="12">
        <v>44030</v>
      </c>
      <c r="G844" s="107">
        <v>1006.1</v>
      </c>
      <c r="H844" s="106" t="s">
        <v>181</v>
      </c>
      <c r="I844" s="107">
        <v>1007.3</v>
      </c>
      <c r="J844" s="106" t="s">
        <v>7967</v>
      </c>
      <c r="K844" s="107">
        <v>1004.4</v>
      </c>
      <c r="L844" s="106" t="s">
        <v>7968</v>
      </c>
      <c r="M844" s="107">
        <v>29.7</v>
      </c>
      <c r="N844" s="107">
        <v>35.799999999999997</v>
      </c>
      <c r="O844" s="106" t="s">
        <v>7969</v>
      </c>
      <c r="P844" s="107">
        <v>25.2</v>
      </c>
      <c r="Q844" s="106" t="s">
        <v>7970</v>
      </c>
      <c r="R844" s="106" t="s">
        <v>181</v>
      </c>
      <c r="S844" s="107">
        <v>76</v>
      </c>
      <c r="T844" s="107">
        <v>52</v>
      </c>
      <c r="U844" s="106" t="s">
        <v>7969</v>
      </c>
      <c r="V844" s="107">
        <v>0.6</v>
      </c>
      <c r="W844" s="107">
        <v>43</v>
      </c>
      <c r="X844" s="107">
        <v>5.0999999999999996</v>
      </c>
      <c r="Y844" s="107">
        <v>15</v>
      </c>
      <c r="Z844" s="106" t="s">
        <v>7971</v>
      </c>
      <c r="AA844" s="110">
        <v>0</v>
      </c>
      <c r="AB844" s="106" t="s">
        <v>181</v>
      </c>
      <c r="AC844" s="106" t="s">
        <v>181</v>
      </c>
      <c r="AD844" s="106" t="s">
        <v>181</v>
      </c>
      <c r="AE844" s="106" t="s">
        <v>181</v>
      </c>
      <c r="AF844" s="106" t="s">
        <v>181</v>
      </c>
      <c r="AG844" s="106" t="s">
        <v>181</v>
      </c>
      <c r="AH844" s="106" t="s">
        <v>181</v>
      </c>
      <c r="AI844" s="106" t="s">
        <v>181</v>
      </c>
      <c r="AJ844" s="106" t="s">
        <v>181</v>
      </c>
      <c r="AK844" s="106" t="s">
        <v>181</v>
      </c>
      <c r="AL844" s="106" t="s">
        <v>181</v>
      </c>
      <c r="AM844" s="106" t="s">
        <v>181</v>
      </c>
      <c r="AN844" s="106" t="s">
        <v>181</v>
      </c>
      <c r="AO844" s="3"/>
    </row>
    <row r="845" spans="2:41" x14ac:dyDescent="0.25">
      <c r="B845" s="106" t="s">
        <v>4829</v>
      </c>
      <c r="C845" s="16" t="s">
        <v>6</v>
      </c>
      <c r="D845" s="16" t="s">
        <v>7</v>
      </c>
      <c r="E845" s="16">
        <v>2020</v>
      </c>
      <c r="F845" s="12">
        <v>44031</v>
      </c>
      <c r="G845" s="107">
        <v>1006.8</v>
      </c>
      <c r="H845" s="106" t="s">
        <v>181</v>
      </c>
      <c r="I845" s="107">
        <v>1009.2</v>
      </c>
      <c r="J845" s="106" t="s">
        <v>7972</v>
      </c>
      <c r="K845" s="107">
        <v>1004.8</v>
      </c>
      <c r="L845" s="106" t="s">
        <v>7973</v>
      </c>
      <c r="M845" s="107">
        <v>28.2</v>
      </c>
      <c r="N845" s="107">
        <v>35.700000000000003</v>
      </c>
      <c r="O845" s="106" t="s">
        <v>7974</v>
      </c>
      <c r="P845" s="107">
        <v>23.7</v>
      </c>
      <c r="Q845" s="106" t="s">
        <v>7975</v>
      </c>
      <c r="R845" s="106" t="s">
        <v>181</v>
      </c>
      <c r="S845" s="107">
        <v>80</v>
      </c>
      <c r="T845" s="107">
        <v>54</v>
      </c>
      <c r="U845" s="106" t="s">
        <v>7976</v>
      </c>
      <c r="V845" s="107">
        <v>0.7</v>
      </c>
      <c r="W845" s="107">
        <v>135</v>
      </c>
      <c r="X845" s="107">
        <v>8.5</v>
      </c>
      <c r="Y845" s="107">
        <v>137</v>
      </c>
      <c r="Z845" s="106" t="s">
        <v>7977</v>
      </c>
      <c r="AA845" s="110">
        <v>58.5</v>
      </c>
      <c r="AB845" s="106" t="s">
        <v>181</v>
      </c>
      <c r="AC845" s="106" t="s">
        <v>181</v>
      </c>
      <c r="AD845" s="106" t="s">
        <v>181</v>
      </c>
      <c r="AE845" s="106" t="s">
        <v>181</v>
      </c>
      <c r="AF845" s="106" t="s">
        <v>181</v>
      </c>
      <c r="AG845" s="106" t="s">
        <v>181</v>
      </c>
      <c r="AH845" s="106" t="s">
        <v>181</v>
      </c>
      <c r="AI845" s="106" t="s">
        <v>181</v>
      </c>
      <c r="AJ845" s="106" t="s">
        <v>181</v>
      </c>
      <c r="AK845" s="106" t="s">
        <v>181</v>
      </c>
      <c r="AL845" s="106" t="s">
        <v>181</v>
      </c>
      <c r="AM845" s="106" t="s">
        <v>181</v>
      </c>
      <c r="AN845" s="106" t="s">
        <v>181</v>
      </c>
      <c r="AO845" s="3"/>
    </row>
    <row r="846" spans="2:41" x14ac:dyDescent="0.25">
      <c r="B846" s="106" t="s">
        <v>4829</v>
      </c>
      <c r="C846" s="16" t="s">
        <v>6</v>
      </c>
      <c r="D846" s="16" t="s">
        <v>7</v>
      </c>
      <c r="E846" s="16">
        <v>2020</v>
      </c>
      <c r="F846" s="12">
        <v>44032</v>
      </c>
      <c r="G846" s="107">
        <v>1009</v>
      </c>
      <c r="H846" s="106" t="s">
        <v>181</v>
      </c>
      <c r="I846" s="107">
        <v>1011</v>
      </c>
      <c r="J846" s="106" t="s">
        <v>7978</v>
      </c>
      <c r="K846" s="107">
        <v>1007.5</v>
      </c>
      <c r="L846" s="106" t="s">
        <v>7979</v>
      </c>
      <c r="M846" s="107">
        <v>28.4</v>
      </c>
      <c r="N846" s="107">
        <v>34.4</v>
      </c>
      <c r="O846" s="106" t="s">
        <v>7980</v>
      </c>
      <c r="P846" s="107">
        <v>23.1</v>
      </c>
      <c r="Q846" s="106" t="s">
        <v>7981</v>
      </c>
      <c r="R846" s="106" t="s">
        <v>181</v>
      </c>
      <c r="S846" s="107">
        <v>78</v>
      </c>
      <c r="T846" s="107">
        <v>53</v>
      </c>
      <c r="U846" s="106" t="s">
        <v>7982</v>
      </c>
      <c r="V846" s="107">
        <v>0.7</v>
      </c>
      <c r="W846" s="107">
        <v>151</v>
      </c>
      <c r="X846" s="107">
        <v>6.2</v>
      </c>
      <c r="Y846" s="107">
        <v>144</v>
      </c>
      <c r="Z846" s="106" t="s">
        <v>7983</v>
      </c>
      <c r="AA846" s="110">
        <v>0</v>
      </c>
      <c r="AB846" s="106" t="s">
        <v>181</v>
      </c>
      <c r="AC846" s="106" t="s">
        <v>181</v>
      </c>
      <c r="AD846" s="106" t="s">
        <v>181</v>
      </c>
      <c r="AE846" s="106" t="s">
        <v>181</v>
      </c>
      <c r="AF846" s="106" t="s">
        <v>181</v>
      </c>
      <c r="AG846" s="106" t="s">
        <v>181</v>
      </c>
      <c r="AH846" s="106" t="s">
        <v>181</v>
      </c>
      <c r="AI846" s="106" t="s">
        <v>181</v>
      </c>
      <c r="AJ846" s="106" t="s">
        <v>181</v>
      </c>
      <c r="AK846" s="106" t="s">
        <v>181</v>
      </c>
      <c r="AL846" s="106" t="s">
        <v>181</v>
      </c>
      <c r="AM846" s="106" t="s">
        <v>181</v>
      </c>
      <c r="AN846" s="106" t="s">
        <v>181</v>
      </c>
      <c r="AO846" s="3"/>
    </row>
    <row r="847" spans="2:41" x14ac:dyDescent="0.25">
      <c r="B847" s="106" t="s">
        <v>4829</v>
      </c>
      <c r="C847" s="16" t="s">
        <v>6</v>
      </c>
      <c r="D847" s="16" t="s">
        <v>7</v>
      </c>
      <c r="E847" s="16">
        <v>2020</v>
      </c>
      <c r="F847" s="12">
        <v>44033</v>
      </c>
      <c r="G847" s="107">
        <v>1010.1</v>
      </c>
      <c r="H847" s="106" t="s">
        <v>181</v>
      </c>
      <c r="I847" s="107">
        <v>1011.4</v>
      </c>
      <c r="J847" s="106" t="s">
        <v>7984</v>
      </c>
      <c r="K847" s="107">
        <v>1008.8</v>
      </c>
      <c r="L847" s="106" t="s">
        <v>7985</v>
      </c>
      <c r="M847" s="107">
        <v>28.9</v>
      </c>
      <c r="N847" s="107">
        <v>34.9</v>
      </c>
      <c r="O847" s="106" t="s">
        <v>7986</v>
      </c>
      <c r="P847" s="107">
        <v>24.3</v>
      </c>
      <c r="Q847" s="106" t="s">
        <v>7987</v>
      </c>
      <c r="R847" s="106" t="s">
        <v>181</v>
      </c>
      <c r="S847" s="107">
        <v>75</v>
      </c>
      <c r="T847" s="107">
        <v>50</v>
      </c>
      <c r="U847" s="106" t="s">
        <v>7988</v>
      </c>
      <c r="V847" s="107">
        <v>0.6</v>
      </c>
      <c r="W847" s="107">
        <v>243</v>
      </c>
      <c r="X847" s="107">
        <v>5.7</v>
      </c>
      <c r="Y847" s="107">
        <v>155</v>
      </c>
      <c r="Z847" s="106" t="s">
        <v>7989</v>
      </c>
      <c r="AA847" s="110">
        <v>0</v>
      </c>
      <c r="AB847" s="106" t="s">
        <v>181</v>
      </c>
      <c r="AC847" s="106" t="s">
        <v>181</v>
      </c>
      <c r="AD847" s="106" t="s">
        <v>181</v>
      </c>
      <c r="AE847" s="106" t="s">
        <v>181</v>
      </c>
      <c r="AF847" s="106" t="s">
        <v>181</v>
      </c>
      <c r="AG847" s="106" t="s">
        <v>181</v>
      </c>
      <c r="AH847" s="106" t="s">
        <v>181</v>
      </c>
      <c r="AI847" s="106" t="s">
        <v>181</v>
      </c>
      <c r="AJ847" s="106" t="s">
        <v>181</v>
      </c>
      <c r="AK847" s="106" t="s">
        <v>181</v>
      </c>
      <c r="AL847" s="106" t="s">
        <v>181</v>
      </c>
      <c r="AM847" s="106" t="s">
        <v>181</v>
      </c>
      <c r="AN847" s="106" t="s">
        <v>181</v>
      </c>
      <c r="AO847" s="3"/>
    </row>
    <row r="848" spans="2:41" x14ac:dyDescent="0.25">
      <c r="B848" s="106" t="s">
        <v>4829</v>
      </c>
      <c r="C848" s="16" t="s">
        <v>6</v>
      </c>
      <c r="D848" s="16" t="s">
        <v>7</v>
      </c>
      <c r="E848" s="16">
        <v>2020</v>
      </c>
      <c r="F848" s="12">
        <v>44034</v>
      </c>
      <c r="G848" s="107">
        <v>1008.9</v>
      </c>
      <c r="H848" s="106" t="s">
        <v>181</v>
      </c>
      <c r="I848" s="107">
        <v>1011.1</v>
      </c>
      <c r="J848" s="106" t="s">
        <v>7990</v>
      </c>
      <c r="K848" s="107">
        <v>1007.6</v>
      </c>
      <c r="L848" s="106" t="s">
        <v>7991</v>
      </c>
      <c r="M848" s="107">
        <v>29.2</v>
      </c>
      <c r="N848" s="107">
        <v>34.799999999999997</v>
      </c>
      <c r="O848" s="106" t="s">
        <v>7992</v>
      </c>
      <c r="P848" s="107">
        <v>25.1</v>
      </c>
      <c r="Q848" s="106" t="s">
        <v>7993</v>
      </c>
      <c r="R848" s="106" t="s">
        <v>181</v>
      </c>
      <c r="S848" s="107">
        <v>77</v>
      </c>
      <c r="T848" s="107">
        <v>51</v>
      </c>
      <c r="U848" s="106" t="s">
        <v>7994</v>
      </c>
      <c r="V848" s="107">
        <v>0.4</v>
      </c>
      <c r="W848" s="107">
        <v>94</v>
      </c>
      <c r="X848" s="107">
        <v>4.7</v>
      </c>
      <c r="Y848" s="107">
        <v>115</v>
      </c>
      <c r="Z848" s="106" t="s">
        <v>7995</v>
      </c>
      <c r="AA848" s="110">
        <v>0</v>
      </c>
      <c r="AB848" s="106" t="s">
        <v>181</v>
      </c>
      <c r="AC848" s="106" t="s">
        <v>181</v>
      </c>
      <c r="AD848" s="106" t="s">
        <v>181</v>
      </c>
      <c r="AE848" s="106" t="s">
        <v>181</v>
      </c>
      <c r="AF848" s="106" t="s">
        <v>181</v>
      </c>
      <c r="AG848" s="106" t="s">
        <v>181</v>
      </c>
      <c r="AH848" s="106" t="s">
        <v>181</v>
      </c>
      <c r="AI848" s="106" t="s">
        <v>181</v>
      </c>
      <c r="AJ848" s="106" t="s">
        <v>181</v>
      </c>
      <c r="AK848" s="106" t="s">
        <v>181</v>
      </c>
      <c r="AL848" s="106" t="s">
        <v>181</v>
      </c>
      <c r="AM848" s="106" t="s">
        <v>181</v>
      </c>
      <c r="AN848" s="106" t="s">
        <v>181</v>
      </c>
      <c r="AO848" s="3"/>
    </row>
    <row r="849" spans="2:41" x14ac:dyDescent="0.25">
      <c r="B849" s="106" t="s">
        <v>4829</v>
      </c>
      <c r="C849" s="16" t="s">
        <v>6</v>
      </c>
      <c r="D849" s="16" t="s">
        <v>7</v>
      </c>
      <c r="E849" s="16">
        <v>2020</v>
      </c>
      <c r="F849" s="12">
        <v>44035</v>
      </c>
      <c r="G849" s="107">
        <v>1007.8</v>
      </c>
      <c r="H849" s="106" t="s">
        <v>181</v>
      </c>
      <c r="I849" s="107">
        <v>1008.8</v>
      </c>
      <c r="J849" s="106" t="s">
        <v>7996</v>
      </c>
      <c r="K849" s="107">
        <v>1006.7</v>
      </c>
      <c r="L849" s="106" t="s">
        <v>7997</v>
      </c>
      <c r="M849" s="107">
        <v>29.7</v>
      </c>
      <c r="N849" s="107">
        <v>35</v>
      </c>
      <c r="O849" s="106" t="s">
        <v>7998</v>
      </c>
      <c r="P849" s="107">
        <v>25.5</v>
      </c>
      <c r="Q849" s="106" t="s">
        <v>7999</v>
      </c>
      <c r="R849" s="106" t="s">
        <v>181</v>
      </c>
      <c r="S849" s="107">
        <v>75</v>
      </c>
      <c r="T849" s="107">
        <v>50</v>
      </c>
      <c r="U849" s="106" t="s">
        <v>8000</v>
      </c>
      <c r="V849" s="107">
        <v>0.5</v>
      </c>
      <c r="W849" s="107">
        <v>75</v>
      </c>
      <c r="X849" s="107">
        <v>4.8</v>
      </c>
      <c r="Y849" s="107">
        <v>97</v>
      </c>
      <c r="Z849" s="106" t="s">
        <v>8001</v>
      </c>
      <c r="AA849" s="110">
        <v>0</v>
      </c>
      <c r="AB849" s="106" t="s">
        <v>181</v>
      </c>
      <c r="AC849" s="106" t="s">
        <v>181</v>
      </c>
      <c r="AD849" s="106" t="s">
        <v>181</v>
      </c>
      <c r="AE849" s="106" t="s">
        <v>181</v>
      </c>
      <c r="AF849" s="106" t="s">
        <v>181</v>
      </c>
      <c r="AG849" s="106" t="s">
        <v>181</v>
      </c>
      <c r="AH849" s="106" t="s">
        <v>181</v>
      </c>
      <c r="AI849" s="106" t="s">
        <v>181</v>
      </c>
      <c r="AJ849" s="106" t="s">
        <v>181</v>
      </c>
      <c r="AK849" s="106" t="s">
        <v>181</v>
      </c>
      <c r="AL849" s="106" t="s">
        <v>181</v>
      </c>
      <c r="AM849" s="106" t="s">
        <v>181</v>
      </c>
      <c r="AN849" s="106" t="s">
        <v>181</v>
      </c>
      <c r="AO849" s="3"/>
    </row>
    <row r="850" spans="2:41" x14ac:dyDescent="0.25">
      <c r="B850" s="106" t="s">
        <v>4829</v>
      </c>
      <c r="C850" s="16" t="s">
        <v>6</v>
      </c>
      <c r="D850" s="16" t="s">
        <v>7</v>
      </c>
      <c r="E850" s="16">
        <v>2020</v>
      </c>
      <c r="F850" s="12">
        <v>44036</v>
      </c>
      <c r="G850" s="107">
        <v>1006.3</v>
      </c>
      <c r="H850" s="106" t="s">
        <v>181</v>
      </c>
      <c r="I850" s="107">
        <v>1007.6</v>
      </c>
      <c r="J850" s="106" t="s">
        <v>8002</v>
      </c>
      <c r="K850" s="107">
        <v>1004.8</v>
      </c>
      <c r="L850" s="106" t="s">
        <v>8003</v>
      </c>
      <c r="M850" s="107">
        <v>30</v>
      </c>
      <c r="N850" s="107">
        <v>35.6</v>
      </c>
      <c r="O850" s="106" t="s">
        <v>8004</v>
      </c>
      <c r="P850" s="107">
        <v>25.1</v>
      </c>
      <c r="Q850" s="106" t="s">
        <v>8005</v>
      </c>
      <c r="R850" s="106" t="s">
        <v>181</v>
      </c>
      <c r="S850" s="107">
        <v>75</v>
      </c>
      <c r="T850" s="107">
        <v>50</v>
      </c>
      <c r="U850" s="106" t="s">
        <v>8006</v>
      </c>
      <c r="V850" s="107">
        <v>0.4</v>
      </c>
      <c r="W850" s="107">
        <v>107</v>
      </c>
      <c r="X850" s="107">
        <v>3.9</v>
      </c>
      <c r="Y850" s="107">
        <v>72</v>
      </c>
      <c r="Z850" s="106" t="s">
        <v>8007</v>
      </c>
      <c r="AA850" s="110">
        <v>0</v>
      </c>
      <c r="AB850" s="106" t="s">
        <v>181</v>
      </c>
      <c r="AC850" s="106" t="s">
        <v>181</v>
      </c>
      <c r="AD850" s="106" t="s">
        <v>181</v>
      </c>
      <c r="AE850" s="106" t="s">
        <v>181</v>
      </c>
      <c r="AF850" s="106" t="s">
        <v>181</v>
      </c>
      <c r="AG850" s="106" t="s">
        <v>181</v>
      </c>
      <c r="AH850" s="106" t="s">
        <v>181</v>
      </c>
      <c r="AI850" s="106" t="s">
        <v>181</v>
      </c>
      <c r="AJ850" s="106" t="s">
        <v>181</v>
      </c>
      <c r="AK850" s="106" t="s">
        <v>181</v>
      </c>
      <c r="AL850" s="106" t="s">
        <v>181</v>
      </c>
      <c r="AM850" s="106" t="s">
        <v>181</v>
      </c>
      <c r="AN850" s="106" t="s">
        <v>181</v>
      </c>
      <c r="AO850" s="3"/>
    </row>
    <row r="851" spans="2:41" x14ac:dyDescent="0.25">
      <c r="B851" s="106" t="s">
        <v>4829</v>
      </c>
      <c r="C851" s="16" t="s">
        <v>6</v>
      </c>
      <c r="D851" s="16" t="s">
        <v>7</v>
      </c>
      <c r="E851" s="16">
        <v>2020</v>
      </c>
      <c r="F851" s="12">
        <v>44037</v>
      </c>
      <c r="G851" s="107">
        <v>1005.7</v>
      </c>
      <c r="H851" s="106" t="s">
        <v>181</v>
      </c>
      <c r="I851" s="107">
        <v>1007.6</v>
      </c>
      <c r="J851" s="106" t="s">
        <v>8008</v>
      </c>
      <c r="K851" s="107">
        <v>1004</v>
      </c>
      <c r="L851" s="106" t="s">
        <v>8009</v>
      </c>
      <c r="M851" s="107">
        <v>28.7</v>
      </c>
      <c r="N851" s="107">
        <v>34.799999999999997</v>
      </c>
      <c r="O851" s="106" t="s">
        <v>8010</v>
      </c>
      <c r="P851" s="107">
        <v>25.4</v>
      </c>
      <c r="Q851" s="106" t="s">
        <v>8011</v>
      </c>
      <c r="R851" s="106" t="s">
        <v>181</v>
      </c>
      <c r="S851" s="107">
        <v>80</v>
      </c>
      <c r="T851" s="107">
        <v>55</v>
      </c>
      <c r="U851" s="106" t="s">
        <v>8012</v>
      </c>
      <c r="V851" s="107">
        <v>0.3</v>
      </c>
      <c r="W851" s="107">
        <v>24</v>
      </c>
      <c r="X851" s="107">
        <v>4.5</v>
      </c>
      <c r="Y851" s="107">
        <v>99</v>
      </c>
      <c r="Z851" s="106" t="s">
        <v>8013</v>
      </c>
      <c r="AA851" s="110">
        <v>0</v>
      </c>
      <c r="AB851" s="106" t="s">
        <v>181</v>
      </c>
      <c r="AC851" s="106" t="s">
        <v>181</v>
      </c>
      <c r="AD851" s="106" t="s">
        <v>181</v>
      </c>
      <c r="AE851" s="106" t="s">
        <v>181</v>
      </c>
      <c r="AF851" s="106" t="s">
        <v>181</v>
      </c>
      <c r="AG851" s="106" t="s">
        <v>181</v>
      </c>
      <c r="AH851" s="106" t="s">
        <v>181</v>
      </c>
      <c r="AI851" s="106" t="s">
        <v>181</v>
      </c>
      <c r="AJ851" s="106" t="s">
        <v>181</v>
      </c>
      <c r="AK851" s="106" t="s">
        <v>181</v>
      </c>
      <c r="AL851" s="106" t="s">
        <v>181</v>
      </c>
      <c r="AM851" s="106" t="s">
        <v>181</v>
      </c>
      <c r="AN851" s="106" t="s">
        <v>181</v>
      </c>
      <c r="AO851" s="3"/>
    </row>
    <row r="852" spans="2:41" x14ac:dyDescent="0.25">
      <c r="B852" s="106" t="s">
        <v>4829</v>
      </c>
      <c r="C852" s="16" t="s">
        <v>6</v>
      </c>
      <c r="D852" s="16" t="s">
        <v>7</v>
      </c>
      <c r="E852" s="16">
        <v>2020</v>
      </c>
      <c r="F852" s="12">
        <v>44038</v>
      </c>
      <c r="G852" s="107">
        <v>1005.5</v>
      </c>
      <c r="H852" s="106" t="s">
        <v>181</v>
      </c>
      <c r="I852" s="107">
        <v>1007.1</v>
      </c>
      <c r="J852" s="106" t="s">
        <v>8014</v>
      </c>
      <c r="K852" s="107">
        <v>1003.7</v>
      </c>
      <c r="L852" s="106" t="s">
        <v>8015</v>
      </c>
      <c r="M852" s="107">
        <v>28.5</v>
      </c>
      <c r="N852" s="107">
        <v>35</v>
      </c>
      <c r="O852" s="106" t="s">
        <v>8016</v>
      </c>
      <c r="P852" s="107">
        <v>24.2</v>
      </c>
      <c r="Q852" s="106" t="s">
        <v>8017</v>
      </c>
      <c r="R852" s="106" t="s">
        <v>181</v>
      </c>
      <c r="S852" s="107">
        <v>79</v>
      </c>
      <c r="T852" s="107">
        <v>48</v>
      </c>
      <c r="U852" s="106" t="s">
        <v>8018</v>
      </c>
      <c r="V852" s="107">
        <v>0.7</v>
      </c>
      <c r="W852" s="107">
        <v>142</v>
      </c>
      <c r="X852" s="107">
        <v>6.1</v>
      </c>
      <c r="Y852" s="107">
        <v>268</v>
      </c>
      <c r="Z852" s="106" t="s">
        <v>8019</v>
      </c>
      <c r="AA852" s="110">
        <v>2.5</v>
      </c>
      <c r="AB852" s="106" t="s">
        <v>181</v>
      </c>
      <c r="AC852" s="106" t="s">
        <v>181</v>
      </c>
      <c r="AD852" s="106" t="s">
        <v>181</v>
      </c>
      <c r="AE852" s="106" t="s">
        <v>181</v>
      </c>
      <c r="AF852" s="106" t="s">
        <v>181</v>
      </c>
      <c r="AG852" s="106" t="s">
        <v>181</v>
      </c>
      <c r="AH852" s="106" t="s">
        <v>181</v>
      </c>
      <c r="AI852" s="106" t="s">
        <v>181</v>
      </c>
      <c r="AJ852" s="106" t="s">
        <v>181</v>
      </c>
      <c r="AK852" s="106" t="s">
        <v>181</v>
      </c>
      <c r="AL852" s="106" t="s">
        <v>181</v>
      </c>
      <c r="AM852" s="106" t="s">
        <v>181</v>
      </c>
      <c r="AN852" s="106" t="s">
        <v>181</v>
      </c>
      <c r="AO852" s="3"/>
    </row>
    <row r="853" spans="2:41" x14ac:dyDescent="0.25">
      <c r="B853" s="106" t="s">
        <v>4829</v>
      </c>
      <c r="C853" s="16" t="s">
        <v>6</v>
      </c>
      <c r="D853" s="16" t="s">
        <v>7</v>
      </c>
      <c r="E853" s="16">
        <v>2020</v>
      </c>
      <c r="F853" s="12">
        <v>44039</v>
      </c>
      <c r="G853" s="107">
        <v>1006</v>
      </c>
      <c r="H853" s="106" t="s">
        <v>181</v>
      </c>
      <c r="I853" s="107">
        <v>1008.1</v>
      </c>
      <c r="J853" s="106" t="s">
        <v>8020</v>
      </c>
      <c r="K853" s="107">
        <v>1004.5</v>
      </c>
      <c r="L853" s="106" t="s">
        <v>8021</v>
      </c>
      <c r="M853" s="107">
        <v>28.4</v>
      </c>
      <c r="N853" s="107">
        <v>34.799999999999997</v>
      </c>
      <c r="O853" s="106" t="s">
        <v>8022</v>
      </c>
      <c r="P853" s="107">
        <v>24.2</v>
      </c>
      <c r="Q853" s="106" t="s">
        <v>8023</v>
      </c>
      <c r="R853" s="106" t="s">
        <v>181</v>
      </c>
      <c r="S853" s="107">
        <v>79</v>
      </c>
      <c r="T853" s="107">
        <v>53</v>
      </c>
      <c r="U853" s="106" t="s">
        <v>8024</v>
      </c>
      <c r="V853" s="107">
        <v>0.7</v>
      </c>
      <c r="W853" s="107">
        <v>22</v>
      </c>
      <c r="X853" s="107">
        <v>5.0999999999999996</v>
      </c>
      <c r="Y853" s="107">
        <v>152</v>
      </c>
      <c r="Z853" s="106" t="s">
        <v>8025</v>
      </c>
      <c r="AA853" s="110">
        <v>0</v>
      </c>
      <c r="AB853" s="106" t="s">
        <v>181</v>
      </c>
      <c r="AC853" s="106" t="s">
        <v>181</v>
      </c>
      <c r="AD853" s="106" t="s">
        <v>181</v>
      </c>
      <c r="AE853" s="106" t="s">
        <v>181</v>
      </c>
      <c r="AF853" s="106" t="s">
        <v>181</v>
      </c>
      <c r="AG853" s="106" t="s">
        <v>181</v>
      </c>
      <c r="AH853" s="106" t="s">
        <v>181</v>
      </c>
      <c r="AI853" s="106" t="s">
        <v>181</v>
      </c>
      <c r="AJ853" s="106" t="s">
        <v>181</v>
      </c>
      <c r="AK853" s="106" t="s">
        <v>181</v>
      </c>
      <c r="AL853" s="106" t="s">
        <v>181</v>
      </c>
      <c r="AM853" s="106" t="s">
        <v>181</v>
      </c>
      <c r="AN853" s="106" t="s">
        <v>181</v>
      </c>
      <c r="AO853" s="3"/>
    </row>
    <row r="854" spans="2:41" x14ac:dyDescent="0.25">
      <c r="B854" s="106" t="s">
        <v>4829</v>
      </c>
      <c r="C854" s="16" t="s">
        <v>6</v>
      </c>
      <c r="D854" s="16" t="s">
        <v>7</v>
      </c>
      <c r="E854" s="16">
        <v>2020</v>
      </c>
      <c r="F854" s="12">
        <v>44040</v>
      </c>
      <c r="G854" s="107">
        <v>1007.3</v>
      </c>
      <c r="H854" s="106" t="s">
        <v>181</v>
      </c>
      <c r="I854" s="107">
        <v>1009.1</v>
      </c>
      <c r="J854" s="106" t="s">
        <v>8026</v>
      </c>
      <c r="K854" s="107">
        <v>1005.9</v>
      </c>
      <c r="L854" s="106" t="s">
        <v>8027</v>
      </c>
      <c r="M854" s="107">
        <v>27.7</v>
      </c>
      <c r="N854" s="107">
        <v>34</v>
      </c>
      <c r="O854" s="106" t="s">
        <v>8028</v>
      </c>
      <c r="P854" s="107">
        <v>24.5</v>
      </c>
      <c r="Q854" s="106" t="s">
        <v>8029</v>
      </c>
      <c r="R854" s="106" t="s">
        <v>181</v>
      </c>
      <c r="S854" s="107">
        <v>83</v>
      </c>
      <c r="T854" s="107">
        <v>58</v>
      </c>
      <c r="U854" s="106" t="s">
        <v>8030</v>
      </c>
      <c r="V854" s="107">
        <v>0.5</v>
      </c>
      <c r="W854" s="107">
        <v>24</v>
      </c>
      <c r="X854" s="107">
        <v>5.2</v>
      </c>
      <c r="Y854" s="107">
        <v>165</v>
      </c>
      <c r="Z854" s="106" t="s">
        <v>8031</v>
      </c>
      <c r="AA854" s="110">
        <v>13</v>
      </c>
      <c r="AB854" s="106" t="s">
        <v>181</v>
      </c>
      <c r="AC854" s="106" t="s">
        <v>181</v>
      </c>
      <c r="AD854" s="106" t="s">
        <v>181</v>
      </c>
      <c r="AE854" s="106" t="s">
        <v>181</v>
      </c>
      <c r="AF854" s="106" t="s">
        <v>181</v>
      </c>
      <c r="AG854" s="106" t="s">
        <v>181</v>
      </c>
      <c r="AH854" s="106" t="s">
        <v>181</v>
      </c>
      <c r="AI854" s="106" t="s">
        <v>181</v>
      </c>
      <c r="AJ854" s="106" t="s">
        <v>181</v>
      </c>
      <c r="AK854" s="106" t="s">
        <v>181</v>
      </c>
      <c r="AL854" s="106" t="s">
        <v>181</v>
      </c>
      <c r="AM854" s="106" t="s">
        <v>181</v>
      </c>
      <c r="AN854" s="106" t="s">
        <v>181</v>
      </c>
      <c r="AO854" s="3"/>
    </row>
    <row r="855" spans="2:41" x14ac:dyDescent="0.25">
      <c r="B855" s="106" t="s">
        <v>4829</v>
      </c>
      <c r="C855" s="16" t="s">
        <v>6</v>
      </c>
      <c r="D855" s="16" t="s">
        <v>7</v>
      </c>
      <c r="E855" s="16">
        <v>2020</v>
      </c>
      <c r="F855" s="12">
        <v>44041</v>
      </c>
      <c r="G855" s="107">
        <v>1007.6</v>
      </c>
      <c r="H855" s="106" t="s">
        <v>181</v>
      </c>
      <c r="I855" s="107">
        <v>1009.9</v>
      </c>
      <c r="J855" s="106" t="s">
        <v>8032</v>
      </c>
      <c r="K855" s="107">
        <v>1006.1</v>
      </c>
      <c r="L855" s="106" t="s">
        <v>8033</v>
      </c>
      <c r="M855" s="107">
        <v>28.7</v>
      </c>
      <c r="N855" s="107">
        <v>34.1</v>
      </c>
      <c r="O855" s="106" t="s">
        <v>8034</v>
      </c>
      <c r="P855" s="107">
        <v>24</v>
      </c>
      <c r="Q855" s="106" t="s">
        <v>8035</v>
      </c>
      <c r="R855" s="106" t="s">
        <v>181</v>
      </c>
      <c r="S855" s="107">
        <v>78</v>
      </c>
      <c r="T855" s="107">
        <v>51</v>
      </c>
      <c r="U855" s="106" t="s">
        <v>8036</v>
      </c>
      <c r="V855" s="107">
        <v>0.5</v>
      </c>
      <c r="W855" s="107">
        <v>118</v>
      </c>
      <c r="X855" s="107">
        <v>4.5</v>
      </c>
      <c r="Y855" s="107">
        <v>98</v>
      </c>
      <c r="Z855" s="106" t="s">
        <v>8037</v>
      </c>
      <c r="AA855" s="110">
        <v>0</v>
      </c>
      <c r="AB855" s="106" t="s">
        <v>181</v>
      </c>
      <c r="AC855" s="106" t="s">
        <v>181</v>
      </c>
      <c r="AD855" s="106" t="s">
        <v>181</v>
      </c>
      <c r="AE855" s="106" t="s">
        <v>181</v>
      </c>
      <c r="AF855" s="106" t="s">
        <v>181</v>
      </c>
      <c r="AG855" s="106" t="s">
        <v>181</v>
      </c>
      <c r="AH855" s="106" t="s">
        <v>181</v>
      </c>
      <c r="AI855" s="106" t="s">
        <v>181</v>
      </c>
      <c r="AJ855" s="106" t="s">
        <v>181</v>
      </c>
      <c r="AK855" s="106" t="s">
        <v>181</v>
      </c>
      <c r="AL855" s="106" t="s">
        <v>181</v>
      </c>
      <c r="AM855" s="106" t="s">
        <v>181</v>
      </c>
      <c r="AN855" s="106" t="s">
        <v>181</v>
      </c>
      <c r="AO855" s="3"/>
    </row>
    <row r="856" spans="2:41" x14ac:dyDescent="0.25">
      <c r="B856" s="106" t="s">
        <v>4829</v>
      </c>
      <c r="C856" s="16" t="s">
        <v>6</v>
      </c>
      <c r="D856" s="16" t="s">
        <v>7</v>
      </c>
      <c r="E856" s="16">
        <v>2020</v>
      </c>
      <c r="F856" s="12">
        <v>44042</v>
      </c>
      <c r="G856" s="107">
        <v>1008.3</v>
      </c>
      <c r="H856" s="106" t="s">
        <v>181</v>
      </c>
      <c r="I856" s="107">
        <v>1010.7</v>
      </c>
      <c r="J856" s="106" t="s">
        <v>8038</v>
      </c>
      <c r="K856" s="107">
        <v>1006.3</v>
      </c>
      <c r="L856" s="106" t="s">
        <v>8039</v>
      </c>
      <c r="M856" s="107">
        <v>26</v>
      </c>
      <c r="N856" s="107">
        <v>29.9</v>
      </c>
      <c r="O856" s="106" t="s">
        <v>8040</v>
      </c>
      <c r="P856" s="107">
        <v>24</v>
      </c>
      <c r="Q856" s="106" t="s">
        <v>8041</v>
      </c>
      <c r="R856" s="106" t="s">
        <v>181</v>
      </c>
      <c r="S856" s="107">
        <v>90</v>
      </c>
      <c r="T856" s="107">
        <v>66</v>
      </c>
      <c r="U856" s="106" t="s">
        <v>8042</v>
      </c>
      <c r="V856" s="107">
        <v>0.4</v>
      </c>
      <c r="W856" s="107">
        <v>214</v>
      </c>
      <c r="X856" s="107">
        <v>5.3</v>
      </c>
      <c r="Y856" s="107">
        <v>213</v>
      </c>
      <c r="Z856" s="106" t="s">
        <v>8043</v>
      </c>
      <c r="AA856" s="110">
        <v>8.5</v>
      </c>
      <c r="AB856" s="106" t="s">
        <v>181</v>
      </c>
      <c r="AC856" s="106" t="s">
        <v>181</v>
      </c>
      <c r="AD856" s="106" t="s">
        <v>181</v>
      </c>
      <c r="AE856" s="106" t="s">
        <v>181</v>
      </c>
      <c r="AF856" s="106" t="s">
        <v>181</v>
      </c>
      <c r="AG856" s="106" t="s">
        <v>181</v>
      </c>
      <c r="AH856" s="106" t="s">
        <v>181</v>
      </c>
      <c r="AI856" s="106" t="s">
        <v>181</v>
      </c>
      <c r="AJ856" s="106" t="s">
        <v>181</v>
      </c>
      <c r="AK856" s="106" t="s">
        <v>181</v>
      </c>
      <c r="AL856" s="106" t="s">
        <v>181</v>
      </c>
      <c r="AM856" s="106" t="s">
        <v>181</v>
      </c>
      <c r="AN856" s="106" t="s">
        <v>181</v>
      </c>
      <c r="AO856" s="3"/>
    </row>
    <row r="857" spans="2:41" x14ac:dyDescent="0.25">
      <c r="B857" s="106" t="s">
        <v>4829</v>
      </c>
      <c r="C857" s="16" t="s">
        <v>6</v>
      </c>
      <c r="D857" s="16" t="s">
        <v>7</v>
      </c>
      <c r="E857" s="16">
        <v>2020</v>
      </c>
      <c r="F857" s="12">
        <v>44043</v>
      </c>
      <c r="G857" s="107">
        <v>1008.2</v>
      </c>
      <c r="H857" s="106" t="s">
        <v>181</v>
      </c>
      <c r="I857" s="107">
        <v>1010.5</v>
      </c>
      <c r="J857" s="106" t="s">
        <v>1805</v>
      </c>
      <c r="K857" s="107">
        <v>1006.7</v>
      </c>
      <c r="L857" s="106" t="s">
        <v>8044</v>
      </c>
      <c r="M857" s="107">
        <v>27.9</v>
      </c>
      <c r="N857" s="107">
        <v>35</v>
      </c>
      <c r="O857" s="106" t="s">
        <v>8045</v>
      </c>
      <c r="P857" s="107">
        <v>24.1</v>
      </c>
      <c r="Q857" s="106" t="s">
        <v>8046</v>
      </c>
      <c r="R857" s="106" t="s">
        <v>181</v>
      </c>
      <c r="S857" s="107">
        <v>82</v>
      </c>
      <c r="T857" s="107">
        <v>51</v>
      </c>
      <c r="U857" s="106" t="s">
        <v>8047</v>
      </c>
      <c r="V857" s="107">
        <v>0.6</v>
      </c>
      <c r="W857" s="107">
        <v>229</v>
      </c>
      <c r="X857" s="107">
        <v>4.5</v>
      </c>
      <c r="Y857" s="107">
        <v>137</v>
      </c>
      <c r="Z857" s="106" t="s">
        <v>8048</v>
      </c>
      <c r="AA857" s="110">
        <v>1.5</v>
      </c>
      <c r="AB857" s="106" t="s">
        <v>181</v>
      </c>
      <c r="AC857" s="106" t="s">
        <v>181</v>
      </c>
      <c r="AD857" s="106" t="s">
        <v>181</v>
      </c>
      <c r="AE857" s="106" t="s">
        <v>181</v>
      </c>
      <c r="AF857" s="106" t="s">
        <v>181</v>
      </c>
      <c r="AG857" s="106" t="s">
        <v>181</v>
      </c>
      <c r="AH857" s="106" t="s">
        <v>181</v>
      </c>
      <c r="AI857" s="106" t="s">
        <v>181</v>
      </c>
      <c r="AJ857" s="106" t="s">
        <v>181</v>
      </c>
      <c r="AK857" s="106" t="s">
        <v>181</v>
      </c>
      <c r="AL857" s="106" t="s">
        <v>181</v>
      </c>
      <c r="AM857" s="106" t="s">
        <v>181</v>
      </c>
      <c r="AN857" s="106" t="s">
        <v>181</v>
      </c>
      <c r="AO857" s="3"/>
    </row>
    <row r="858" spans="2:41" x14ac:dyDescent="0.25">
      <c r="B858" s="106" t="s">
        <v>4829</v>
      </c>
      <c r="C858" s="16" t="s">
        <v>6</v>
      </c>
      <c r="D858" s="16" t="s">
        <v>7</v>
      </c>
      <c r="E858" s="16">
        <v>2020</v>
      </c>
      <c r="F858" s="12">
        <v>44044</v>
      </c>
      <c r="G858" s="107">
        <v>1007.9</v>
      </c>
      <c r="H858" s="106" t="s">
        <v>181</v>
      </c>
      <c r="I858" s="107">
        <v>1009.1</v>
      </c>
      <c r="J858" s="106" t="s">
        <v>8049</v>
      </c>
      <c r="K858" s="107">
        <v>1006.6</v>
      </c>
      <c r="L858" s="106" t="s">
        <v>8050</v>
      </c>
      <c r="M858" s="107">
        <v>28.5</v>
      </c>
      <c r="N858" s="107">
        <v>34.4</v>
      </c>
      <c r="O858" s="106" t="s">
        <v>8051</v>
      </c>
      <c r="P858" s="107">
        <v>24.1</v>
      </c>
      <c r="Q858" s="106" t="s">
        <v>8052</v>
      </c>
      <c r="R858" s="106" t="s">
        <v>181</v>
      </c>
      <c r="S858" s="107">
        <v>78</v>
      </c>
      <c r="T858" s="107">
        <v>52</v>
      </c>
      <c r="U858" s="106" t="s">
        <v>8053</v>
      </c>
      <c r="V858" s="107">
        <v>0.4</v>
      </c>
      <c r="W858" s="107">
        <v>144</v>
      </c>
      <c r="X858" s="107">
        <v>5</v>
      </c>
      <c r="Y858" s="107">
        <v>152</v>
      </c>
      <c r="Z858" s="106" t="s">
        <v>8054</v>
      </c>
      <c r="AA858" s="110">
        <v>0</v>
      </c>
      <c r="AB858" s="106" t="s">
        <v>181</v>
      </c>
      <c r="AC858" s="106" t="s">
        <v>181</v>
      </c>
      <c r="AD858" s="106" t="s">
        <v>181</v>
      </c>
      <c r="AE858" s="106" t="s">
        <v>181</v>
      </c>
      <c r="AF858" s="106" t="s">
        <v>181</v>
      </c>
      <c r="AG858" s="106" t="s">
        <v>181</v>
      </c>
      <c r="AH858" s="106" t="s">
        <v>181</v>
      </c>
      <c r="AI858" s="106" t="s">
        <v>181</v>
      </c>
      <c r="AJ858" s="106" t="s">
        <v>181</v>
      </c>
      <c r="AK858" s="106" t="s">
        <v>181</v>
      </c>
      <c r="AL858" s="106" t="s">
        <v>181</v>
      </c>
      <c r="AM858" s="106" t="s">
        <v>181</v>
      </c>
      <c r="AN858" s="106" t="s">
        <v>181</v>
      </c>
      <c r="AO858" s="3"/>
    </row>
    <row r="859" spans="2:41" x14ac:dyDescent="0.25">
      <c r="B859" s="106" t="s">
        <v>4829</v>
      </c>
      <c r="C859" s="16" t="s">
        <v>6</v>
      </c>
      <c r="D859" s="16" t="s">
        <v>7</v>
      </c>
      <c r="E859" s="16">
        <v>2020</v>
      </c>
      <c r="F859" s="12">
        <v>44045</v>
      </c>
      <c r="G859" s="107">
        <v>1005.1</v>
      </c>
      <c r="H859" s="106" t="s">
        <v>181</v>
      </c>
      <c r="I859" s="107">
        <v>1008.1</v>
      </c>
      <c r="J859" s="106" t="s">
        <v>8055</v>
      </c>
      <c r="K859" s="107">
        <v>1002.4</v>
      </c>
      <c r="L859" s="106" t="s">
        <v>8056</v>
      </c>
      <c r="M859" s="107">
        <v>28.3</v>
      </c>
      <c r="N859" s="107">
        <v>33.5</v>
      </c>
      <c r="O859" s="106" t="s">
        <v>8057</v>
      </c>
      <c r="P859" s="107">
        <v>24.4</v>
      </c>
      <c r="Q859" s="106" t="s">
        <v>8058</v>
      </c>
      <c r="R859" s="106" t="s">
        <v>181</v>
      </c>
      <c r="S859" s="107">
        <v>79</v>
      </c>
      <c r="T859" s="107">
        <v>55</v>
      </c>
      <c r="U859" s="106" t="s">
        <v>8059</v>
      </c>
      <c r="V859" s="107">
        <v>0.8</v>
      </c>
      <c r="W859" s="107">
        <v>32</v>
      </c>
      <c r="X859" s="107">
        <v>6.1</v>
      </c>
      <c r="Y859" s="107">
        <v>87</v>
      </c>
      <c r="Z859" s="106" t="s">
        <v>8060</v>
      </c>
      <c r="AA859" s="110">
        <v>0</v>
      </c>
      <c r="AB859" s="106" t="s">
        <v>181</v>
      </c>
      <c r="AC859" s="106" t="s">
        <v>181</v>
      </c>
      <c r="AD859" s="106" t="s">
        <v>181</v>
      </c>
      <c r="AE859" s="106" t="s">
        <v>181</v>
      </c>
      <c r="AF859" s="106" t="s">
        <v>181</v>
      </c>
      <c r="AG859" s="106" t="s">
        <v>181</v>
      </c>
      <c r="AH859" s="106" t="s">
        <v>181</v>
      </c>
      <c r="AI859" s="106" t="s">
        <v>181</v>
      </c>
      <c r="AJ859" s="106" t="s">
        <v>181</v>
      </c>
      <c r="AK859" s="106" t="s">
        <v>181</v>
      </c>
      <c r="AL859" s="106" t="s">
        <v>181</v>
      </c>
      <c r="AM859" s="106" t="s">
        <v>181</v>
      </c>
      <c r="AN859" s="106" t="s">
        <v>181</v>
      </c>
      <c r="AO859" s="3"/>
    </row>
    <row r="860" spans="2:41" x14ac:dyDescent="0.25">
      <c r="B860" s="106" t="s">
        <v>4829</v>
      </c>
      <c r="C860" s="16" t="s">
        <v>6</v>
      </c>
      <c r="D860" s="16" t="s">
        <v>7</v>
      </c>
      <c r="E860" s="16">
        <v>2020</v>
      </c>
      <c r="F860" s="12">
        <v>44046</v>
      </c>
      <c r="G860" s="107">
        <v>1000.3</v>
      </c>
      <c r="H860" s="106" t="s">
        <v>181</v>
      </c>
      <c r="I860" s="107">
        <v>1003.3</v>
      </c>
      <c r="J860" s="106" t="s">
        <v>8061</v>
      </c>
      <c r="K860" s="107">
        <v>998.8</v>
      </c>
      <c r="L860" s="106" t="s">
        <v>8062</v>
      </c>
      <c r="M860" s="107">
        <v>27.9</v>
      </c>
      <c r="N860" s="107">
        <v>31.6</v>
      </c>
      <c r="O860" s="106" t="s">
        <v>8063</v>
      </c>
      <c r="P860" s="107">
        <v>25.3</v>
      </c>
      <c r="Q860" s="106" t="s">
        <v>8064</v>
      </c>
      <c r="R860" s="106" t="s">
        <v>181</v>
      </c>
      <c r="S860" s="107">
        <v>82</v>
      </c>
      <c r="T860" s="107">
        <v>59</v>
      </c>
      <c r="U860" s="106" t="s">
        <v>8065</v>
      </c>
      <c r="V860" s="107">
        <v>0.4</v>
      </c>
      <c r="W860" s="107">
        <v>233</v>
      </c>
      <c r="X860" s="107">
        <v>3.5</v>
      </c>
      <c r="Y860" s="107">
        <v>211</v>
      </c>
      <c r="Z860" s="106" t="s">
        <v>8066</v>
      </c>
      <c r="AA860" s="110">
        <v>0</v>
      </c>
      <c r="AB860" s="106" t="s">
        <v>181</v>
      </c>
      <c r="AC860" s="106" t="s">
        <v>181</v>
      </c>
      <c r="AD860" s="106" t="s">
        <v>181</v>
      </c>
      <c r="AE860" s="106" t="s">
        <v>181</v>
      </c>
      <c r="AF860" s="106" t="s">
        <v>181</v>
      </c>
      <c r="AG860" s="106" t="s">
        <v>181</v>
      </c>
      <c r="AH860" s="106" t="s">
        <v>181</v>
      </c>
      <c r="AI860" s="106" t="s">
        <v>181</v>
      </c>
      <c r="AJ860" s="106" t="s">
        <v>181</v>
      </c>
      <c r="AK860" s="106" t="s">
        <v>181</v>
      </c>
      <c r="AL860" s="106" t="s">
        <v>181</v>
      </c>
      <c r="AM860" s="106" t="s">
        <v>181</v>
      </c>
      <c r="AN860" s="106" t="s">
        <v>181</v>
      </c>
      <c r="AO860" s="3"/>
    </row>
    <row r="861" spans="2:41" x14ac:dyDescent="0.25">
      <c r="B861" s="106" t="s">
        <v>4829</v>
      </c>
      <c r="C861" s="16" t="s">
        <v>6</v>
      </c>
      <c r="D861" s="16" t="s">
        <v>7</v>
      </c>
      <c r="E861" s="16">
        <v>2020</v>
      </c>
      <c r="F861" s="12">
        <v>44047</v>
      </c>
      <c r="G861" s="107">
        <v>1005.7</v>
      </c>
      <c r="H861" s="106" t="s">
        <v>181</v>
      </c>
      <c r="I861" s="107">
        <v>1010.2</v>
      </c>
      <c r="J861" s="106" t="s">
        <v>8067</v>
      </c>
      <c r="K861" s="107">
        <v>1001.2</v>
      </c>
      <c r="L861" s="106" t="s">
        <v>8068</v>
      </c>
      <c r="M861" s="107">
        <v>28.7</v>
      </c>
      <c r="N861" s="107">
        <v>33.299999999999997</v>
      </c>
      <c r="O861" s="106" t="s">
        <v>8069</v>
      </c>
      <c r="P861" s="107">
        <v>24.9</v>
      </c>
      <c r="Q861" s="106" t="s">
        <v>8070</v>
      </c>
      <c r="R861" s="106" t="s">
        <v>181</v>
      </c>
      <c r="S861" s="107">
        <v>78</v>
      </c>
      <c r="T861" s="107">
        <v>56</v>
      </c>
      <c r="U861" s="106" t="s">
        <v>8071</v>
      </c>
      <c r="V861" s="107">
        <v>0.5</v>
      </c>
      <c r="W861" s="107">
        <v>151</v>
      </c>
      <c r="X861" s="107">
        <v>5</v>
      </c>
      <c r="Y861" s="107">
        <v>256</v>
      </c>
      <c r="Z861" s="106" t="s">
        <v>8072</v>
      </c>
      <c r="AA861" s="110">
        <v>3</v>
      </c>
      <c r="AB861" s="106" t="s">
        <v>181</v>
      </c>
      <c r="AC861" s="106" t="s">
        <v>181</v>
      </c>
      <c r="AD861" s="106" t="s">
        <v>181</v>
      </c>
      <c r="AE861" s="106" t="s">
        <v>181</v>
      </c>
      <c r="AF861" s="106" t="s">
        <v>181</v>
      </c>
      <c r="AG861" s="106" t="s">
        <v>181</v>
      </c>
      <c r="AH861" s="106" t="s">
        <v>181</v>
      </c>
      <c r="AI861" s="106" t="s">
        <v>181</v>
      </c>
      <c r="AJ861" s="106" t="s">
        <v>181</v>
      </c>
      <c r="AK861" s="106" t="s">
        <v>181</v>
      </c>
      <c r="AL861" s="106" t="s">
        <v>181</v>
      </c>
      <c r="AM861" s="106" t="s">
        <v>181</v>
      </c>
      <c r="AN861" s="106" t="s">
        <v>181</v>
      </c>
      <c r="AO861" s="3"/>
    </row>
    <row r="862" spans="2:41" x14ac:dyDescent="0.25">
      <c r="B862" s="106" t="s">
        <v>4829</v>
      </c>
      <c r="C862" s="16" t="s">
        <v>6</v>
      </c>
      <c r="D862" s="16" t="s">
        <v>7</v>
      </c>
      <c r="E862" s="16">
        <v>2020</v>
      </c>
      <c r="F862" s="12">
        <v>44048</v>
      </c>
      <c r="G862" s="107">
        <v>1009.8</v>
      </c>
      <c r="H862" s="106" t="s">
        <v>181</v>
      </c>
      <c r="I862" s="107">
        <v>1012.1</v>
      </c>
      <c r="J862" s="106" t="s">
        <v>8073</v>
      </c>
      <c r="K862" s="107">
        <v>1007.9</v>
      </c>
      <c r="L862" s="106" t="s">
        <v>8074</v>
      </c>
      <c r="M862" s="107">
        <v>28.8</v>
      </c>
      <c r="N862" s="107">
        <v>35.299999999999997</v>
      </c>
      <c r="O862" s="106" t="s">
        <v>8075</v>
      </c>
      <c r="P862" s="107">
        <v>24.7</v>
      </c>
      <c r="Q862" s="106" t="s">
        <v>8076</v>
      </c>
      <c r="R862" s="106" t="s">
        <v>181</v>
      </c>
      <c r="S862" s="107">
        <v>79</v>
      </c>
      <c r="T862" s="107">
        <v>51</v>
      </c>
      <c r="U862" s="106" t="s">
        <v>8077</v>
      </c>
      <c r="V862" s="107">
        <v>0.6</v>
      </c>
      <c r="W862" s="107">
        <v>160</v>
      </c>
      <c r="X862" s="107">
        <v>5.7</v>
      </c>
      <c r="Y862" s="107">
        <v>155</v>
      </c>
      <c r="Z862" s="106" t="s">
        <v>8078</v>
      </c>
      <c r="AA862" s="110">
        <v>0.5</v>
      </c>
      <c r="AB862" s="106" t="s">
        <v>181</v>
      </c>
      <c r="AC862" s="106" t="s">
        <v>181</v>
      </c>
      <c r="AD862" s="106" t="s">
        <v>181</v>
      </c>
      <c r="AE862" s="106" t="s">
        <v>181</v>
      </c>
      <c r="AF862" s="106" t="s">
        <v>181</v>
      </c>
      <c r="AG862" s="106" t="s">
        <v>181</v>
      </c>
      <c r="AH862" s="106" t="s">
        <v>181</v>
      </c>
      <c r="AI862" s="106" t="s">
        <v>181</v>
      </c>
      <c r="AJ862" s="106" t="s">
        <v>181</v>
      </c>
      <c r="AK862" s="106" t="s">
        <v>181</v>
      </c>
      <c r="AL862" s="106" t="s">
        <v>181</v>
      </c>
      <c r="AM862" s="106" t="s">
        <v>181</v>
      </c>
      <c r="AN862" s="106" t="s">
        <v>181</v>
      </c>
      <c r="AO862" s="3"/>
    </row>
    <row r="863" spans="2:41" x14ac:dyDescent="0.25">
      <c r="B863" s="106" t="s">
        <v>4829</v>
      </c>
      <c r="C863" s="16" t="s">
        <v>6</v>
      </c>
      <c r="D863" s="16" t="s">
        <v>7</v>
      </c>
      <c r="E863" s="16">
        <v>2020</v>
      </c>
      <c r="F863" s="12">
        <v>44049</v>
      </c>
      <c r="G863" s="107">
        <v>1009.9</v>
      </c>
      <c r="H863" s="106" t="s">
        <v>181</v>
      </c>
      <c r="I863" s="107">
        <v>1011.6</v>
      </c>
      <c r="J863" s="106" t="s">
        <v>8079</v>
      </c>
      <c r="K863" s="107">
        <v>1008.8</v>
      </c>
      <c r="L863" s="106" t="s">
        <v>8080</v>
      </c>
      <c r="M863" s="107">
        <v>28.5</v>
      </c>
      <c r="N863" s="107">
        <v>34.200000000000003</v>
      </c>
      <c r="O863" s="106" t="s">
        <v>8081</v>
      </c>
      <c r="P863" s="107">
        <v>24.3</v>
      </c>
      <c r="Q863" s="106" t="s">
        <v>8082</v>
      </c>
      <c r="R863" s="106" t="s">
        <v>181</v>
      </c>
      <c r="S863" s="107">
        <v>77</v>
      </c>
      <c r="T863" s="107">
        <v>53</v>
      </c>
      <c r="U863" s="106" t="s">
        <v>8083</v>
      </c>
      <c r="V863" s="107">
        <v>0.5</v>
      </c>
      <c r="W863" s="107">
        <v>241</v>
      </c>
      <c r="X863" s="107">
        <v>5</v>
      </c>
      <c r="Y863" s="107">
        <v>146</v>
      </c>
      <c r="Z863" s="106" t="s">
        <v>8084</v>
      </c>
      <c r="AA863" s="110">
        <v>0</v>
      </c>
      <c r="AB863" s="106" t="s">
        <v>181</v>
      </c>
      <c r="AC863" s="106" t="s">
        <v>181</v>
      </c>
      <c r="AD863" s="106" t="s">
        <v>181</v>
      </c>
      <c r="AE863" s="106" t="s">
        <v>181</v>
      </c>
      <c r="AF863" s="106" t="s">
        <v>181</v>
      </c>
      <c r="AG863" s="106" t="s">
        <v>181</v>
      </c>
      <c r="AH863" s="106" t="s">
        <v>181</v>
      </c>
      <c r="AI863" s="106" t="s">
        <v>181</v>
      </c>
      <c r="AJ863" s="106" t="s">
        <v>181</v>
      </c>
      <c r="AK863" s="106" t="s">
        <v>181</v>
      </c>
      <c r="AL863" s="106" t="s">
        <v>181</v>
      </c>
      <c r="AM863" s="106" t="s">
        <v>181</v>
      </c>
      <c r="AN863" s="106" t="s">
        <v>181</v>
      </c>
      <c r="AO863" s="3"/>
    </row>
    <row r="864" spans="2:41" x14ac:dyDescent="0.25">
      <c r="B864" s="106" t="s">
        <v>4829</v>
      </c>
      <c r="C864" s="16" t="s">
        <v>6</v>
      </c>
      <c r="D864" s="16" t="s">
        <v>7</v>
      </c>
      <c r="E864" s="16">
        <v>2020</v>
      </c>
      <c r="F864" s="12">
        <v>44050</v>
      </c>
      <c r="G864" s="107">
        <v>1007.5</v>
      </c>
      <c r="H864" s="106" t="s">
        <v>181</v>
      </c>
      <c r="I864" s="107">
        <v>1009.8</v>
      </c>
      <c r="J864" s="106" t="s">
        <v>8085</v>
      </c>
      <c r="K864" s="107">
        <v>1005.8</v>
      </c>
      <c r="L864" s="106" t="s">
        <v>8086</v>
      </c>
      <c r="M864" s="107">
        <v>28.8</v>
      </c>
      <c r="N864" s="107">
        <v>35.1</v>
      </c>
      <c r="O864" s="106" t="s">
        <v>8087</v>
      </c>
      <c r="P864" s="107">
        <v>23.5</v>
      </c>
      <c r="Q864" s="106" t="s">
        <v>8088</v>
      </c>
      <c r="R864" s="106" t="s">
        <v>181</v>
      </c>
      <c r="S864" s="107">
        <v>76</v>
      </c>
      <c r="T864" s="107">
        <v>47</v>
      </c>
      <c r="U864" s="106" t="s">
        <v>8089</v>
      </c>
      <c r="V864" s="107">
        <v>0.5</v>
      </c>
      <c r="W864" s="107">
        <v>41</v>
      </c>
      <c r="X864" s="107">
        <v>5.5</v>
      </c>
      <c r="Y864" s="107">
        <v>69</v>
      </c>
      <c r="Z864" s="106" t="s">
        <v>8090</v>
      </c>
      <c r="AA864" s="110">
        <v>0</v>
      </c>
      <c r="AB864" s="106" t="s">
        <v>181</v>
      </c>
      <c r="AC864" s="106" t="s">
        <v>181</v>
      </c>
      <c r="AD864" s="106" t="s">
        <v>181</v>
      </c>
      <c r="AE864" s="106" t="s">
        <v>181</v>
      </c>
      <c r="AF864" s="106" t="s">
        <v>181</v>
      </c>
      <c r="AG864" s="106" t="s">
        <v>181</v>
      </c>
      <c r="AH864" s="106" t="s">
        <v>181</v>
      </c>
      <c r="AI864" s="106" t="s">
        <v>181</v>
      </c>
      <c r="AJ864" s="106" t="s">
        <v>181</v>
      </c>
      <c r="AK864" s="106" t="s">
        <v>181</v>
      </c>
      <c r="AL864" s="106" t="s">
        <v>181</v>
      </c>
      <c r="AM864" s="106" t="s">
        <v>181</v>
      </c>
      <c r="AN864" s="106" t="s">
        <v>181</v>
      </c>
      <c r="AO864" s="3"/>
    </row>
    <row r="865" spans="2:41" x14ac:dyDescent="0.25">
      <c r="B865" s="106" t="s">
        <v>4829</v>
      </c>
      <c r="C865" s="16" t="s">
        <v>6</v>
      </c>
      <c r="D865" s="16" t="s">
        <v>7</v>
      </c>
      <c r="E865" s="16">
        <v>2020</v>
      </c>
      <c r="F865" s="12">
        <v>44051</v>
      </c>
      <c r="G865" s="107">
        <v>1004.6</v>
      </c>
      <c r="H865" s="106" t="s">
        <v>181</v>
      </c>
      <c r="I865" s="107">
        <v>1007.6</v>
      </c>
      <c r="J865" s="106" t="s">
        <v>1865</v>
      </c>
      <c r="K865" s="107">
        <v>1002.7</v>
      </c>
      <c r="L865" s="106" t="s">
        <v>8091</v>
      </c>
      <c r="M865" s="107">
        <v>28.8</v>
      </c>
      <c r="N865" s="107">
        <v>35</v>
      </c>
      <c r="O865" s="106" t="s">
        <v>8092</v>
      </c>
      <c r="P865" s="107">
        <v>24.1</v>
      </c>
      <c r="Q865" s="106" t="s">
        <v>8093</v>
      </c>
      <c r="R865" s="106" t="s">
        <v>181</v>
      </c>
      <c r="S865" s="107">
        <v>74</v>
      </c>
      <c r="T865" s="107">
        <v>42</v>
      </c>
      <c r="U865" s="106" t="s">
        <v>8094</v>
      </c>
      <c r="V865" s="107">
        <v>0.4</v>
      </c>
      <c r="W865" s="107">
        <v>65</v>
      </c>
      <c r="X865" s="107">
        <v>5.0999999999999996</v>
      </c>
      <c r="Y865" s="107">
        <v>85</v>
      </c>
      <c r="Z865" s="106" t="s">
        <v>8095</v>
      </c>
      <c r="AA865" s="110">
        <v>0</v>
      </c>
      <c r="AB865" s="106" t="s">
        <v>181</v>
      </c>
      <c r="AC865" s="106" t="s">
        <v>181</v>
      </c>
      <c r="AD865" s="106" t="s">
        <v>181</v>
      </c>
      <c r="AE865" s="106" t="s">
        <v>181</v>
      </c>
      <c r="AF865" s="106" t="s">
        <v>181</v>
      </c>
      <c r="AG865" s="106" t="s">
        <v>181</v>
      </c>
      <c r="AH865" s="106" t="s">
        <v>181</v>
      </c>
      <c r="AI865" s="106" t="s">
        <v>181</v>
      </c>
      <c r="AJ865" s="106" t="s">
        <v>181</v>
      </c>
      <c r="AK865" s="106" t="s">
        <v>181</v>
      </c>
      <c r="AL865" s="106" t="s">
        <v>181</v>
      </c>
      <c r="AM865" s="106" t="s">
        <v>181</v>
      </c>
      <c r="AN865" s="106" t="s">
        <v>181</v>
      </c>
      <c r="AO865" s="3"/>
    </row>
    <row r="866" spans="2:41" x14ac:dyDescent="0.25">
      <c r="B866" s="106" t="s">
        <v>4829</v>
      </c>
      <c r="C866" s="16" t="s">
        <v>6</v>
      </c>
      <c r="D866" s="16" t="s">
        <v>7</v>
      </c>
      <c r="E866" s="16">
        <v>2020</v>
      </c>
      <c r="F866" s="12">
        <v>44052</v>
      </c>
      <c r="G866" s="107">
        <v>1002.2</v>
      </c>
      <c r="H866" s="106" t="s">
        <v>181</v>
      </c>
      <c r="I866" s="107">
        <v>1004.6</v>
      </c>
      <c r="J866" s="106" t="s">
        <v>8096</v>
      </c>
      <c r="K866" s="107">
        <v>1000.1</v>
      </c>
      <c r="L866" s="106" t="s">
        <v>8097</v>
      </c>
      <c r="M866" s="107">
        <v>28.7</v>
      </c>
      <c r="N866" s="107">
        <v>35.200000000000003</v>
      </c>
      <c r="O866" s="106" t="s">
        <v>8098</v>
      </c>
      <c r="P866" s="107">
        <v>22.9</v>
      </c>
      <c r="Q866" s="106" t="s">
        <v>8099</v>
      </c>
      <c r="R866" s="106" t="s">
        <v>181</v>
      </c>
      <c r="S866" s="107">
        <v>71</v>
      </c>
      <c r="T866" s="107">
        <v>44</v>
      </c>
      <c r="U866" s="106" t="s">
        <v>8100</v>
      </c>
      <c r="V866" s="107">
        <v>0.5</v>
      </c>
      <c r="W866" s="107">
        <v>45</v>
      </c>
      <c r="X866" s="107">
        <v>4.8</v>
      </c>
      <c r="Y866" s="107">
        <v>27</v>
      </c>
      <c r="Z866" s="106" t="s">
        <v>8101</v>
      </c>
      <c r="AA866" s="110">
        <v>0</v>
      </c>
      <c r="AB866" s="106" t="s">
        <v>181</v>
      </c>
      <c r="AC866" s="106" t="s">
        <v>181</v>
      </c>
      <c r="AD866" s="106" t="s">
        <v>181</v>
      </c>
      <c r="AE866" s="106" t="s">
        <v>181</v>
      </c>
      <c r="AF866" s="106" t="s">
        <v>181</v>
      </c>
      <c r="AG866" s="106" t="s">
        <v>181</v>
      </c>
      <c r="AH866" s="106" t="s">
        <v>181</v>
      </c>
      <c r="AI866" s="106" t="s">
        <v>181</v>
      </c>
      <c r="AJ866" s="106" t="s">
        <v>181</v>
      </c>
      <c r="AK866" s="106" t="s">
        <v>181</v>
      </c>
      <c r="AL866" s="106" t="s">
        <v>181</v>
      </c>
      <c r="AM866" s="106" t="s">
        <v>181</v>
      </c>
      <c r="AN866" s="106" t="s">
        <v>181</v>
      </c>
      <c r="AO866" s="3"/>
    </row>
    <row r="867" spans="2:41" x14ac:dyDescent="0.25">
      <c r="B867" s="106" t="s">
        <v>4829</v>
      </c>
      <c r="C867" s="16" t="s">
        <v>6</v>
      </c>
      <c r="D867" s="16" t="s">
        <v>7</v>
      </c>
      <c r="E867" s="16">
        <v>2020</v>
      </c>
      <c r="F867" s="12">
        <v>44053</v>
      </c>
      <c r="G867" s="107">
        <v>1005</v>
      </c>
      <c r="H867" s="106" t="s">
        <v>181</v>
      </c>
      <c r="I867" s="107">
        <v>1007.8</v>
      </c>
      <c r="J867" s="106" t="s">
        <v>8102</v>
      </c>
      <c r="K867" s="107">
        <v>1001.8</v>
      </c>
      <c r="L867" s="106" t="s">
        <v>8103</v>
      </c>
      <c r="M867" s="107">
        <v>28.2</v>
      </c>
      <c r="N867" s="107">
        <v>35.4</v>
      </c>
      <c r="O867" s="106" t="s">
        <v>8104</v>
      </c>
      <c r="P867" s="107">
        <v>24.1</v>
      </c>
      <c r="Q867" s="106" t="s">
        <v>8105</v>
      </c>
      <c r="R867" s="106" t="s">
        <v>181</v>
      </c>
      <c r="S867" s="107">
        <v>80</v>
      </c>
      <c r="T867" s="107">
        <v>47</v>
      </c>
      <c r="U867" s="106" t="s">
        <v>8106</v>
      </c>
      <c r="V867" s="107">
        <v>0.8</v>
      </c>
      <c r="W867" s="107">
        <v>232</v>
      </c>
      <c r="X867" s="107">
        <v>6.5</v>
      </c>
      <c r="Y867" s="107">
        <v>148</v>
      </c>
      <c r="Z867" s="106" t="s">
        <v>8107</v>
      </c>
      <c r="AA867" s="110">
        <v>1.5</v>
      </c>
      <c r="AB867" s="106" t="s">
        <v>181</v>
      </c>
      <c r="AC867" s="106" t="s">
        <v>181</v>
      </c>
      <c r="AD867" s="106" t="s">
        <v>181</v>
      </c>
      <c r="AE867" s="106" t="s">
        <v>181</v>
      </c>
      <c r="AF867" s="106" t="s">
        <v>181</v>
      </c>
      <c r="AG867" s="106" t="s">
        <v>181</v>
      </c>
      <c r="AH867" s="106" t="s">
        <v>181</v>
      </c>
      <c r="AI867" s="106" t="s">
        <v>181</v>
      </c>
      <c r="AJ867" s="106" t="s">
        <v>181</v>
      </c>
      <c r="AK867" s="106" t="s">
        <v>181</v>
      </c>
      <c r="AL867" s="106" t="s">
        <v>181</v>
      </c>
      <c r="AM867" s="106" t="s">
        <v>181</v>
      </c>
      <c r="AN867" s="106" t="s">
        <v>181</v>
      </c>
      <c r="AO867" s="3"/>
    </row>
    <row r="868" spans="2:41" x14ac:dyDescent="0.25">
      <c r="B868" s="106" t="s">
        <v>4829</v>
      </c>
      <c r="C868" s="16" t="s">
        <v>6</v>
      </c>
      <c r="D868" s="16" t="s">
        <v>7</v>
      </c>
      <c r="E868" s="16">
        <v>2020</v>
      </c>
      <c r="F868" s="12">
        <v>44054</v>
      </c>
      <c r="G868" s="107">
        <v>1008.9</v>
      </c>
      <c r="H868" s="106" t="s">
        <v>181</v>
      </c>
      <c r="I868" s="107">
        <v>1012.2</v>
      </c>
      <c r="J868" s="106" t="s">
        <v>8108</v>
      </c>
      <c r="K868" s="107">
        <v>1005.3</v>
      </c>
      <c r="L868" s="106" t="s">
        <v>8109</v>
      </c>
      <c r="M868" s="107">
        <v>26.7</v>
      </c>
      <c r="N868" s="107">
        <v>30.1</v>
      </c>
      <c r="O868" s="106" t="s">
        <v>8110</v>
      </c>
      <c r="P868" s="107">
        <v>24.7</v>
      </c>
      <c r="Q868" s="106" t="s">
        <v>8111</v>
      </c>
      <c r="R868" s="106" t="s">
        <v>181</v>
      </c>
      <c r="S868" s="107">
        <v>88</v>
      </c>
      <c r="T868" s="107">
        <v>71</v>
      </c>
      <c r="U868" s="106" t="s">
        <v>8112</v>
      </c>
      <c r="V868" s="107">
        <v>0.7</v>
      </c>
      <c r="W868" s="107">
        <v>231</v>
      </c>
      <c r="X868" s="107">
        <v>5.4</v>
      </c>
      <c r="Y868" s="107">
        <v>252</v>
      </c>
      <c r="Z868" s="106" t="s">
        <v>8113</v>
      </c>
      <c r="AA868" s="110">
        <v>3.5</v>
      </c>
      <c r="AB868" s="106" t="s">
        <v>181</v>
      </c>
      <c r="AC868" s="106" t="s">
        <v>181</v>
      </c>
      <c r="AD868" s="106" t="s">
        <v>181</v>
      </c>
      <c r="AE868" s="106" t="s">
        <v>181</v>
      </c>
      <c r="AF868" s="106" t="s">
        <v>181</v>
      </c>
      <c r="AG868" s="106" t="s">
        <v>181</v>
      </c>
      <c r="AH868" s="106" t="s">
        <v>181</v>
      </c>
      <c r="AI868" s="106" t="s">
        <v>181</v>
      </c>
      <c r="AJ868" s="106" t="s">
        <v>181</v>
      </c>
      <c r="AK868" s="106" t="s">
        <v>181</v>
      </c>
      <c r="AL868" s="106" t="s">
        <v>181</v>
      </c>
      <c r="AM868" s="106" t="s">
        <v>181</v>
      </c>
      <c r="AN868" s="106" t="s">
        <v>181</v>
      </c>
      <c r="AO868" s="3"/>
    </row>
    <row r="869" spans="2:41" x14ac:dyDescent="0.25">
      <c r="B869" s="106" t="s">
        <v>4829</v>
      </c>
      <c r="C869" s="16" t="s">
        <v>6</v>
      </c>
      <c r="D869" s="16" t="s">
        <v>7</v>
      </c>
      <c r="E869" s="16">
        <v>2020</v>
      </c>
      <c r="F869" s="12">
        <v>44055</v>
      </c>
      <c r="G869" s="107">
        <v>1012.1</v>
      </c>
      <c r="H869" s="106" t="s">
        <v>181</v>
      </c>
      <c r="I869" s="107">
        <v>1013.7</v>
      </c>
      <c r="J869" s="106" t="s">
        <v>8114</v>
      </c>
      <c r="K869" s="107">
        <v>1010.6</v>
      </c>
      <c r="L869" s="106" t="s">
        <v>8115</v>
      </c>
      <c r="M869" s="107">
        <v>28.7</v>
      </c>
      <c r="N869" s="107">
        <v>35.1</v>
      </c>
      <c r="O869" s="106" t="s">
        <v>8116</v>
      </c>
      <c r="P869" s="107">
        <v>23.8</v>
      </c>
      <c r="Q869" s="106" t="s">
        <v>8117</v>
      </c>
      <c r="R869" s="106" t="s">
        <v>181</v>
      </c>
      <c r="S869" s="107">
        <v>78</v>
      </c>
      <c r="T869" s="107">
        <v>52</v>
      </c>
      <c r="U869" s="106" t="s">
        <v>8118</v>
      </c>
      <c r="V869" s="107">
        <v>0.5</v>
      </c>
      <c r="W869" s="107">
        <v>165</v>
      </c>
      <c r="X869" s="107">
        <v>5.7</v>
      </c>
      <c r="Y869" s="107">
        <v>141</v>
      </c>
      <c r="Z869" s="106" t="s">
        <v>8119</v>
      </c>
      <c r="AA869" s="110">
        <v>0</v>
      </c>
      <c r="AB869" s="106" t="s">
        <v>181</v>
      </c>
      <c r="AC869" s="106" t="s">
        <v>181</v>
      </c>
      <c r="AD869" s="106" t="s">
        <v>181</v>
      </c>
      <c r="AE869" s="106" t="s">
        <v>181</v>
      </c>
      <c r="AF869" s="106" t="s">
        <v>181</v>
      </c>
      <c r="AG869" s="106" t="s">
        <v>181</v>
      </c>
      <c r="AH869" s="106" t="s">
        <v>181</v>
      </c>
      <c r="AI869" s="106" t="s">
        <v>181</v>
      </c>
      <c r="AJ869" s="106" t="s">
        <v>181</v>
      </c>
      <c r="AK869" s="106" t="s">
        <v>181</v>
      </c>
      <c r="AL869" s="106" t="s">
        <v>181</v>
      </c>
      <c r="AM869" s="106" t="s">
        <v>181</v>
      </c>
      <c r="AN869" s="106" t="s">
        <v>181</v>
      </c>
      <c r="AO869" s="3"/>
    </row>
    <row r="870" spans="2:41" x14ac:dyDescent="0.25">
      <c r="B870" s="106" t="s">
        <v>4829</v>
      </c>
      <c r="C870" s="16" t="s">
        <v>6</v>
      </c>
      <c r="D870" s="16" t="s">
        <v>7</v>
      </c>
      <c r="E870" s="16">
        <v>2020</v>
      </c>
      <c r="F870" s="12">
        <v>44056</v>
      </c>
      <c r="G870" s="107">
        <v>1010.9</v>
      </c>
      <c r="H870" s="106" t="s">
        <v>181</v>
      </c>
      <c r="I870" s="107">
        <v>1013.2</v>
      </c>
      <c r="J870" s="106" t="s">
        <v>8120</v>
      </c>
      <c r="K870" s="107">
        <v>1008.9</v>
      </c>
      <c r="L870" s="106" t="s">
        <v>8121</v>
      </c>
      <c r="M870" s="107">
        <v>28.9</v>
      </c>
      <c r="N870" s="107">
        <v>35.700000000000003</v>
      </c>
      <c r="O870" s="106" t="s">
        <v>8122</v>
      </c>
      <c r="P870" s="107">
        <v>24</v>
      </c>
      <c r="Q870" s="106" t="s">
        <v>8123</v>
      </c>
      <c r="R870" s="106" t="s">
        <v>181</v>
      </c>
      <c r="S870" s="107">
        <v>75</v>
      </c>
      <c r="T870" s="107">
        <v>47</v>
      </c>
      <c r="U870" s="106" t="s">
        <v>8122</v>
      </c>
      <c r="V870" s="107">
        <v>0.5</v>
      </c>
      <c r="W870" s="107">
        <v>66</v>
      </c>
      <c r="X870" s="107">
        <v>5.0999999999999996</v>
      </c>
      <c r="Y870" s="107">
        <v>166</v>
      </c>
      <c r="Z870" s="106" t="s">
        <v>8124</v>
      </c>
      <c r="AA870" s="110">
        <v>0</v>
      </c>
      <c r="AB870" s="106" t="s">
        <v>181</v>
      </c>
      <c r="AC870" s="106" t="s">
        <v>181</v>
      </c>
      <c r="AD870" s="106" t="s">
        <v>181</v>
      </c>
      <c r="AE870" s="106" t="s">
        <v>181</v>
      </c>
      <c r="AF870" s="106" t="s">
        <v>181</v>
      </c>
      <c r="AG870" s="106" t="s">
        <v>181</v>
      </c>
      <c r="AH870" s="106" t="s">
        <v>181</v>
      </c>
      <c r="AI870" s="106" t="s">
        <v>181</v>
      </c>
      <c r="AJ870" s="106" t="s">
        <v>181</v>
      </c>
      <c r="AK870" s="106" t="s">
        <v>181</v>
      </c>
      <c r="AL870" s="106" t="s">
        <v>181</v>
      </c>
      <c r="AM870" s="106" t="s">
        <v>181</v>
      </c>
      <c r="AN870" s="106" t="s">
        <v>181</v>
      </c>
      <c r="AO870" s="3"/>
    </row>
    <row r="871" spans="2:41" x14ac:dyDescent="0.25">
      <c r="B871" s="106" t="s">
        <v>4829</v>
      </c>
      <c r="C871" s="16" t="s">
        <v>6</v>
      </c>
      <c r="D871" s="16" t="s">
        <v>7</v>
      </c>
      <c r="E871" s="16">
        <v>2020</v>
      </c>
      <c r="F871" s="12">
        <v>44057</v>
      </c>
      <c r="G871" s="107">
        <v>1008.4</v>
      </c>
      <c r="H871" s="106" t="s">
        <v>181</v>
      </c>
      <c r="I871" s="107">
        <v>1010.7</v>
      </c>
      <c r="J871" s="106" t="s">
        <v>8125</v>
      </c>
      <c r="K871" s="107">
        <v>1005.8</v>
      </c>
      <c r="L871" s="106" t="s">
        <v>8126</v>
      </c>
      <c r="M871" s="107">
        <v>28.5</v>
      </c>
      <c r="N871" s="107">
        <v>35</v>
      </c>
      <c r="O871" s="106" t="s">
        <v>8127</v>
      </c>
      <c r="P871" s="107">
        <v>23.6</v>
      </c>
      <c r="Q871" s="106" t="s">
        <v>8128</v>
      </c>
      <c r="R871" s="106" t="s">
        <v>181</v>
      </c>
      <c r="S871" s="107">
        <v>74</v>
      </c>
      <c r="T871" s="107">
        <v>44</v>
      </c>
      <c r="U871" s="106" t="s">
        <v>8129</v>
      </c>
      <c r="V871" s="107">
        <v>0.7</v>
      </c>
      <c r="W871" s="107">
        <v>26</v>
      </c>
      <c r="X871" s="107">
        <v>5.0999999999999996</v>
      </c>
      <c r="Y871" s="107">
        <v>118</v>
      </c>
      <c r="Z871" s="106" t="s">
        <v>8130</v>
      </c>
      <c r="AA871" s="110">
        <v>5.5</v>
      </c>
      <c r="AB871" s="106" t="s">
        <v>181</v>
      </c>
      <c r="AC871" s="106" t="s">
        <v>181</v>
      </c>
      <c r="AD871" s="106" t="s">
        <v>181</v>
      </c>
      <c r="AE871" s="106" t="s">
        <v>181</v>
      </c>
      <c r="AF871" s="106" t="s">
        <v>181</v>
      </c>
      <c r="AG871" s="106" t="s">
        <v>181</v>
      </c>
      <c r="AH871" s="106" t="s">
        <v>181</v>
      </c>
      <c r="AI871" s="106" t="s">
        <v>181</v>
      </c>
      <c r="AJ871" s="106" t="s">
        <v>181</v>
      </c>
      <c r="AK871" s="106" t="s">
        <v>181</v>
      </c>
      <c r="AL871" s="106" t="s">
        <v>181</v>
      </c>
      <c r="AM871" s="106" t="s">
        <v>181</v>
      </c>
      <c r="AN871" s="106" t="s">
        <v>181</v>
      </c>
      <c r="AO871" s="3"/>
    </row>
    <row r="872" spans="2:41" x14ac:dyDescent="0.25">
      <c r="B872" s="106" t="s">
        <v>4829</v>
      </c>
      <c r="C872" s="16" t="s">
        <v>6</v>
      </c>
      <c r="D872" s="16" t="s">
        <v>7</v>
      </c>
      <c r="E872" s="16">
        <v>2020</v>
      </c>
      <c r="F872" s="12">
        <v>44058</v>
      </c>
      <c r="G872" s="107">
        <v>1007.8</v>
      </c>
      <c r="H872" s="106" t="s">
        <v>181</v>
      </c>
      <c r="I872" s="107">
        <v>1009.7</v>
      </c>
      <c r="J872" s="106" t="s">
        <v>8131</v>
      </c>
      <c r="K872" s="107">
        <v>1006.5</v>
      </c>
      <c r="L872" s="106" t="s">
        <v>8132</v>
      </c>
      <c r="M872" s="107">
        <v>28.1</v>
      </c>
      <c r="N872" s="107">
        <v>34.6</v>
      </c>
      <c r="O872" s="106" t="s">
        <v>8133</v>
      </c>
      <c r="P872" s="107">
        <v>23.4</v>
      </c>
      <c r="Q872" s="106" t="s">
        <v>8134</v>
      </c>
      <c r="R872" s="106" t="s">
        <v>181</v>
      </c>
      <c r="S872" s="107">
        <v>78</v>
      </c>
      <c r="T872" s="107">
        <v>50</v>
      </c>
      <c r="U872" s="106" t="s">
        <v>8135</v>
      </c>
      <c r="V872" s="107">
        <v>0.4</v>
      </c>
      <c r="W872" s="107">
        <v>120</v>
      </c>
      <c r="X872" s="107">
        <v>4.7</v>
      </c>
      <c r="Y872" s="107">
        <v>143</v>
      </c>
      <c r="Z872" s="106" t="s">
        <v>8136</v>
      </c>
      <c r="AA872" s="110">
        <v>0</v>
      </c>
      <c r="AB872" s="106" t="s">
        <v>181</v>
      </c>
      <c r="AC872" s="106" t="s">
        <v>181</v>
      </c>
      <c r="AD872" s="106" t="s">
        <v>181</v>
      </c>
      <c r="AE872" s="106" t="s">
        <v>181</v>
      </c>
      <c r="AF872" s="106" t="s">
        <v>181</v>
      </c>
      <c r="AG872" s="106" t="s">
        <v>181</v>
      </c>
      <c r="AH872" s="106" t="s">
        <v>181</v>
      </c>
      <c r="AI872" s="106" t="s">
        <v>181</v>
      </c>
      <c r="AJ872" s="106" t="s">
        <v>181</v>
      </c>
      <c r="AK872" s="106" t="s">
        <v>181</v>
      </c>
      <c r="AL872" s="106" t="s">
        <v>181</v>
      </c>
      <c r="AM872" s="106" t="s">
        <v>181</v>
      </c>
      <c r="AN872" s="106" t="s">
        <v>181</v>
      </c>
      <c r="AO872" s="3"/>
    </row>
    <row r="873" spans="2:41" x14ac:dyDescent="0.25">
      <c r="B873" s="106" t="s">
        <v>4829</v>
      </c>
      <c r="C873" s="16" t="s">
        <v>6</v>
      </c>
      <c r="D873" s="16" t="s">
        <v>7</v>
      </c>
      <c r="E873" s="16">
        <v>2020</v>
      </c>
      <c r="F873" s="12">
        <v>44059</v>
      </c>
      <c r="G873" s="107">
        <v>1008.3</v>
      </c>
      <c r="H873" s="106" t="s">
        <v>181</v>
      </c>
      <c r="I873" s="107">
        <v>1010.1</v>
      </c>
      <c r="J873" s="106" t="s">
        <v>8137</v>
      </c>
      <c r="K873" s="107">
        <v>1006.6</v>
      </c>
      <c r="L873" s="106" t="s">
        <v>8138</v>
      </c>
      <c r="M873" s="107">
        <v>28.3</v>
      </c>
      <c r="N873" s="107">
        <v>35.299999999999997</v>
      </c>
      <c r="O873" s="106" t="s">
        <v>8139</v>
      </c>
      <c r="P873" s="107">
        <v>23.5</v>
      </c>
      <c r="Q873" s="106" t="s">
        <v>8140</v>
      </c>
      <c r="R873" s="106" t="s">
        <v>181</v>
      </c>
      <c r="S873" s="107">
        <v>77</v>
      </c>
      <c r="T873" s="107">
        <v>45</v>
      </c>
      <c r="U873" s="106" t="s">
        <v>8141</v>
      </c>
      <c r="V873" s="107">
        <v>0.4</v>
      </c>
      <c r="W873" s="107">
        <v>136</v>
      </c>
      <c r="X873" s="107">
        <v>5.4</v>
      </c>
      <c r="Y873" s="107">
        <v>112</v>
      </c>
      <c r="Z873" s="106" t="s">
        <v>8142</v>
      </c>
      <c r="AA873" s="110">
        <v>0</v>
      </c>
      <c r="AB873" s="106" t="s">
        <v>181</v>
      </c>
      <c r="AC873" s="106" t="s">
        <v>181</v>
      </c>
      <c r="AD873" s="106" t="s">
        <v>181</v>
      </c>
      <c r="AE873" s="106" t="s">
        <v>181</v>
      </c>
      <c r="AF873" s="106" t="s">
        <v>181</v>
      </c>
      <c r="AG873" s="106" t="s">
        <v>181</v>
      </c>
      <c r="AH873" s="106" t="s">
        <v>181</v>
      </c>
      <c r="AI873" s="106" t="s">
        <v>181</v>
      </c>
      <c r="AJ873" s="106" t="s">
        <v>181</v>
      </c>
      <c r="AK873" s="106" t="s">
        <v>181</v>
      </c>
      <c r="AL873" s="106" t="s">
        <v>181</v>
      </c>
      <c r="AM873" s="106" t="s">
        <v>181</v>
      </c>
      <c r="AN873" s="106" t="s">
        <v>181</v>
      </c>
      <c r="AO873" s="3"/>
    </row>
    <row r="874" spans="2:41" x14ac:dyDescent="0.25">
      <c r="B874" s="106" t="s">
        <v>4829</v>
      </c>
      <c r="C874" s="16" t="s">
        <v>6</v>
      </c>
      <c r="D874" s="16" t="s">
        <v>7</v>
      </c>
      <c r="E874" s="16">
        <v>2020</v>
      </c>
      <c r="F874" s="12">
        <v>44060</v>
      </c>
      <c r="G874" s="107">
        <v>1008.3</v>
      </c>
      <c r="H874" s="106" t="s">
        <v>181</v>
      </c>
      <c r="I874" s="107">
        <v>1010.1</v>
      </c>
      <c r="J874" s="106" t="s">
        <v>8143</v>
      </c>
      <c r="K874" s="107">
        <v>1006.2</v>
      </c>
      <c r="L874" s="106" t="s">
        <v>8144</v>
      </c>
      <c r="M874" s="107">
        <v>27</v>
      </c>
      <c r="N874" s="107">
        <v>31.7</v>
      </c>
      <c r="O874" s="106" t="s">
        <v>8145</v>
      </c>
      <c r="P874" s="107">
        <v>24.1</v>
      </c>
      <c r="Q874" s="106" t="s">
        <v>8146</v>
      </c>
      <c r="R874" s="106" t="s">
        <v>181</v>
      </c>
      <c r="S874" s="107">
        <v>84</v>
      </c>
      <c r="T874" s="107">
        <v>61</v>
      </c>
      <c r="U874" s="106" t="s">
        <v>8147</v>
      </c>
      <c r="V874" s="107">
        <v>0.4</v>
      </c>
      <c r="W874" s="107">
        <v>213</v>
      </c>
      <c r="X874" s="107">
        <v>4.3</v>
      </c>
      <c r="Y874" s="107">
        <v>263</v>
      </c>
      <c r="Z874" s="106" t="s">
        <v>8148</v>
      </c>
      <c r="AA874" s="110">
        <v>1</v>
      </c>
      <c r="AB874" s="106" t="s">
        <v>181</v>
      </c>
      <c r="AC874" s="106" t="s">
        <v>181</v>
      </c>
      <c r="AD874" s="106" t="s">
        <v>181</v>
      </c>
      <c r="AE874" s="106" t="s">
        <v>181</v>
      </c>
      <c r="AF874" s="106" t="s">
        <v>181</v>
      </c>
      <c r="AG874" s="106" t="s">
        <v>181</v>
      </c>
      <c r="AH874" s="106" t="s">
        <v>181</v>
      </c>
      <c r="AI874" s="106" t="s">
        <v>181</v>
      </c>
      <c r="AJ874" s="106" t="s">
        <v>181</v>
      </c>
      <c r="AK874" s="106" t="s">
        <v>181</v>
      </c>
      <c r="AL874" s="106" t="s">
        <v>181</v>
      </c>
      <c r="AM874" s="106" t="s">
        <v>181</v>
      </c>
      <c r="AN874" s="106" t="s">
        <v>181</v>
      </c>
      <c r="AO874" s="3"/>
    </row>
    <row r="875" spans="2:41" x14ac:dyDescent="0.25">
      <c r="B875" s="106" t="s">
        <v>4829</v>
      </c>
      <c r="C875" s="16" t="s">
        <v>6</v>
      </c>
      <c r="D875" s="16" t="s">
        <v>7</v>
      </c>
      <c r="E875" s="16">
        <v>2020</v>
      </c>
      <c r="F875" s="12">
        <v>44061</v>
      </c>
      <c r="G875" s="107">
        <v>1008.3</v>
      </c>
      <c r="H875" s="106" t="s">
        <v>181</v>
      </c>
      <c r="I875" s="107">
        <v>1010.1</v>
      </c>
      <c r="J875" s="106" t="s">
        <v>8149</v>
      </c>
      <c r="K875" s="107">
        <v>1006.7</v>
      </c>
      <c r="L875" s="106" t="s">
        <v>8150</v>
      </c>
      <c r="M875" s="107">
        <v>27.5</v>
      </c>
      <c r="N875" s="107">
        <v>34.4</v>
      </c>
      <c r="O875" s="106" t="s">
        <v>8151</v>
      </c>
      <c r="P875" s="107">
        <v>23.9</v>
      </c>
      <c r="Q875" s="106" t="s">
        <v>8152</v>
      </c>
      <c r="R875" s="106" t="s">
        <v>181</v>
      </c>
      <c r="S875" s="107">
        <v>80</v>
      </c>
      <c r="T875" s="107">
        <v>49</v>
      </c>
      <c r="U875" s="106" t="s">
        <v>8153</v>
      </c>
      <c r="V875" s="107">
        <v>0.4</v>
      </c>
      <c r="W875" s="107">
        <v>36</v>
      </c>
      <c r="X875" s="107">
        <v>4.7</v>
      </c>
      <c r="Y875" s="107">
        <v>116</v>
      </c>
      <c r="Z875" s="106" t="s">
        <v>8154</v>
      </c>
      <c r="AA875" s="110">
        <v>1.5</v>
      </c>
      <c r="AB875" s="106" t="s">
        <v>181</v>
      </c>
      <c r="AC875" s="106" t="s">
        <v>181</v>
      </c>
      <c r="AD875" s="106" t="s">
        <v>181</v>
      </c>
      <c r="AE875" s="106" t="s">
        <v>181</v>
      </c>
      <c r="AF875" s="106" t="s">
        <v>181</v>
      </c>
      <c r="AG875" s="106" t="s">
        <v>181</v>
      </c>
      <c r="AH875" s="106" t="s">
        <v>181</v>
      </c>
      <c r="AI875" s="106" t="s">
        <v>181</v>
      </c>
      <c r="AJ875" s="106" t="s">
        <v>181</v>
      </c>
      <c r="AK875" s="106" t="s">
        <v>181</v>
      </c>
      <c r="AL875" s="106" t="s">
        <v>181</v>
      </c>
      <c r="AM875" s="106" t="s">
        <v>181</v>
      </c>
      <c r="AN875" s="106" t="s">
        <v>181</v>
      </c>
      <c r="AO875" s="3"/>
    </row>
    <row r="876" spans="2:41" x14ac:dyDescent="0.25">
      <c r="B876" s="106" t="s">
        <v>4829</v>
      </c>
      <c r="C876" s="16" t="s">
        <v>6</v>
      </c>
      <c r="D876" s="16" t="s">
        <v>7</v>
      </c>
      <c r="E876" s="16">
        <v>2020</v>
      </c>
      <c r="F876" s="12">
        <v>44062</v>
      </c>
      <c r="G876" s="107">
        <v>1007.5</v>
      </c>
      <c r="H876" s="106" t="s">
        <v>181</v>
      </c>
      <c r="I876" s="107">
        <v>1008.8</v>
      </c>
      <c r="J876" s="106" t="s">
        <v>8155</v>
      </c>
      <c r="K876" s="107">
        <v>1005.9</v>
      </c>
      <c r="L876" s="106" t="s">
        <v>8156</v>
      </c>
      <c r="M876" s="107">
        <v>28.6</v>
      </c>
      <c r="N876" s="107">
        <v>35.1</v>
      </c>
      <c r="O876" s="106" t="s">
        <v>8157</v>
      </c>
      <c r="P876" s="107">
        <v>24.1</v>
      </c>
      <c r="Q876" s="106" t="s">
        <v>8158</v>
      </c>
      <c r="R876" s="106" t="s">
        <v>181</v>
      </c>
      <c r="S876" s="107">
        <v>75</v>
      </c>
      <c r="T876" s="107">
        <v>43</v>
      </c>
      <c r="U876" s="106" t="s">
        <v>8159</v>
      </c>
      <c r="V876" s="107">
        <v>0.5</v>
      </c>
      <c r="W876" s="107">
        <v>212</v>
      </c>
      <c r="X876" s="107">
        <v>4.5</v>
      </c>
      <c r="Y876" s="107">
        <v>131</v>
      </c>
      <c r="Z876" s="106" t="s">
        <v>8160</v>
      </c>
      <c r="AA876" s="110">
        <v>0</v>
      </c>
      <c r="AB876" s="106" t="s">
        <v>181</v>
      </c>
      <c r="AC876" s="106" t="s">
        <v>181</v>
      </c>
      <c r="AD876" s="106" t="s">
        <v>181</v>
      </c>
      <c r="AE876" s="106" t="s">
        <v>181</v>
      </c>
      <c r="AF876" s="106" t="s">
        <v>181</v>
      </c>
      <c r="AG876" s="106" t="s">
        <v>181</v>
      </c>
      <c r="AH876" s="106" t="s">
        <v>181</v>
      </c>
      <c r="AI876" s="106" t="s">
        <v>181</v>
      </c>
      <c r="AJ876" s="106" t="s">
        <v>181</v>
      </c>
      <c r="AK876" s="106" t="s">
        <v>181</v>
      </c>
      <c r="AL876" s="106" t="s">
        <v>181</v>
      </c>
      <c r="AM876" s="106" t="s">
        <v>181</v>
      </c>
      <c r="AN876" s="106" t="s">
        <v>181</v>
      </c>
      <c r="AO876" s="3"/>
    </row>
    <row r="877" spans="2:41" x14ac:dyDescent="0.25">
      <c r="B877" s="106" t="s">
        <v>4829</v>
      </c>
      <c r="C877" s="16" t="s">
        <v>6</v>
      </c>
      <c r="D877" s="16" t="s">
        <v>7</v>
      </c>
      <c r="E877" s="16">
        <v>2020</v>
      </c>
      <c r="F877" s="12">
        <v>44063</v>
      </c>
      <c r="G877" s="107">
        <v>1008.1</v>
      </c>
      <c r="H877" s="106" t="s">
        <v>181</v>
      </c>
      <c r="I877" s="107">
        <v>1009.5</v>
      </c>
      <c r="J877" s="106" t="s">
        <v>8161</v>
      </c>
      <c r="K877" s="107">
        <v>1006</v>
      </c>
      <c r="L877" s="106" t="s">
        <v>8162</v>
      </c>
      <c r="M877" s="107">
        <v>28.9</v>
      </c>
      <c r="N877" s="107">
        <v>36.1</v>
      </c>
      <c r="O877" s="106" t="s">
        <v>8163</v>
      </c>
      <c r="P877" s="107">
        <v>23.7</v>
      </c>
      <c r="Q877" s="106" t="s">
        <v>8164</v>
      </c>
      <c r="R877" s="106" t="s">
        <v>181</v>
      </c>
      <c r="S877" s="107">
        <v>71</v>
      </c>
      <c r="T877" s="107">
        <v>29</v>
      </c>
      <c r="U877" s="106" t="s">
        <v>8165</v>
      </c>
      <c r="V877" s="107">
        <v>0.5</v>
      </c>
      <c r="W877" s="107">
        <v>134</v>
      </c>
      <c r="X877" s="107">
        <v>6.2</v>
      </c>
      <c r="Y877" s="107">
        <v>321</v>
      </c>
      <c r="Z877" s="106" t="s">
        <v>8166</v>
      </c>
      <c r="AA877" s="110">
        <v>0</v>
      </c>
      <c r="AB877" s="106" t="s">
        <v>181</v>
      </c>
      <c r="AC877" s="106" t="s">
        <v>181</v>
      </c>
      <c r="AD877" s="106" t="s">
        <v>181</v>
      </c>
      <c r="AE877" s="106" t="s">
        <v>181</v>
      </c>
      <c r="AF877" s="106" t="s">
        <v>181</v>
      </c>
      <c r="AG877" s="106" t="s">
        <v>181</v>
      </c>
      <c r="AH877" s="106" t="s">
        <v>181</v>
      </c>
      <c r="AI877" s="106" t="s">
        <v>181</v>
      </c>
      <c r="AJ877" s="106" t="s">
        <v>181</v>
      </c>
      <c r="AK877" s="106" t="s">
        <v>181</v>
      </c>
      <c r="AL877" s="106" t="s">
        <v>181</v>
      </c>
      <c r="AM877" s="106" t="s">
        <v>181</v>
      </c>
      <c r="AN877" s="106" t="s">
        <v>181</v>
      </c>
      <c r="AO877" s="3"/>
    </row>
    <row r="878" spans="2:41" x14ac:dyDescent="0.25">
      <c r="B878" s="106" t="s">
        <v>4829</v>
      </c>
      <c r="C878" s="16" t="s">
        <v>6</v>
      </c>
      <c r="D878" s="16" t="s">
        <v>7</v>
      </c>
      <c r="E878" s="16">
        <v>2020</v>
      </c>
      <c r="F878" s="12">
        <v>44064</v>
      </c>
      <c r="G878" s="107">
        <v>1007.6</v>
      </c>
      <c r="H878" s="106" t="s">
        <v>181</v>
      </c>
      <c r="I878" s="107">
        <v>1009</v>
      </c>
      <c r="J878" s="106" t="s">
        <v>8167</v>
      </c>
      <c r="K878" s="107">
        <v>1006</v>
      </c>
      <c r="L878" s="106" t="s">
        <v>8168</v>
      </c>
      <c r="M878" s="107">
        <v>28.5</v>
      </c>
      <c r="N878" s="107">
        <v>34</v>
      </c>
      <c r="O878" s="106" t="s">
        <v>8169</v>
      </c>
      <c r="P878" s="107">
        <v>25</v>
      </c>
      <c r="Q878" s="106" t="s">
        <v>8170</v>
      </c>
      <c r="R878" s="106" t="s">
        <v>181</v>
      </c>
      <c r="S878" s="107">
        <v>74</v>
      </c>
      <c r="T878" s="107">
        <v>52</v>
      </c>
      <c r="U878" s="106" t="s">
        <v>8171</v>
      </c>
      <c r="V878" s="107">
        <v>0.8</v>
      </c>
      <c r="W878" s="107">
        <v>3</v>
      </c>
      <c r="X878" s="107">
        <v>6.2</v>
      </c>
      <c r="Y878" s="107">
        <v>24</v>
      </c>
      <c r="Z878" s="106" t="s">
        <v>8172</v>
      </c>
      <c r="AA878" s="110">
        <v>0</v>
      </c>
      <c r="AB878" s="106" t="s">
        <v>181</v>
      </c>
      <c r="AC878" s="106" t="s">
        <v>181</v>
      </c>
      <c r="AD878" s="106" t="s">
        <v>181</v>
      </c>
      <c r="AE878" s="106" t="s">
        <v>181</v>
      </c>
      <c r="AF878" s="106" t="s">
        <v>181</v>
      </c>
      <c r="AG878" s="106" t="s">
        <v>181</v>
      </c>
      <c r="AH878" s="106" t="s">
        <v>181</v>
      </c>
      <c r="AI878" s="106" t="s">
        <v>181</v>
      </c>
      <c r="AJ878" s="106" t="s">
        <v>181</v>
      </c>
      <c r="AK878" s="106" t="s">
        <v>181</v>
      </c>
      <c r="AL878" s="106" t="s">
        <v>181</v>
      </c>
      <c r="AM878" s="106" t="s">
        <v>181</v>
      </c>
      <c r="AN878" s="106" t="s">
        <v>181</v>
      </c>
      <c r="AO878" s="3"/>
    </row>
    <row r="879" spans="2:41" x14ac:dyDescent="0.25">
      <c r="B879" s="106" t="s">
        <v>4829</v>
      </c>
      <c r="C879" s="16" t="s">
        <v>6</v>
      </c>
      <c r="D879" s="16" t="s">
        <v>7</v>
      </c>
      <c r="E879" s="16">
        <v>2020</v>
      </c>
      <c r="F879" s="12">
        <v>44065</v>
      </c>
      <c r="G879" s="107">
        <v>1003.1</v>
      </c>
      <c r="H879" s="106" t="s">
        <v>181</v>
      </c>
      <c r="I879" s="107">
        <v>1006.3</v>
      </c>
      <c r="J879" s="106" t="s">
        <v>8173</v>
      </c>
      <c r="K879" s="107">
        <v>1001.6</v>
      </c>
      <c r="L879" s="106" t="s">
        <v>8174</v>
      </c>
      <c r="M879" s="107">
        <v>25.9</v>
      </c>
      <c r="N879" s="107">
        <v>32</v>
      </c>
      <c r="O879" s="106" t="s">
        <v>8175</v>
      </c>
      <c r="P879" s="107">
        <v>23.2</v>
      </c>
      <c r="Q879" s="106" t="s">
        <v>8176</v>
      </c>
      <c r="R879" s="106" t="s">
        <v>181</v>
      </c>
      <c r="S879" s="107">
        <v>90</v>
      </c>
      <c r="T879" s="107">
        <v>57</v>
      </c>
      <c r="U879" s="106" t="s">
        <v>8175</v>
      </c>
      <c r="V879" s="107">
        <v>0.7</v>
      </c>
      <c r="W879" s="107">
        <v>1</v>
      </c>
      <c r="X879" s="107">
        <v>7.3</v>
      </c>
      <c r="Y879" s="107">
        <v>76</v>
      </c>
      <c r="Z879" s="106" t="s">
        <v>8177</v>
      </c>
      <c r="AA879" s="110">
        <v>55.5</v>
      </c>
      <c r="AB879" s="106" t="s">
        <v>181</v>
      </c>
      <c r="AC879" s="106" t="s">
        <v>181</v>
      </c>
      <c r="AD879" s="106" t="s">
        <v>181</v>
      </c>
      <c r="AE879" s="106" t="s">
        <v>181</v>
      </c>
      <c r="AF879" s="106" t="s">
        <v>181</v>
      </c>
      <c r="AG879" s="106" t="s">
        <v>181</v>
      </c>
      <c r="AH879" s="106" t="s">
        <v>181</v>
      </c>
      <c r="AI879" s="106" t="s">
        <v>181</v>
      </c>
      <c r="AJ879" s="106" t="s">
        <v>181</v>
      </c>
      <c r="AK879" s="106" t="s">
        <v>181</v>
      </c>
      <c r="AL879" s="106" t="s">
        <v>181</v>
      </c>
      <c r="AM879" s="106" t="s">
        <v>181</v>
      </c>
      <c r="AN879" s="106" t="s">
        <v>181</v>
      </c>
      <c r="AO879" s="3"/>
    </row>
    <row r="880" spans="2:41" x14ac:dyDescent="0.25">
      <c r="B880" s="106" t="s">
        <v>4829</v>
      </c>
      <c r="C880" s="16" t="s">
        <v>6</v>
      </c>
      <c r="D880" s="16" t="s">
        <v>7</v>
      </c>
      <c r="E880" s="16">
        <v>2020</v>
      </c>
      <c r="F880" s="12">
        <v>44066</v>
      </c>
      <c r="G880" s="107">
        <v>1001.8</v>
      </c>
      <c r="H880" s="106" t="s">
        <v>181</v>
      </c>
      <c r="I880" s="107">
        <v>1003.3</v>
      </c>
      <c r="J880" s="106" t="s">
        <v>8178</v>
      </c>
      <c r="K880" s="107">
        <v>1000.6</v>
      </c>
      <c r="L880" s="106" t="s">
        <v>8179</v>
      </c>
      <c r="M880" s="107">
        <v>28</v>
      </c>
      <c r="N880" s="107">
        <v>33.700000000000003</v>
      </c>
      <c r="O880" s="106" t="s">
        <v>8180</v>
      </c>
      <c r="P880" s="107">
        <v>24.1</v>
      </c>
      <c r="Q880" s="106" t="s">
        <v>8181</v>
      </c>
      <c r="R880" s="106" t="s">
        <v>181</v>
      </c>
      <c r="S880" s="107">
        <v>81</v>
      </c>
      <c r="T880" s="107">
        <v>53</v>
      </c>
      <c r="U880" s="106" t="s">
        <v>8182</v>
      </c>
      <c r="V880" s="107">
        <v>0.4</v>
      </c>
      <c r="W880" s="107">
        <v>52</v>
      </c>
      <c r="X880" s="107">
        <v>4.5999999999999996</v>
      </c>
      <c r="Y880" s="107">
        <v>131</v>
      </c>
      <c r="Z880" s="106" t="s">
        <v>8183</v>
      </c>
      <c r="AA880" s="110">
        <v>0</v>
      </c>
      <c r="AB880" s="106" t="s">
        <v>181</v>
      </c>
      <c r="AC880" s="106" t="s">
        <v>181</v>
      </c>
      <c r="AD880" s="106" t="s">
        <v>181</v>
      </c>
      <c r="AE880" s="106" t="s">
        <v>181</v>
      </c>
      <c r="AF880" s="106" t="s">
        <v>181</v>
      </c>
      <c r="AG880" s="106" t="s">
        <v>181</v>
      </c>
      <c r="AH880" s="106" t="s">
        <v>181</v>
      </c>
      <c r="AI880" s="106" t="s">
        <v>181</v>
      </c>
      <c r="AJ880" s="106" t="s">
        <v>181</v>
      </c>
      <c r="AK880" s="106" t="s">
        <v>181</v>
      </c>
      <c r="AL880" s="106" t="s">
        <v>181</v>
      </c>
      <c r="AM880" s="106" t="s">
        <v>181</v>
      </c>
      <c r="AN880" s="106" t="s">
        <v>181</v>
      </c>
      <c r="AO880" s="3"/>
    </row>
    <row r="881" spans="2:41" x14ac:dyDescent="0.25">
      <c r="B881" s="106" t="s">
        <v>4829</v>
      </c>
      <c r="C881" s="16" t="s">
        <v>6</v>
      </c>
      <c r="D881" s="16" t="s">
        <v>7</v>
      </c>
      <c r="E881" s="16">
        <v>2020</v>
      </c>
      <c r="F881" s="12">
        <v>44067</v>
      </c>
      <c r="G881" s="107">
        <v>1001.1</v>
      </c>
      <c r="H881" s="106" t="s">
        <v>181</v>
      </c>
      <c r="I881" s="107">
        <v>1003.3</v>
      </c>
      <c r="J881" s="106" t="s">
        <v>8184</v>
      </c>
      <c r="K881" s="107">
        <v>999.4</v>
      </c>
      <c r="L881" s="106" t="s">
        <v>8185</v>
      </c>
      <c r="M881" s="107">
        <v>28.3</v>
      </c>
      <c r="N881" s="107">
        <v>34.799999999999997</v>
      </c>
      <c r="O881" s="106" t="s">
        <v>8186</v>
      </c>
      <c r="P881" s="107">
        <v>23.6</v>
      </c>
      <c r="Q881" s="106" t="s">
        <v>8187</v>
      </c>
      <c r="R881" s="106" t="s">
        <v>181</v>
      </c>
      <c r="S881" s="107">
        <v>78</v>
      </c>
      <c r="T881" s="107">
        <v>47</v>
      </c>
      <c r="U881" s="106" t="s">
        <v>8188</v>
      </c>
      <c r="V881" s="107">
        <v>0.5</v>
      </c>
      <c r="W881" s="107">
        <v>57</v>
      </c>
      <c r="X881" s="107">
        <v>4.3</v>
      </c>
      <c r="Y881" s="107">
        <v>111</v>
      </c>
      <c r="Z881" s="106" t="s">
        <v>8189</v>
      </c>
      <c r="AA881" s="110">
        <v>0</v>
      </c>
      <c r="AB881" s="106" t="s">
        <v>181</v>
      </c>
      <c r="AC881" s="106" t="s">
        <v>181</v>
      </c>
      <c r="AD881" s="106" t="s">
        <v>181</v>
      </c>
      <c r="AE881" s="106" t="s">
        <v>181</v>
      </c>
      <c r="AF881" s="106" t="s">
        <v>181</v>
      </c>
      <c r="AG881" s="106" t="s">
        <v>181</v>
      </c>
      <c r="AH881" s="106" t="s">
        <v>181</v>
      </c>
      <c r="AI881" s="106" t="s">
        <v>181</v>
      </c>
      <c r="AJ881" s="106" t="s">
        <v>181</v>
      </c>
      <c r="AK881" s="106" t="s">
        <v>181</v>
      </c>
      <c r="AL881" s="106" t="s">
        <v>181</v>
      </c>
      <c r="AM881" s="106" t="s">
        <v>181</v>
      </c>
      <c r="AN881" s="106" t="s">
        <v>181</v>
      </c>
      <c r="AO881" s="3"/>
    </row>
    <row r="882" spans="2:41" x14ac:dyDescent="0.25">
      <c r="B882" s="106" t="s">
        <v>4829</v>
      </c>
      <c r="C882" s="16" t="s">
        <v>6</v>
      </c>
      <c r="D882" s="16" t="s">
        <v>7</v>
      </c>
      <c r="E882" s="16">
        <v>2020</v>
      </c>
      <c r="F882" s="12">
        <v>44068</v>
      </c>
      <c r="G882" s="107">
        <v>999.6</v>
      </c>
      <c r="H882" s="106" t="s">
        <v>181</v>
      </c>
      <c r="I882" s="107">
        <v>1000.9</v>
      </c>
      <c r="J882" s="106" t="s">
        <v>8190</v>
      </c>
      <c r="K882" s="107">
        <v>998.3</v>
      </c>
      <c r="L882" s="106" t="s">
        <v>8191</v>
      </c>
      <c r="M882" s="107">
        <v>28.5</v>
      </c>
      <c r="N882" s="107">
        <v>34.1</v>
      </c>
      <c r="O882" s="106" t="s">
        <v>8192</v>
      </c>
      <c r="P882" s="107">
        <v>23.5</v>
      </c>
      <c r="Q882" s="106" t="s">
        <v>8193</v>
      </c>
      <c r="R882" s="106" t="s">
        <v>181</v>
      </c>
      <c r="S882" s="107">
        <v>77</v>
      </c>
      <c r="T882" s="107">
        <v>52</v>
      </c>
      <c r="U882" s="106" t="s">
        <v>8194</v>
      </c>
      <c r="V882" s="107">
        <v>0.5</v>
      </c>
      <c r="W882" s="107">
        <v>7</v>
      </c>
      <c r="X882" s="107">
        <v>4.3</v>
      </c>
      <c r="Y882" s="107">
        <v>74</v>
      </c>
      <c r="Z882" s="106" t="s">
        <v>8195</v>
      </c>
      <c r="AA882" s="110">
        <v>0</v>
      </c>
      <c r="AB882" s="106" t="s">
        <v>181</v>
      </c>
      <c r="AC882" s="106" t="s">
        <v>181</v>
      </c>
      <c r="AD882" s="106" t="s">
        <v>181</v>
      </c>
      <c r="AE882" s="106" t="s">
        <v>181</v>
      </c>
      <c r="AF882" s="106" t="s">
        <v>181</v>
      </c>
      <c r="AG882" s="106" t="s">
        <v>181</v>
      </c>
      <c r="AH882" s="106" t="s">
        <v>181</v>
      </c>
      <c r="AI882" s="106" t="s">
        <v>181</v>
      </c>
      <c r="AJ882" s="106" t="s">
        <v>181</v>
      </c>
      <c r="AK882" s="106" t="s">
        <v>181</v>
      </c>
      <c r="AL882" s="106" t="s">
        <v>181</v>
      </c>
      <c r="AM882" s="106" t="s">
        <v>181</v>
      </c>
      <c r="AN882" s="106" t="s">
        <v>181</v>
      </c>
      <c r="AO882" s="3"/>
    </row>
    <row r="883" spans="2:41" x14ac:dyDescent="0.25">
      <c r="B883" s="106" t="s">
        <v>4829</v>
      </c>
      <c r="C883" s="16" t="s">
        <v>6</v>
      </c>
      <c r="D883" s="16" t="s">
        <v>7</v>
      </c>
      <c r="E883" s="16">
        <v>2020</v>
      </c>
      <c r="F883" s="12">
        <v>44069</v>
      </c>
      <c r="G883" s="107">
        <v>999.6</v>
      </c>
      <c r="H883" s="106" t="s">
        <v>181</v>
      </c>
      <c r="I883" s="107">
        <v>1001.6</v>
      </c>
      <c r="J883" s="106" t="s">
        <v>8196</v>
      </c>
      <c r="K883" s="107">
        <v>998.4</v>
      </c>
      <c r="L883" s="106" t="s">
        <v>8197</v>
      </c>
      <c r="M883" s="107">
        <v>27.7</v>
      </c>
      <c r="N883" s="107">
        <v>34</v>
      </c>
      <c r="O883" s="106" t="s">
        <v>8198</v>
      </c>
      <c r="P883" s="107">
        <v>23.9</v>
      </c>
      <c r="Q883" s="106" t="s">
        <v>8199</v>
      </c>
      <c r="R883" s="106" t="s">
        <v>181</v>
      </c>
      <c r="S883" s="107">
        <v>81</v>
      </c>
      <c r="T883" s="107">
        <v>47</v>
      </c>
      <c r="U883" s="106" t="s">
        <v>8200</v>
      </c>
      <c r="V883" s="107">
        <v>0.4</v>
      </c>
      <c r="W883" s="107">
        <v>7</v>
      </c>
      <c r="X883" s="107">
        <v>5.0999999999999996</v>
      </c>
      <c r="Y883" s="107">
        <v>25</v>
      </c>
      <c r="Z883" s="106" t="s">
        <v>8201</v>
      </c>
      <c r="AA883" s="110">
        <v>2</v>
      </c>
      <c r="AB883" s="106" t="s">
        <v>181</v>
      </c>
      <c r="AC883" s="106" t="s">
        <v>181</v>
      </c>
      <c r="AD883" s="106" t="s">
        <v>181</v>
      </c>
      <c r="AE883" s="106" t="s">
        <v>181</v>
      </c>
      <c r="AF883" s="106" t="s">
        <v>181</v>
      </c>
      <c r="AG883" s="106" t="s">
        <v>181</v>
      </c>
      <c r="AH883" s="106" t="s">
        <v>181</v>
      </c>
      <c r="AI883" s="106" t="s">
        <v>181</v>
      </c>
      <c r="AJ883" s="106" t="s">
        <v>181</v>
      </c>
      <c r="AK883" s="106" t="s">
        <v>181</v>
      </c>
      <c r="AL883" s="106" t="s">
        <v>181</v>
      </c>
      <c r="AM883" s="106" t="s">
        <v>181</v>
      </c>
      <c r="AN883" s="106" t="s">
        <v>181</v>
      </c>
      <c r="AO883" s="3"/>
    </row>
    <row r="884" spans="2:41" x14ac:dyDescent="0.25">
      <c r="B884" s="106" t="s">
        <v>4829</v>
      </c>
      <c r="C884" s="16" t="s">
        <v>6</v>
      </c>
      <c r="D884" s="16" t="s">
        <v>7</v>
      </c>
      <c r="E884" s="16">
        <v>2020</v>
      </c>
      <c r="F884" s="12">
        <v>44070</v>
      </c>
      <c r="G884" s="107">
        <v>1000.6</v>
      </c>
      <c r="H884" s="106" t="s">
        <v>181</v>
      </c>
      <c r="I884" s="107">
        <v>1002.6</v>
      </c>
      <c r="J884" s="106" t="s">
        <v>8202</v>
      </c>
      <c r="K884" s="107">
        <v>999.1</v>
      </c>
      <c r="L884" s="106" t="s">
        <v>8203</v>
      </c>
      <c r="M884" s="107">
        <v>27.6</v>
      </c>
      <c r="N884" s="107">
        <v>33.6</v>
      </c>
      <c r="O884" s="106" t="s">
        <v>8204</v>
      </c>
      <c r="P884" s="107">
        <v>23.9</v>
      </c>
      <c r="Q884" s="106" t="s">
        <v>8205</v>
      </c>
      <c r="R884" s="106" t="s">
        <v>181</v>
      </c>
      <c r="S884" s="107">
        <v>85</v>
      </c>
      <c r="T884" s="107">
        <v>49</v>
      </c>
      <c r="U884" s="106" t="s">
        <v>8206</v>
      </c>
      <c r="V884" s="107">
        <v>0.4</v>
      </c>
      <c r="W884" s="107">
        <v>57</v>
      </c>
      <c r="X884" s="107">
        <v>4.4000000000000004</v>
      </c>
      <c r="Y884" s="107">
        <v>240</v>
      </c>
      <c r="Z884" s="106" t="s">
        <v>8207</v>
      </c>
      <c r="AA884" s="110">
        <v>7.5</v>
      </c>
      <c r="AB884" s="106" t="s">
        <v>181</v>
      </c>
      <c r="AC884" s="106" t="s">
        <v>181</v>
      </c>
      <c r="AD884" s="106" t="s">
        <v>181</v>
      </c>
      <c r="AE884" s="106" t="s">
        <v>181</v>
      </c>
      <c r="AF884" s="106" t="s">
        <v>181</v>
      </c>
      <c r="AG884" s="106" t="s">
        <v>181</v>
      </c>
      <c r="AH884" s="106" t="s">
        <v>181</v>
      </c>
      <c r="AI884" s="106" t="s">
        <v>181</v>
      </c>
      <c r="AJ884" s="106" t="s">
        <v>181</v>
      </c>
      <c r="AK884" s="106" t="s">
        <v>181</v>
      </c>
      <c r="AL884" s="106" t="s">
        <v>181</v>
      </c>
      <c r="AM884" s="106" t="s">
        <v>181</v>
      </c>
      <c r="AN884" s="106" t="s">
        <v>181</v>
      </c>
      <c r="AO884" s="3"/>
    </row>
    <row r="885" spans="2:41" x14ac:dyDescent="0.25">
      <c r="B885" s="106" t="s">
        <v>4829</v>
      </c>
      <c r="C885" s="16" t="s">
        <v>6</v>
      </c>
      <c r="D885" s="16" t="s">
        <v>7</v>
      </c>
      <c r="E885" s="16">
        <v>2020</v>
      </c>
      <c r="F885" s="12">
        <v>44071</v>
      </c>
      <c r="G885" s="107">
        <v>1001.4</v>
      </c>
      <c r="H885" s="106" t="s">
        <v>181</v>
      </c>
      <c r="I885" s="107">
        <v>1002.9</v>
      </c>
      <c r="J885" s="106" t="s">
        <v>8208</v>
      </c>
      <c r="K885" s="107">
        <v>1000</v>
      </c>
      <c r="L885" s="106" t="s">
        <v>8209</v>
      </c>
      <c r="M885" s="107">
        <v>28</v>
      </c>
      <c r="N885" s="107">
        <v>33.200000000000003</v>
      </c>
      <c r="O885" s="106" t="s">
        <v>8210</v>
      </c>
      <c r="P885" s="107">
        <v>24.6</v>
      </c>
      <c r="Q885" s="106" t="s">
        <v>8211</v>
      </c>
      <c r="R885" s="106" t="s">
        <v>181</v>
      </c>
      <c r="S885" s="107">
        <v>84</v>
      </c>
      <c r="T885" s="107">
        <v>58</v>
      </c>
      <c r="U885" s="106" t="s">
        <v>8212</v>
      </c>
      <c r="V885" s="107">
        <v>0.5</v>
      </c>
      <c r="W885" s="107">
        <v>237</v>
      </c>
      <c r="X885" s="107">
        <v>4.8</v>
      </c>
      <c r="Y885" s="107">
        <v>8</v>
      </c>
      <c r="Z885" s="106" t="s">
        <v>8213</v>
      </c>
      <c r="AA885" s="110">
        <v>0.5</v>
      </c>
      <c r="AB885" s="106" t="s">
        <v>181</v>
      </c>
      <c r="AC885" s="106" t="s">
        <v>181</v>
      </c>
      <c r="AD885" s="106" t="s">
        <v>181</v>
      </c>
      <c r="AE885" s="106" t="s">
        <v>181</v>
      </c>
      <c r="AF885" s="106" t="s">
        <v>181</v>
      </c>
      <c r="AG885" s="106" t="s">
        <v>181</v>
      </c>
      <c r="AH885" s="106" t="s">
        <v>181</v>
      </c>
      <c r="AI885" s="106" t="s">
        <v>181</v>
      </c>
      <c r="AJ885" s="106" t="s">
        <v>181</v>
      </c>
      <c r="AK885" s="106" t="s">
        <v>181</v>
      </c>
      <c r="AL885" s="106" t="s">
        <v>181</v>
      </c>
      <c r="AM885" s="106" t="s">
        <v>181</v>
      </c>
      <c r="AN885" s="106" t="s">
        <v>181</v>
      </c>
      <c r="AO885" s="3"/>
    </row>
    <row r="886" spans="2:41" x14ac:dyDescent="0.25">
      <c r="B886" s="106" t="s">
        <v>4829</v>
      </c>
      <c r="C886" s="16" t="s">
        <v>6</v>
      </c>
      <c r="D886" s="16" t="s">
        <v>7</v>
      </c>
      <c r="E886" s="16">
        <v>2020</v>
      </c>
      <c r="F886" s="12">
        <v>44072</v>
      </c>
      <c r="G886" s="107">
        <v>1003.2</v>
      </c>
      <c r="H886" s="106" t="s">
        <v>181</v>
      </c>
      <c r="I886" s="107">
        <v>1005.2</v>
      </c>
      <c r="J886" s="106" t="s">
        <v>8214</v>
      </c>
      <c r="K886" s="107">
        <v>1001.5</v>
      </c>
      <c r="L886" s="106" t="s">
        <v>8215</v>
      </c>
      <c r="M886" s="107">
        <v>28.3</v>
      </c>
      <c r="N886" s="107">
        <v>33.5</v>
      </c>
      <c r="O886" s="106" t="s">
        <v>8216</v>
      </c>
      <c r="P886" s="107">
        <v>24.3</v>
      </c>
      <c r="Q886" s="106" t="s">
        <v>8217</v>
      </c>
      <c r="R886" s="106" t="s">
        <v>181</v>
      </c>
      <c r="S886" s="107">
        <v>82</v>
      </c>
      <c r="T886" s="107">
        <v>56</v>
      </c>
      <c r="U886" s="106" t="s">
        <v>8218</v>
      </c>
      <c r="V886" s="107">
        <v>0.7</v>
      </c>
      <c r="W886" s="107">
        <v>8</v>
      </c>
      <c r="X886" s="107">
        <v>6.1</v>
      </c>
      <c r="Y886" s="107">
        <v>43</v>
      </c>
      <c r="Z886" s="106" t="s">
        <v>8219</v>
      </c>
      <c r="AA886" s="110">
        <v>0</v>
      </c>
      <c r="AB886" s="106" t="s">
        <v>181</v>
      </c>
      <c r="AC886" s="106" t="s">
        <v>181</v>
      </c>
      <c r="AD886" s="106" t="s">
        <v>181</v>
      </c>
      <c r="AE886" s="106" t="s">
        <v>181</v>
      </c>
      <c r="AF886" s="106" t="s">
        <v>181</v>
      </c>
      <c r="AG886" s="106" t="s">
        <v>181</v>
      </c>
      <c r="AH886" s="106" t="s">
        <v>181</v>
      </c>
      <c r="AI886" s="106" t="s">
        <v>181</v>
      </c>
      <c r="AJ886" s="106" t="s">
        <v>181</v>
      </c>
      <c r="AK886" s="106" t="s">
        <v>181</v>
      </c>
      <c r="AL886" s="106" t="s">
        <v>181</v>
      </c>
      <c r="AM886" s="106" t="s">
        <v>181</v>
      </c>
      <c r="AN886" s="106" t="s">
        <v>181</v>
      </c>
      <c r="AO886" s="3"/>
    </row>
    <row r="887" spans="2:41" x14ac:dyDescent="0.25">
      <c r="B887" s="106" t="s">
        <v>4829</v>
      </c>
      <c r="C887" s="16" t="s">
        <v>6</v>
      </c>
      <c r="D887" s="16" t="s">
        <v>7</v>
      </c>
      <c r="E887" s="16">
        <v>2020</v>
      </c>
      <c r="F887" s="12">
        <v>44073</v>
      </c>
      <c r="G887" s="107">
        <v>1003.8</v>
      </c>
      <c r="H887" s="106" t="s">
        <v>181</v>
      </c>
      <c r="I887" s="107">
        <v>1004.9</v>
      </c>
      <c r="J887" s="106" t="s">
        <v>8220</v>
      </c>
      <c r="K887" s="107">
        <v>1002.4</v>
      </c>
      <c r="L887" s="106" t="s">
        <v>8221</v>
      </c>
      <c r="M887" s="107">
        <v>27.9</v>
      </c>
      <c r="N887" s="107">
        <v>32.799999999999997</v>
      </c>
      <c r="O887" s="106" t="s">
        <v>8222</v>
      </c>
      <c r="P887" s="107">
        <v>24.1</v>
      </c>
      <c r="Q887" s="106" t="s">
        <v>8223</v>
      </c>
      <c r="R887" s="106" t="s">
        <v>181</v>
      </c>
      <c r="S887" s="107">
        <v>82</v>
      </c>
      <c r="T887" s="107">
        <v>58</v>
      </c>
      <c r="U887" s="106" t="s">
        <v>8224</v>
      </c>
      <c r="V887" s="107">
        <v>0.6</v>
      </c>
      <c r="W887" s="107">
        <v>9</v>
      </c>
      <c r="X887" s="107">
        <v>5.6</v>
      </c>
      <c r="Y887" s="107">
        <v>95</v>
      </c>
      <c r="Z887" s="106" t="s">
        <v>8225</v>
      </c>
      <c r="AA887" s="110">
        <v>0</v>
      </c>
      <c r="AB887" s="106" t="s">
        <v>181</v>
      </c>
      <c r="AC887" s="106" t="s">
        <v>181</v>
      </c>
      <c r="AD887" s="106" t="s">
        <v>181</v>
      </c>
      <c r="AE887" s="106" t="s">
        <v>181</v>
      </c>
      <c r="AF887" s="106" t="s">
        <v>181</v>
      </c>
      <c r="AG887" s="106" t="s">
        <v>181</v>
      </c>
      <c r="AH887" s="106" t="s">
        <v>181</v>
      </c>
      <c r="AI887" s="106" t="s">
        <v>181</v>
      </c>
      <c r="AJ887" s="106" t="s">
        <v>181</v>
      </c>
      <c r="AK887" s="106" t="s">
        <v>181</v>
      </c>
      <c r="AL887" s="106" t="s">
        <v>181</v>
      </c>
      <c r="AM887" s="106" t="s">
        <v>181</v>
      </c>
      <c r="AN887" s="106" t="s">
        <v>181</v>
      </c>
      <c r="AO887" s="3"/>
    </row>
    <row r="888" spans="2:41" x14ac:dyDescent="0.25">
      <c r="B888" s="106" t="s">
        <v>4829</v>
      </c>
      <c r="C888" s="16" t="s">
        <v>6</v>
      </c>
      <c r="D888" s="16" t="s">
        <v>7</v>
      </c>
      <c r="E888" s="16">
        <v>2020</v>
      </c>
      <c r="F888" s="12">
        <v>44074</v>
      </c>
      <c r="G888" s="107">
        <v>1001.1</v>
      </c>
      <c r="H888" s="106" t="s">
        <v>181</v>
      </c>
      <c r="I888" s="107">
        <v>1004.6</v>
      </c>
      <c r="J888" s="106" t="s">
        <v>8226</v>
      </c>
      <c r="K888" s="107">
        <v>998.5</v>
      </c>
      <c r="L888" s="106" t="s">
        <v>8227</v>
      </c>
      <c r="M888" s="107">
        <v>28.4</v>
      </c>
      <c r="N888" s="107">
        <v>33.6</v>
      </c>
      <c r="O888" s="106" t="s">
        <v>8228</v>
      </c>
      <c r="P888" s="107">
        <v>23.9</v>
      </c>
      <c r="Q888" s="106" t="s">
        <v>8229</v>
      </c>
      <c r="R888" s="106" t="s">
        <v>181</v>
      </c>
      <c r="S888" s="107">
        <v>77</v>
      </c>
      <c r="T888" s="107">
        <v>50</v>
      </c>
      <c r="U888" s="106" t="s">
        <v>8230</v>
      </c>
      <c r="V888" s="107">
        <v>0.9</v>
      </c>
      <c r="W888" s="107">
        <v>70</v>
      </c>
      <c r="X888" s="107">
        <v>6</v>
      </c>
      <c r="Y888" s="107">
        <v>213</v>
      </c>
      <c r="Z888" s="106" t="s">
        <v>8231</v>
      </c>
      <c r="AA888" s="110">
        <v>0</v>
      </c>
      <c r="AB888" s="106" t="s">
        <v>181</v>
      </c>
      <c r="AC888" s="106" t="s">
        <v>181</v>
      </c>
      <c r="AD888" s="106" t="s">
        <v>181</v>
      </c>
      <c r="AE888" s="106" t="s">
        <v>181</v>
      </c>
      <c r="AF888" s="106" t="s">
        <v>181</v>
      </c>
      <c r="AG888" s="106" t="s">
        <v>181</v>
      </c>
      <c r="AH888" s="106" t="s">
        <v>181</v>
      </c>
      <c r="AI888" s="106" t="s">
        <v>181</v>
      </c>
      <c r="AJ888" s="106" t="s">
        <v>181</v>
      </c>
      <c r="AK888" s="106" t="s">
        <v>181</v>
      </c>
      <c r="AL888" s="106" t="s">
        <v>181</v>
      </c>
      <c r="AM888" s="106" t="s">
        <v>181</v>
      </c>
      <c r="AN888" s="106" t="s">
        <v>181</v>
      </c>
      <c r="AO888" s="3"/>
    </row>
    <row r="889" spans="2:41" x14ac:dyDescent="0.25">
      <c r="B889" s="106" t="s">
        <v>4829</v>
      </c>
      <c r="C889" s="16" t="s">
        <v>6</v>
      </c>
      <c r="D889" s="16" t="s">
        <v>7</v>
      </c>
      <c r="E889" s="16">
        <v>2020</v>
      </c>
      <c r="F889" s="12">
        <v>44075</v>
      </c>
      <c r="G889" s="107">
        <v>999.9</v>
      </c>
      <c r="H889" s="106" t="s">
        <v>181</v>
      </c>
      <c r="I889" s="107">
        <v>1002.4</v>
      </c>
      <c r="J889" s="106" t="s">
        <v>8232</v>
      </c>
      <c r="K889" s="107">
        <v>998.3</v>
      </c>
      <c r="L889" s="106" t="s">
        <v>8233</v>
      </c>
      <c r="M889" s="107">
        <v>28.1</v>
      </c>
      <c r="N889" s="107">
        <v>33.4</v>
      </c>
      <c r="O889" s="106" t="s">
        <v>8234</v>
      </c>
      <c r="P889" s="107">
        <v>24.3</v>
      </c>
      <c r="Q889" s="106" t="s">
        <v>8235</v>
      </c>
      <c r="R889" s="106" t="s">
        <v>181</v>
      </c>
      <c r="S889" s="107">
        <v>77</v>
      </c>
      <c r="T889" s="107">
        <v>54</v>
      </c>
      <c r="U889" s="106" t="s">
        <v>8236</v>
      </c>
      <c r="V889" s="107">
        <v>0.6</v>
      </c>
      <c r="W889" s="107">
        <v>29</v>
      </c>
      <c r="X889" s="107">
        <v>4.4000000000000004</v>
      </c>
      <c r="Y889" s="107">
        <v>91</v>
      </c>
      <c r="Z889" s="106" t="s">
        <v>8237</v>
      </c>
      <c r="AA889" s="110">
        <v>0</v>
      </c>
      <c r="AB889" s="106" t="s">
        <v>181</v>
      </c>
      <c r="AC889" s="106" t="s">
        <v>181</v>
      </c>
      <c r="AD889" s="106" t="s">
        <v>181</v>
      </c>
      <c r="AE889" s="106" t="s">
        <v>181</v>
      </c>
      <c r="AF889" s="106" t="s">
        <v>181</v>
      </c>
      <c r="AG889" s="106" t="s">
        <v>181</v>
      </c>
      <c r="AH889" s="106" t="s">
        <v>181</v>
      </c>
      <c r="AI889" s="106" t="s">
        <v>181</v>
      </c>
      <c r="AJ889" s="106" t="s">
        <v>181</v>
      </c>
      <c r="AK889" s="106" t="s">
        <v>181</v>
      </c>
      <c r="AL889" s="106" t="s">
        <v>181</v>
      </c>
      <c r="AM889" s="106" t="s">
        <v>181</v>
      </c>
      <c r="AN889" s="106" t="s">
        <v>181</v>
      </c>
      <c r="AO889" s="3"/>
    </row>
    <row r="890" spans="2:41" x14ac:dyDescent="0.25">
      <c r="B890" s="106" t="s">
        <v>4829</v>
      </c>
      <c r="C890" s="16" t="s">
        <v>6</v>
      </c>
      <c r="D890" s="16" t="s">
        <v>7</v>
      </c>
      <c r="E890" s="16">
        <v>2020</v>
      </c>
      <c r="F890" s="12">
        <v>44076</v>
      </c>
      <c r="G890" s="107">
        <v>1002.8</v>
      </c>
      <c r="H890" s="106" t="s">
        <v>181</v>
      </c>
      <c r="I890" s="107">
        <v>1005.2</v>
      </c>
      <c r="J890" s="106" t="s">
        <v>8238</v>
      </c>
      <c r="K890" s="107">
        <v>1000.4</v>
      </c>
      <c r="L890" s="106" t="s">
        <v>8239</v>
      </c>
      <c r="M890" s="107">
        <v>29.4</v>
      </c>
      <c r="N890" s="107">
        <v>37.9</v>
      </c>
      <c r="O890" s="106" t="s">
        <v>8240</v>
      </c>
      <c r="P890" s="107">
        <v>24.1</v>
      </c>
      <c r="Q890" s="106" t="s">
        <v>8241</v>
      </c>
      <c r="R890" s="106" t="s">
        <v>181</v>
      </c>
      <c r="S890" s="107">
        <v>74</v>
      </c>
      <c r="T890" s="107">
        <v>36</v>
      </c>
      <c r="U890" s="106" t="s">
        <v>8242</v>
      </c>
      <c r="V890" s="107">
        <v>0.6</v>
      </c>
      <c r="W890" s="107">
        <v>21</v>
      </c>
      <c r="X890" s="107">
        <v>5.9</v>
      </c>
      <c r="Y890" s="107">
        <v>197</v>
      </c>
      <c r="Z890" s="106" t="s">
        <v>8243</v>
      </c>
      <c r="AA890" s="110">
        <v>0</v>
      </c>
      <c r="AB890" s="106" t="s">
        <v>181</v>
      </c>
      <c r="AC890" s="106" t="s">
        <v>181</v>
      </c>
      <c r="AD890" s="106" t="s">
        <v>181</v>
      </c>
      <c r="AE890" s="106" t="s">
        <v>181</v>
      </c>
      <c r="AF890" s="106" t="s">
        <v>181</v>
      </c>
      <c r="AG890" s="106" t="s">
        <v>181</v>
      </c>
      <c r="AH890" s="106" t="s">
        <v>181</v>
      </c>
      <c r="AI890" s="106" t="s">
        <v>181</v>
      </c>
      <c r="AJ890" s="106" t="s">
        <v>181</v>
      </c>
      <c r="AK890" s="106" t="s">
        <v>181</v>
      </c>
      <c r="AL890" s="106" t="s">
        <v>181</v>
      </c>
      <c r="AM890" s="106" t="s">
        <v>181</v>
      </c>
      <c r="AN890" s="106" t="s">
        <v>181</v>
      </c>
      <c r="AO890" s="3"/>
    </row>
    <row r="891" spans="2:41" x14ac:dyDescent="0.25">
      <c r="B891" s="106" t="s">
        <v>4829</v>
      </c>
      <c r="C891" s="16" t="s">
        <v>6</v>
      </c>
      <c r="D891" s="16" t="s">
        <v>7</v>
      </c>
      <c r="E891" s="16">
        <v>2020</v>
      </c>
      <c r="F891" s="12">
        <v>44077</v>
      </c>
      <c r="G891" s="107">
        <v>1006.5</v>
      </c>
      <c r="H891" s="106" t="s">
        <v>181</v>
      </c>
      <c r="I891" s="107">
        <v>1009.6</v>
      </c>
      <c r="J891" s="106" t="s">
        <v>8244</v>
      </c>
      <c r="K891" s="107">
        <v>1003.4</v>
      </c>
      <c r="L891" s="106" t="s">
        <v>8245</v>
      </c>
      <c r="M891" s="107">
        <v>27.7</v>
      </c>
      <c r="N891" s="107">
        <v>34</v>
      </c>
      <c r="O891" s="106" t="s">
        <v>8246</v>
      </c>
      <c r="P891" s="107">
        <v>24.3</v>
      </c>
      <c r="Q891" s="106" t="s">
        <v>8247</v>
      </c>
      <c r="R891" s="106" t="s">
        <v>181</v>
      </c>
      <c r="S891" s="107">
        <v>84</v>
      </c>
      <c r="T891" s="107">
        <v>55</v>
      </c>
      <c r="U891" s="106" t="s">
        <v>8246</v>
      </c>
      <c r="V891" s="107">
        <v>0.5</v>
      </c>
      <c r="W891" s="107">
        <v>23</v>
      </c>
      <c r="X891" s="107">
        <v>5.3</v>
      </c>
      <c r="Y891" s="107">
        <v>102</v>
      </c>
      <c r="Z891" s="106" t="s">
        <v>8248</v>
      </c>
      <c r="AA891" s="110">
        <v>5.5</v>
      </c>
      <c r="AB891" s="106" t="s">
        <v>181</v>
      </c>
      <c r="AC891" s="106" t="s">
        <v>181</v>
      </c>
      <c r="AD891" s="106" t="s">
        <v>181</v>
      </c>
      <c r="AE891" s="106" t="s">
        <v>181</v>
      </c>
      <c r="AF891" s="106" t="s">
        <v>181</v>
      </c>
      <c r="AG891" s="106" t="s">
        <v>181</v>
      </c>
      <c r="AH891" s="106" t="s">
        <v>181</v>
      </c>
      <c r="AI891" s="106" t="s">
        <v>181</v>
      </c>
      <c r="AJ891" s="106" t="s">
        <v>181</v>
      </c>
      <c r="AK891" s="106" t="s">
        <v>181</v>
      </c>
      <c r="AL891" s="106" t="s">
        <v>181</v>
      </c>
      <c r="AM891" s="106" t="s">
        <v>181</v>
      </c>
      <c r="AN891" s="106" t="s">
        <v>181</v>
      </c>
      <c r="AO891" s="3"/>
    </row>
    <row r="892" spans="2:41" x14ac:dyDescent="0.25">
      <c r="B892" s="106" t="s">
        <v>4829</v>
      </c>
      <c r="C892" s="16" t="s">
        <v>6</v>
      </c>
      <c r="D892" s="16" t="s">
        <v>7</v>
      </c>
      <c r="E892" s="16">
        <v>2020</v>
      </c>
      <c r="F892" s="12">
        <v>44078</v>
      </c>
      <c r="G892" s="107">
        <v>1007.7</v>
      </c>
      <c r="H892" s="106" t="s">
        <v>181</v>
      </c>
      <c r="I892" s="107">
        <v>1009.4</v>
      </c>
      <c r="J892" s="106" t="s">
        <v>8249</v>
      </c>
      <c r="K892" s="107">
        <v>1006.1</v>
      </c>
      <c r="L892" s="106" t="s">
        <v>8250</v>
      </c>
      <c r="M892" s="107">
        <v>26.9</v>
      </c>
      <c r="N892" s="107">
        <v>32.4</v>
      </c>
      <c r="O892" s="106" t="s">
        <v>8251</v>
      </c>
      <c r="P892" s="107">
        <v>23.9</v>
      </c>
      <c r="Q892" s="106" t="s">
        <v>8252</v>
      </c>
      <c r="R892" s="106" t="s">
        <v>181</v>
      </c>
      <c r="S892" s="107">
        <v>86</v>
      </c>
      <c r="T892" s="107">
        <v>58</v>
      </c>
      <c r="U892" s="106" t="s">
        <v>2075</v>
      </c>
      <c r="V892" s="107">
        <v>0.7</v>
      </c>
      <c r="W892" s="107">
        <v>56</v>
      </c>
      <c r="X892" s="107">
        <v>6.4</v>
      </c>
      <c r="Y892" s="107">
        <v>23</v>
      </c>
      <c r="Z892" s="106" t="s">
        <v>8253</v>
      </c>
      <c r="AA892" s="110">
        <v>30.5</v>
      </c>
      <c r="AB892" s="106" t="s">
        <v>181</v>
      </c>
      <c r="AC892" s="106" t="s">
        <v>181</v>
      </c>
      <c r="AD892" s="106" t="s">
        <v>181</v>
      </c>
      <c r="AE892" s="106" t="s">
        <v>181</v>
      </c>
      <c r="AF892" s="106" t="s">
        <v>181</v>
      </c>
      <c r="AG892" s="106" t="s">
        <v>181</v>
      </c>
      <c r="AH892" s="106" t="s">
        <v>181</v>
      </c>
      <c r="AI892" s="106" t="s">
        <v>181</v>
      </c>
      <c r="AJ892" s="106" t="s">
        <v>181</v>
      </c>
      <c r="AK892" s="106" t="s">
        <v>181</v>
      </c>
      <c r="AL892" s="106" t="s">
        <v>181</v>
      </c>
      <c r="AM892" s="106" t="s">
        <v>181</v>
      </c>
      <c r="AN892" s="106" t="s">
        <v>181</v>
      </c>
      <c r="AO892" s="3"/>
    </row>
    <row r="893" spans="2:41" x14ac:dyDescent="0.25">
      <c r="B893" s="106" t="s">
        <v>4829</v>
      </c>
      <c r="C893" s="16" t="s">
        <v>6</v>
      </c>
      <c r="D893" s="16" t="s">
        <v>7</v>
      </c>
      <c r="E893" s="16">
        <v>2020</v>
      </c>
      <c r="F893" s="12">
        <v>44079</v>
      </c>
      <c r="G893" s="107">
        <v>1004.1</v>
      </c>
      <c r="H893" s="106" t="s">
        <v>181</v>
      </c>
      <c r="I893" s="107">
        <v>1007.1</v>
      </c>
      <c r="J893" s="106" t="s">
        <v>2080</v>
      </c>
      <c r="K893" s="107">
        <v>1002</v>
      </c>
      <c r="L893" s="106" t="s">
        <v>8254</v>
      </c>
      <c r="M893" s="107">
        <v>27.4</v>
      </c>
      <c r="N893" s="107">
        <v>33</v>
      </c>
      <c r="O893" s="106" t="s">
        <v>8255</v>
      </c>
      <c r="P893" s="107">
        <v>23.4</v>
      </c>
      <c r="Q893" s="106" t="s">
        <v>8256</v>
      </c>
      <c r="R893" s="106" t="s">
        <v>181</v>
      </c>
      <c r="S893" s="107">
        <v>78</v>
      </c>
      <c r="T893" s="107">
        <v>45</v>
      </c>
      <c r="U893" s="106" t="s">
        <v>8255</v>
      </c>
      <c r="V893" s="107">
        <v>0.4</v>
      </c>
      <c r="W893" s="107">
        <v>135</v>
      </c>
      <c r="X893" s="107">
        <v>3.9</v>
      </c>
      <c r="Y893" s="107">
        <v>229</v>
      </c>
      <c r="Z893" s="106" t="s">
        <v>8257</v>
      </c>
      <c r="AA893" s="110">
        <v>0</v>
      </c>
      <c r="AB893" s="106" t="s">
        <v>181</v>
      </c>
      <c r="AC893" s="106" t="s">
        <v>181</v>
      </c>
      <c r="AD893" s="106" t="s">
        <v>181</v>
      </c>
      <c r="AE893" s="106" t="s">
        <v>181</v>
      </c>
      <c r="AF893" s="106" t="s">
        <v>181</v>
      </c>
      <c r="AG893" s="106" t="s">
        <v>181</v>
      </c>
      <c r="AH893" s="106" t="s">
        <v>181</v>
      </c>
      <c r="AI893" s="106" t="s">
        <v>181</v>
      </c>
      <c r="AJ893" s="106" t="s">
        <v>181</v>
      </c>
      <c r="AK893" s="106" t="s">
        <v>181</v>
      </c>
      <c r="AL893" s="106" t="s">
        <v>181</v>
      </c>
      <c r="AM893" s="106" t="s">
        <v>181</v>
      </c>
      <c r="AN893" s="106" t="s">
        <v>181</v>
      </c>
      <c r="AO893" s="3"/>
    </row>
    <row r="894" spans="2:41" x14ac:dyDescent="0.25">
      <c r="B894" s="106" t="s">
        <v>4829</v>
      </c>
      <c r="C894" s="16" t="s">
        <v>6</v>
      </c>
      <c r="D894" s="16" t="s">
        <v>7</v>
      </c>
      <c r="E894" s="16">
        <v>2020</v>
      </c>
      <c r="F894" s="12">
        <v>44080</v>
      </c>
      <c r="G894" s="107">
        <v>1002.5</v>
      </c>
      <c r="H894" s="106" t="s">
        <v>181</v>
      </c>
      <c r="I894" s="107">
        <v>1005.9</v>
      </c>
      <c r="J894" s="106" t="s">
        <v>8258</v>
      </c>
      <c r="K894" s="107">
        <v>1000.7</v>
      </c>
      <c r="L894" s="106" t="s">
        <v>8259</v>
      </c>
      <c r="M894" s="107">
        <v>26.6</v>
      </c>
      <c r="N894" s="107">
        <v>32.6</v>
      </c>
      <c r="O894" s="106" t="s">
        <v>8260</v>
      </c>
      <c r="P894" s="107">
        <v>23.6</v>
      </c>
      <c r="Q894" s="106" t="s">
        <v>8261</v>
      </c>
      <c r="R894" s="106" t="s">
        <v>181</v>
      </c>
      <c r="S894" s="107">
        <v>80</v>
      </c>
      <c r="T894" s="107">
        <v>52</v>
      </c>
      <c r="U894" s="106" t="s">
        <v>8262</v>
      </c>
      <c r="V894" s="107">
        <v>0.6</v>
      </c>
      <c r="W894" s="107">
        <v>235</v>
      </c>
      <c r="X894" s="107">
        <v>5.6</v>
      </c>
      <c r="Y894" s="107">
        <v>140</v>
      </c>
      <c r="Z894" s="106" t="s">
        <v>8263</v>
      </c>
      <c r="AA894" s="110">
        <v>0</v>
      </c>
      <c r="AB894" s="106" t="s">
        <v>181</v>
      </c>
      <c r="AC894" s="106" t="s">
        <v>181</v>
      </c>
      <c r="AD894" s="106" t="s">
        <v>181</v>
      </c>
      <c r="AE894" s="106" t="s">
        <v>181</v>
      </c>
      <c r="AF894" s="106" t="s">
        <v>181</v>
      </c>
      <c r="AG894" s="106" t="s">
        <v>181</v>
      </c>
      <c r="AH894" s="106" t="s">
        <v>181</v>
      </c>
      <c r="AI894" s="106" t="s">
        <v>181</v>
      </c>
      <c r="AJ894" s="106" t="s">
        <v>181</v>
      </c>
      <c r="AK894" s="106" t="s">
        <v>181</v>
      </c>
      <c r="AL894" s="106" t="s">
        <v>181</v>
      </c>
      <c r="AM894" s="106" t="s">
        <v>181</v>
      </c>
      <c r="AN894" s="106" t="s">
        <v>181</v>
      </c>
      <c r="AO894" s="3"/>
    </row>
    <row r="895" spans="2:41" x14ac:dyDescent="0.25">
      <c r="B895" s="106" t="s">
        <v>4829</v>
      </c>
      <c r="C895" s="16" t="s">
        <v>6</v>
      </c>
      <c r="D895" s="16" t="s">
        <v>7</v>
      </c>
      <c r="E895" s="16">
        <v>2020</v>
      </c>
      <c r="F895" s="12">
        <v>44081</v>
      </c>
      <c r="G895" s="107">
        <v>1007.8</v>
      </c>
      <c r="H895" s="106" t="s">
        <v>181</v>
      </c>
      <c r="I895" s="107">
        <v>1011.4</v>
      </c>
      <c r="J895" s="106" t="s">
        <v>8264</v>
      </c>
      <c r="K895" s="107">
        <v>1004.9</v>
      </c>
      <c r="L895" s="106" t="s">
        <v>8265</v>
      </c>
      <c r="M895" s="107">
        <v>26.3</v>
      </c>
      <c r="N895" s="107">
        <v>32.700000000000003</v>
      </c>
      <c r="O895" s="106" t="s">
        <v>8266</v>
      </c>
      <c r="P895" s="107">
        <v>21.9</v>
      </c>
      <c r="Q895" s="106" t="s">
        <v>8267</v>
      </c>
      <c r="R895" s="106" t="s">
        <v>181</v>
      </c>
      <c r="S895" s="107">
        <v>77</v>
      </c>
      <c r="T895" s="107">
        <v>51</v>
      </c>
      <c r="U895" s="106" t="s">
        <v>8268</v>
      </c>
      <c r="V895" s="107">
        <v>0.5</v>
      </c>
      <c r="W895" s="107">
        <v>58</v>
      </c>
      <c r="X895" s="107">
        <v>5.8</v>
      </c>
      <c r="Y895" s="107">
        <v>110</v>
      </c>
      <c r="Z895" s="106" t="s">
        <v>8269</v>
      </c>
      <c r="AA895" s="110">
        <v>0</v>
      </c>
      <c r="AB895" s="106" t="s">
        <v>181</v>
      </c>
      <c r="AC895" s="106" t="s">
        <v>181</v>
      </c>
      <c r="AD895" s="106" t="s">
        <v>181</v>
      </c>
      <c r="AE895" s="106" t="s">
        <v>181</v>
      </c>
      <c r="AF895" s="106" t="s">
        <v>181</v>
      </c>
      <c r="AG895" s="106" t="s">
        <v>181</v>
      </c>
      <c r="AH895" s="106" t="s">
        <v>181</v>
      </c>
      <c r="AI895" s="106" t="s">
        <v>181</v>
      </c>
      <c r="AJ895" s="106" t="s">
        <v>181</v>
      </c>
      <c r="AK895" s="106" t="s">
        <v>181</v>
      </c>
      <c r="AL895" s="106" t="s">
        <v>181</v>
      </c>
      <c r="AM895" s="106" t="s">
        <v>181</v>
      </c>
      <c r="AN895" s="106" t="s">
        <v>181</v>
      </c>
      <c r="AO895" s="3"/>
    </row>
    <row r="896" spans="2:41" x14ac:dyDescent="0.25">
      <c r="B896" s="106" t="s">
        <v>4829</v>
      </c>
      <c r="C896" s="16" t="s">
        <v>6</v>
      </c>
      <c r="D896" s="16" t="s">
        <v>7</v>
      </c>
      <c r="E896" s="16">
        <v>2020</v>
      </c>
      <c r="F896" s="12">
        <v>44082</v>
      </c>
      <c r="G896" s="107">
        <v>1010.6</v>
      </c>
      <c r="H896" s="106" t="s">
        <v>181</v>
      </c>
      <c r="I896" s="107">
        <v>1012</v>
      </c>
      <c r="J896" s="106" t="s">
        <v>8270</v>
      </c>
      <c r="K896" s="107">
        <v>1009.1</v>
      </c>
      <c r="L896" s="106" t="s">
        <v>8271</v>
      </c>
      <c r="M896" s="107">
        <v>26.8</v>
      </c>
      <c r="N896" s="107">
        <v>33.1</v>
      </c>
      <c r="O896" s="106" t="s">
        <v>8272</v>
      </c>
      <c r="P896" s="107">
        <v>21.5</v>
      </c>
      <c r="Q896" s="106" t="s">
        <v>8273</v>
      </c>
      <c r="R896" s="106" t="s">
        <v>181</v>
      </c>
      <c r="S896" s="107">
        <v>78</v>
      </c>
      <c r="T896" s="107">
        <v>47</v>
      </c>
      <c r="U896" s="106" t="s">
        <v>8274</v>
      </c>
      <c r="V896" s="107">
        <v>0.5</v>
      </c>
      <c r="W896" s="107">
        <v>17</v>
      </c>
      <c r="X896" s="107">
        <v>5.7</v>
      </c>
      <c r="Y896" s="107">
        <v>91</v>
      </c>
      <c r="Z896" s="106" t="s">
        <v>8275</v>
      </c>
      <c r="AA896" s="110">
        <v>0</v>
      </c>
      <c r="AB896" s="106" t="s">
        <v>181</v>
      </c>
      <c r="AC896" s="106" t="s">
        <v>181</v>
      </c>
      <c r="AD896" s="106" t="s">
        <v>181</v>
      </c>
      <c r="AE896" s="106" t="s">
        <v>181</v>
      </c>
      <c r="AF896" s="106" t="s">
        <v>181</v>
      </c>
      <c r="AG896" s="106" t="s">
        <v>181</v>
      </c>
      <c r="AH896" s="106" t="s">
        <v>181</v>
      </c>
      <c r="AI896" s="106" t="s">
        <v>181</v>
      </c>
      <c r="AJ896" s="106" t="s">
        <v>181</v>
      </c>
      <c r="AK896" s="106" t="s">
        <v>181</v>
      </c>
      <c r="AL896" s="106" t="s">
        <v>181</v>
      </c>
      <c r="AM896" s="106" t="s">
        <v>181</v>
      </c>
      <c r="AN896" s="106" t="s">
        <v>181</v>
      </c>
      <c r="AO896" s="3"/>
    </row>
    <row r="897" spans="2:41" x14ac:dyDescent="0.25">
      <c r="B897" s="106" t="s">
        <v>4829</v>
      </c>
      <c r="C897" s="16" t="s">
        <v>6</v>
      </c>
      <c r="D897" s="16" t="s">
        <v>7</v>
      </c>
      <c r="E897" s="16">
        <v>2020</v>
      </c>
      <c r="F897" s="12">
        <v>44083</v>
      </c>
      <c r="G897" s="107">
        <v>1008.5</v>
      </c>
      <c r="H897" s="106" t="s">
        <v>181</v>
      </c>
      <c r="I897" s="107">
        <v>1010.9</v>
      </c>
      <c r="J897" s="106" t="s">
        <v>8276</v>
      </c>
      <c r="K897" s="107">
        <v>1006.8</v>
      </c>
      <c r="L897" s="106" t="s">
        <v>8277</v>
      </c>
      <c r="M897" s="107">
        <v>26.6</v>
      </c>
      <c r="N897" s="107">
        <v>33.4</v>
      </c>
      <c r="O897" s="106" t="s">
        <v>8278</v>
      </c>
      <c r="P897" s="107">
        <v>23.7</v>
      </c>
      <c r="Q897" s="106" t="s">
        <v>8279</v>
      </c>
      <c r="R897" s="106" t="s">
        <v>181</v>
      </c>
      <c r="S897" s="107">
        <v>86</v>
      </c>
      <c r="T897" s="107">
        <v>53</v>
      </c>
      <c r="U897" s="106" t="s">
        <v>8280</v>
      </c>
      <c r="V897" s="107">
        <v>0.5</v>
      </c>
      <c r="W897" s="107">
        <v>93</v>
      </c>
      <c r="X897" s="107">
        <v>4.4000000000000004</v>
      </c>
      <c r="Y897" s="107">
        <v>253</v>
      </c>
      <c r="Z897" s="106" t="s">
        <v>8281</v>
      </c>
      <c r="AA897" s="110">
        <v>11.5</v>
      </c>
      <c r="AB897" s="106" t="s">
        <v>181</v>
      </c>
      <c r="AC897" s="106" t="s">
        <v>181</v>
      </c>
      <c r="AD897" s="106" t="s">
        <v>181</v>
      </c>
      <c r="AE897" s="106" t="s">
        <v>181</v>
      </c>
      <c r="AF897" s="106" t="s">
        <v>181</v>
      </c>
      <c r="AG897" s="106" t="s">
        <v>181</v>
      </c>
      <c r="AH897" s="106" t="s">
        <v>181</v>
      </c>
      <c r="AI897" s="106" t="s">
        <v>181</v>
      </c>
      <c r="AJ897" s="106" t="s">
        <v>181</v>
      </c>
      <c r="AK897" s="106" t="s">
        <v>181</v>
      </c>
      <c r="AL897" s="106" t="s">
        <v>181</v>
      </c>
      <c r="AM897" s="106" t="s">
        <v>181</v>
      </c>
      <c r="AN897" s="106" t="s">
        <v>181</v>
      </c>
      <c r="AO897" s="3"/>
    </row>
    <row r="898" spans="2:41" x14ac:dyDescent="0.25">
      <c r="B898" s="106" t="s">
        <v>4829</v>
      </c>
      <c r="C898" s="16" t="s">
        <v>6</v>
      </c>
      <c r="D898" s="16" t="s">
        <v>7</v>
      </c>
      <c r="E898" s="16">
        <v>2020</v>
      </c>
      <c r="F898" s="12">
        <v>44084</v>
      </c>
      <c r="G898" s="107">
        <v>1006.2</v>
      </c>
      <c r="H898" s="106" t="s">
        <v>181</v>
      </c>
      <c r="I898" s="107">
        <v>1007.5</v>
      </c>
      <c r="J898" s="106" t="s">
        <v>8282</v>
      </c>
      <c r="K898" s="107">
        <v>1004.9</v>
      </c>
      <c r="L898" s="106" t="s">
        <v>8283</v>
      </c>
      <c r="M898" s="107">
        <v>26.1</v>
      </c>
      <c r="N898" s="107">
        <v>32.4</v>
      </c>
      <c r="O898" s="106" t="s">
        <v>8284</v>
      </c>
      <c r="P898" s="107">
        <v>23.3</v>
      </c>
      <c r="Q898" s="106" t="s">
        <v>8285</v>
      </c>
      <c r="R898" s="106" t="s">
        <v>181</v>
      </c>
      <c r="S898" s="107">
        <v>86</v>
      </c>
      <c r="T898" s="107">
        <v>53</v>
      </c>
      <c r="U898" s="106" t="s">
        <v>8286</v>
      </c>
      <c r="V898" s="107">
        <v>0.5</v>
      </c>
      <c r="W898" s="107">
        <v>243</v>
      </c>
      <c r="X898" s="107">
        <v>4.0999999999999996</v>
      </c>
      <c r="Y898" s="107">
        <v>2</v>
      </c>
      <c r="Z898" s="106" t="s">
        <v>8287</v>
      </c>
      <c r="AA898" s="110">
        <v>8.5</v>
      </c>
      <c r="AB898" s="106" t="s">
        <v>181</v>
      </c>
      <c r="AC898" s="106" t="s">
        <v>181</v>
      </c>
      <c r="AD898" s="106" t="s">
        <v>181</v>
      </c>
      <c r="AE898" s="106" t="s">
        <v>181</v>
      </c>
      <c r="AF898" s="106" t="s">
        <v>181</v>
      </c>
      <c r="AG898" s="106" t="s">
        <v>181</v>
      </c>
      <c r="AH898" s="106" t="s">
        <v>181</v>
      </c>
      <c r="AI898" s="106" t="s">
        <v>181</v>
      </c>
      <c r="AJ898" s="106" t="s">
        <v>181</v>
      </c>
      <c r="AK898" s="106" t="s">
        <v>181</v>
      </c>
      <c r="AL898" s="106" t="s">
        <v>181</v>
      </c>
      <c r="AM898" s="106" t="s">
        <v>181</v>
      </c>
      <c r="AN898" s="106" t="s">
        <v>181</v>
      </c>
      <c r="AO898" s="3"/>
    </row>
    <row r="899" spans="2:41" x14ac:dyDescent="0.25">
      <c r="B899" s="106" t="s">
        <v>4829</v>
      </c>
      <c r="C899" s="16" t="s">
        <v>6</v>
      </c>
      <c r="D899" s="16" t="s">
        <v>7</v>
      </c>
      <c r="E899" s="16">
        <v>2020</v>
      </c>
      <c r="F899" s="12">
        <v>44085</v>
      </c>
      <c r="G899" s="107">
        <v>1007</v>
      </c>
      <c r="H899" s="106" t="s">
        <v>181</v>
      </c>
      <c r="I899" s="107">
        <v>1009.2</v>
      </c>
      <c r="J899" s="106" t="s">
        <v>8288</v>
      </c>
      <c r="K899" s="107">
        <v>1005.6</v>
      </c>
      <c r="L899" s="106" t="s">
        <v>8289</v>
      </c>
      <c r="M899" s="107">
        <v>27.1</v>
      </c>
      <c r="N899" s="107">
        <v>33.9</v>
      </c>
      <c r="O899" s="106" t="s">
        <v>8290</v>
      </c>
      <c r="P899" s="107">
        <v>23.2</v>
      </c>
      <c r="Q899" s="106" t="s">
        <v>8291</v>
      </c>
      <c r="R899" s="106" t="s">
        <v>181</v>
      </c>
      <c r="S899" s="107">
        <v>85</v>
      </c>
      <c r="T899" s="107">
        <v>53</v>
      </c>
      <c r="U899" s="106" t="s">
        <v>8292</v>
      </c>
      <c r="V899" s="107">
        <v>0.5</v>
      </c>
      <c r="W899" s="107">
        <v>251</v>
      </c>
      <c r="X899" s="107">
        <v>4.3</v>
      </c>
      <c r="Y899" s="107">
        <v>192</v>
      </c>
      <c r="Z899" s="106" t="s">
        <v>8293</v>
      </c>
      <c r="AA899" s="110">
        <v>2</v>
      </c>
      <c r="AB899" s="106" t="s">
        <v>181</v>
      </c>
      <c r="AC899" s="106" t="s">
        <v>181</v>
      </c>
      <c r="AD899" s="106" t="s">
        <v>181</v>
      </c>
      <c r="AE899" s="106" t="s">
        <v>181</v>
      </c>
      <c r="AF899" s="106" t="s">
        <v>181</v>
      </c>
      <c r="AG899" s="106" t="s">
        <v>181</v>
      </c>
      <c r="AH899" s="106" t="s">
        <v>181</v>
      </c>
      <c r="AI899" s="106" t="s">
        <v>181</v>
      </c>
      <c r="AJ899" s="106" t="s">
        <v>181</v>
      </c>
      <c r="AK899" s="106" t="s">
        <v>181</v>
      </c>
      <c r="AL899" s="106" t="s">
        <v>181</v>
      </c>
      <c r="AM899" s="106" t="s">
        <v>181</v>
      </c>
      <c r="AN899" s="106" t="s">
        <v>181</v>
      </c>
      <c r="AO899" s="3"/>
    </row>
    <row r="900" spans="2:41" x14ac:dyDescent="0.25">
      <c r="B900" s="106" t="s">
        <v>4829</v>
      </c>
      <c r="C900" s="16" t="s">
        <v>6</v>
      </c>
      <c r="D900" s="16" t="s">
        <v>7</v>
      </c>
      <c r="E900" s="16">
        <v>2020</v>
      </c>
      <c r="F900" s="12">
        <v>44086</v>
      </c>
      <c r="G900" s="107">
        <v>1009.6</v>
      </c>
      <c r="H900" s="106" t="s">
        <v>181</v>
      </c>
      <c r="I900" s="107">
        <v>1012.2</v>
      </c>
      <c r="J900" s="106" t="s">
        <v>8294</v>
      </c>
      <c r="K900" s="107">
        <v>1007.4</v>
      </c>
      <c r="L900" s="106" t="s">
        <v>8295</v>
      </c>
      <c r="M900" s="107">
        <v>26.7</v>
      </c>
      <c r="N900" s="107">
        <v>32.4</v>
      </c>
      <c r="O900" s="106" t="s">
        <v>8296</v>
      </c>
      <c r="P900" s="107">
        <v>24.7</v>
      </c>
      <c r="Q900" s="106" t="s">
        <v>8297</v>
      </c>
      <c r="R900" s="106" t="s">
        <v>181</v>
      </c>
      <c r="S900" s="107">
        <v>89</v>
      </c>
      <c r="T900" s="107">
        <v>62</v>
      </c>
      <c r="U900" s="106" t="s">
        <v>8298</v>
      </c>
      <c r="V900" s="107">
        <v>0.3</v>
      </c>
      <c r="W900" s="107">
        <v>233</v>
      </c>
      <c r="X900" s="107">
        <v>4.0999999999999996</v>
      </c>
      <c r="Y900" s="107">
        <v>128</v>
      </c>
      <c r="Z900" s="106" t="s">
        <v>8299</v>
      </c>
      <c r="AA900" s="110">
        <v>0.5</v>
      </c>
      <c r="AB900" s="106" t="s">
        <v>181</v>
      </c>
      <c r="AC900" s="106" t="s">
        <v>181</v>
      </c>
      <c r="AD900" s="106" t="s">
        <v>181</v>
      </c>
      <c r="AE900" s="106" t="s">
        <v>181</v>
      </c>
      <c r="AF900" s="106" t="s">
        <v>181</v>
      </c>
      <c r="AG900" s="106" t="s">
        <v>181</v>
      </c>
      <c r="AH900" s="106" t="s">
        <v>181</v>
      </c>
      <c r="AI900" s="106" t="s">
        <v>181</v>
      </c>
      <c r="AJ900" s="106" t="s">
        <v>181</v>
      </c>
      <c r="AK900" s="106" t="s">
        <v>181</v>
      </c>
      <c r="AL900" s="106" t="s">
        <v>181</v>
      </c>
      <c r="AM900" s="106" t="s">
        <v>181</v>
      </c>
      <c r="AN900" s="106" t="s">
        <v>181</v>
      </c>
      <c r="AO900" s="3"/>
    </row>
    <row r="901" spans="2:41" x14ac:dyDescent="0.25">
      <c r="B901" s="106" t="s">
        <v>4829</v>
      </c>
      <c r="C901" s="16" t="s">
        <v>6</v>
      </c>
      <c r="D901" s="16" t="s">
        <v>7</v>
      </c>
      <c r="E901" s="16">
        <v>2020</v>
      </c>
      <c r="F901" s="12">
        <v>44087</v>
      </c>
      <c r="G901" s="107">
        <v>1010.3</v>
      </c>
      <c r="H901" s="106" t="s">
        <v>181</v>
      </c>
      <c r="I901" s="107">
        <v>1011.9</v>
      </c>
      <c r="J901" s="106" t="s">
        <v>8300</v>
      </c>
      <c r="K901" s="107">
        <v>1009</v>
      </c>
      <c r="L901" s="106" t="s">
        <v>8301</v>
      </c>
      <c r="M901" s="107">
        <v>26.8</v>
      </c>
      <c r="N901" s="107">
        <v>31</v>
      </c>
      <c r="O901" s="106" t="s">
        <v>8302</v>
      </c>
      <c r="P901" s="107">
        <v>23.9</v>
      </c>
      <c r="Q901" s="106" t="s">
        <v>8303</v>
      </c>
      <c r="R901" s="106" t="s">
        <v>181</v>
      </c>
      <c r="S901" s="107">
        <v>87</v>
      </c>
      <c r="T901" s="107">
        <v>66</v>
      </c>
      <c r="U901" s="106" t="s">
        <v>8304</v>
      </c>
      <c r="V901" s="107">
        <v>0.3</v>
      </c>
      <c r="W901" s="107">
        <v>38</v>
      </c>
      <c r="X901" s="107">
        <v>3.1</v>
      </c>
      <c r="Y901" s="107">
        <v>68</v>
      </c>
      <c r="Z901" s="106" t="s">
        <v>8305</v>
      </c>
      <c r="AA901" s="110">
        <v>0</v>
      </c>
      <c r="AB901" s="106" t="s">
        <v>181</v>
      </c>
      <c r="AC901" s="106" t="s">
        <v>181</v>
      </c>
      <c r="AD901" s="106" t="s">
        <v>181</v>
      </c>
      <c r="AE901" s="106" t="s">
        <v>181</v>
      </c>
      <c r="AF901" s="106" t="s">
        <v>181</v>
      </c>
      <c r="AG901" s="106" t="s">
        <v>181</v>
      </c>
      <c r="AH901" s="106" t="s">
        <v>181</v>
      </c>
      <c r="AI901" s="106" t="s">
        <v>181</v>
      </c>
      <c r="AJ901" s="106" t="s">
        <v>181</v>
      </c>
      <c r="AK901" s="106" t="s">
        <v>181</v>
      </c>
      <c r="AL901" s="106" t="s">
        <v>181</v>
      </c>
      <c r="AM901" s="106" t="s">
        <v>181</v>
      </c>
      <c r="AN901" s="106" t="s">
        <v>181</v>
      </c>
      <c r="AO901" s="3"/>
    </row>
    <row r="902" spans="2:41" x14ac:dyDescent="0.25">
      <c r="B902" s="106" t="s">
        <v>4829</v>
      </c>
      <c r="C902" s="16" t="s">
        <v>6</v>
      </c>
      <c r="D902" s="16" t="s">
        <v>7</v>
      </c>
      <c r="E902" s="16">
        <v>2020</v>
      </c>
      <c r="F902" s="12">
        <v>44088</v>
      </c>
      <c r="G902" s="107">
        <v>1009.4</v>
      </c>
      <c r="H902" s="106" t="s">
        <v>181</v>
      </c>
      <c r="I902" s="107">
        <v>1010.9</v>
      </c>
      <c r="J902" s="106" t="s">
        <v>8306</v>
      </c>
      <c r="K902" s="107">
        <v>1007.9</v>
      </c>
      <c r="L902" s="106" t="s">
        <v>8307</v>
      </c>
      <c r="M902" s="107">
        <v>26.9</v>
      </c>
      <c r="N902" s="107">
        <v>32.6</v>
      </c>
      <c r="O902" s="106" t="s">
        <v>2155</v>
      </c>
      <c r="P902" s="107">
        <v>24.2</v>
      </c>
      <c r="Q902" s="106" t="s">
        <v>8308</v>
      </c>
      <c r="R902" s="106" t="s">
        <v>181</v>
      </c>
      <c r="S902" s="107">
        <v>86</v>
      </c>
      <c r="T902" s="107">
        <v>59</v>
      </c>
      <c r="U902" s="106" t="s">
        <v>8309</v>
      </c>
      <c r="V902" s="107">
        <v>0.5</v>
      </c>
      <c r="W902" s="107">
        <v>63</v>
      </c>
      <c r="X902" s="107">
        <v>4.4000000000000004</v>
      </c>
      <c r="Y902" s="107">
        <v>111</v>
      </c>
      <c r="Z902" s="106" t="s">
        <v>8310</v>
      </c>
      <c r="AA902" s="110">
        <v>0.5</v>
      </c>
      <c r="AB902" s="106" t="s">
        <v>181</v>
      </c>
      <c r="AC902" s="106" t="s">
        <v>181</v>
      </c>
      <c r="AD902" s="106" t="s">
        <v>181</v>
      </c>
      <c r="AE902" s="106" t="s">
        <v>181</v>
      </c>
      <c r="AF902" s="106" t="s">
        <v>181</v>
      </c>
      <c r="AG902" s="106" t="s">
        <v>181</v>
      </c>
      <c r="AH902" s="106" t="s">
        <v>181</v>
      </c>
      <c r="AI902" s="106" t="s">
        <v>181</v>
      </c>
      <c r="AJ902" s="106" t="s">
        <v>181</v>
      </c>
      <c r="AK902" s="106" t="s">
        <v>181</v>
      </c>
      <c r="AL902" s="106" t="s">
        <v>181</v>
      </c>
      <c r="AM902" s="106" t="s">
        <v>181</v>
      </c>
      <c r="AN902" s="106" t="s">
        <v>181</v>
      </c>
      <c r="AO902" s="3"/>
    </row>
    <row r="903" spans="2:41" x14ac:dyDescent="0.25">
      <c r="B903" s="106" t="s">
        <v>4829</v>
      </c>
      <c r="C903" s="16" t="s">
        <v>6</v>
      </c>
      <c r="D903" s="16" t="s">
        <v>7</v>
      </c>
      <c r="E903" s="16">
        <v>2020</v>
      </c>
      <c r="F903" s="12">
        <v>44089</v>
      </c>
      <c r="G903" s="107">
        <v>1008.5</v>
      </c>
      <c r="H903" s="106" t="s">
        <v>181</v>
      </c>
      <c r="I903" s="107">
        <v>1010.1</v>
      </c>
      <c r="J903" s="106" t="s">
        <v>8311</v>
      </c>
      <c r="K903" s="107">
        <v>1006.6</v>
      </c>
      <c r="L903" s="106" t="s">
        <v>8312</v>
      </c>
      <c r="M903" s="107">
        <v>28</v>
      </c>
      <c r="N903" s="107">
        <v>34.5</v>
      </c>
      <c r="O903" s="106" t="s">
        <v>8313</v>
      </c>
      <c r="P903" s="107">
        <v>23.5</v>
      </c>
      <c r="Q903" s="106" t="s">
        <v>8314</v>
      </c>
      <c r="R903" s="106" t="s">
        <v>181</v>
      </c>
      <c r="S903" s="107">
        <v>82</v>
      </c>
      <c r="T903" s="107">
        <v>52</v>
      </c>
      <c r="U903" s="106" t="s">
        <v>8315</v>
      </c>
      <c r="V903" s="107">
        <v>0.5</v>
      </c>
      <c r="W903" s="107">
        <v>128</v>
      </c>
      <c r="X903" s="107">
        <v>4.8</v>
      </c>
      <c r="Y903" s="107">
        <v>144</v>
      </c>
      <c r="Z903" s="106" t="s">
        <v>8316</v>
      </c>
      <c r="AA903" s="110">
        <v>0</v>
      </c>
      <c r="AB903" s="106" t="s">
        <v>181</v>
      </c>
      <c r="AC903" s="106" t="s">
        <v>181</v>
      </c>
      <c r="AD903" s="106" t="s">
        <v>181</v>
      </c>
      <c r="AE903" s="106" t="s">
        <v>181</v>
      </c>
      <c r="AF903" s="106" t="s">
        <v>181</v>
      </c>
      <c r="AG903" s="106" t="s">
        <v>181</v>
      </c>
      <c r="AH903" s="106" t="s">
        <v>181</v>
      </c>
      <c r="AI903" s="106" t="s">
        <v>181</v>
      </c>
      <c r="AJ903" s="106" t="s">
        <v>181</v>
      </c>
      <c r="AK903" s="106" t="s">
        <v>181</v>
      </c>
      <c r="AL903" s="106" t="s">
        <v>181</v>
      </c>
      <c r="AM903" s="106" t="s">
        <v>181</v>
      </c>
      <c r="AN903" s="106" t="s">
        <v>181</v>
      </c>
      <c r="AO903" s="3"/>
    </row>
    <row r="904" spans="2:41" x14ac:dyDescent="0.25">
      <c r="B904" s="106" t="s">
        <v>4829</v>
      </c>
      <c r="C904" s="16" t="s">
        <v>6</v>
      </c>
      <c r="D904" s="16" t="s">
        <v>7</v>
      </c>
      <c r="E904" s="16">
        <v>2020</v>
      </c>
      <c r="F904" s="12">
        <v>44090</v>
      </c>
      <c r="G904" s="107">
        <v>1008.4</v>
      </c>
      <c r="H904" s="106" t="s">
        <v>181</v>
      </c>
      <c r="I904" s="107">
        <v>1010.1</v>
      </c>
      <c r="J904" s="106" t="s">
        <v>8317</v>
      </c>
      <c r="K904" s="107">
        <v>1006.9</v>
      </c>
      <c r="L904" s="106" t="s">
        <v>8318</v>
      </c>
      <c r="M904" s="107">
        <v>28.5</v>
      </c>
      <c r="N904" s="107">
        <v>34.700000000000003</v>
      </c>
      <c r="O904" s="106" t="s">
        <v>8319</v>
      </c>
      <c r="P904" s="107">
        <v>24.3</v>
      </c>
      <c r="Q904" s="106" t="s">
        <v>8320</v>
      </c>
      <c r="R904" s="106" t="s">
        <v>181</v>
      </c>
      <c r="S904" s="107">
        <v>78</v>
      </c>
      <c r="T904" s="107">
        <v>53</v>
      </c>
      <c r="U904" s="106" t="s">
        <v>8321</v>
      </c>
      <c r="V904" s="107">
        <v>0.5</v>
      </c>
      <c r="W904" s="107">
        <v>148</v>
      </c>
      <c r="X904" s="107">
        <v>5.3</v>
      </c>
      <c r="Y904" s="107">
        <v>143</v>
      </c>
      <c r="Z904" s="106" t="s">
        <v>8322</v>
      </c>
      <c r="AA904" s="110">
        <v>0</v>
      </c>
      <c r="AB904" s="106" t="s">
        <v>181</v>
      </c>
      <c r="AC904" s="106" t="s">
        <v>181</v>
      </c>
      <c r="AD904" s="106" t="s">
        <v>181</v>
      </c>
      <c r="AE904" s="106" t="s">
        <v>181</v>
      </c>
      <c r="AF904" s="106" t="s">
        <v>181</v>
      </c>
      <c r="AG904" s="106" t="s">
        <v>181</v>
      </c>
      <c r="AH904" s="106" t="s">
        <v>181</v>
      </c>
      <c r="AI904" s="106" t="s">
        <v>181</v>
      </c>
      <c r="AJ904" s="106" t="s">
        <v>181</v>
      </c>
      <c r="AK904" s="106" t="s">
        <v>181</v>
      </c>
      <c r="AL904" s="106" t="s">
        <v>181</v>
      </c>
      <c r="AM904" s="106" t="s">
        <v>181</v>
      </c>
      <c r="AN904" s="106" t="s">
        <v>181</v>
      </c>
      <c r="AO904" s="3"/>
    </row>
    <row r="905" spans="2:41" x14ac:dyDescent="0.25">
      <c r="B905" s="106" t="s">
        <v>4829</v>
      </c>
      <c r="C905" s="16" t="s">
        <v>6</v>
      </c>
      <c r="D905" s="16" t="s">
        <v>7</v>
      </c>
      <c r="E905" s="16">
        <v>2020</v>
      </c>
      <c r="F905" s="12">
        <v>44091</v>
      </c>
      <c r="G905" s="107">
        <v>1008.3</v>
      </c>
      <c r="H905" s="106" t="s">
        <v>181</v>
      </c>
      <c r="I905" s="107">
        <v>1010.3</v>
      </c>
      <c r="J905" s="106" t="s">
        <v>8323</v>
      </c>
      <c r="K905" s="107">
        <v>1006.3</v>
      </c>
      <c r="L905" s="106" t="s">
        <v>8324</v>
      </c>
      <c r="M905" s="107">
        <v>28.7</v>
      </c>
      <c r="N905" s="107">
        <v>35.1</v>
      </c>
      <c r="O905" s="106" t="s">
        <v>8325</v>
      </c>
      <c r="P905" s="107">
        <v>24</v>
      </c>
      <c r="Q905" s="106" t="s">
        <v>8326</v>
      </c>
      <c r="R905" s="106" t="s">
        <v>181</v>
      </c>
      <c r="S905" s="107">
        <v>76</v>
      </c>
      <c r="T905" s="107">
        <v>49</v>
      </c>
      <c r="U905" s="106" t="s">
        <v>8327</v>
      </c>
      <c r="V905" s="107">
        <v>0.7</v>
      </c>
      <c r="W905" s="107">
        <v>159</v>
      </c>
      <c r="X905" s="107">
        <v>6.3</v>
      </c>
      <c r="Y905" s="107">
        <v>149</v>
      </c>
      <c r="Z905" s="106" t="s">
        <v>8328</v>
      </c>
      <c r="AA905" s="110">
        <v>0</v>
      </c>
      <c r="AB905" s="106" t="s">
        <v>181</v>
      </c>
      <c r="AC905" s="106" t="s">
        <v>181</v>
      </c>
      <c r="AD905" s="106" t="s">
        <v>181</v>
      </c>
      <c r="AE905" s="106" t="s">
        <v>181</v>
      </c>
      <c r="AF905" s="106" t="s">
        <v>181</v>
      </c>
      <c r="AG905" s="106" t="s">
        <v>181</v>
      </c>
      <c r="AH905" s="106" t="s">
        <v>181</v>
      </c>
      <c r="AI905" s="106" t="s">
        <v>181</v>
      </c>
      <c r="AJ905" s="106" t="s">
        <v>181</v>
      </c>
      <c r="AK905" s="106" t="s">
        <v>181</v>
      </c>
      <c r="AL905" s="106" t="s">
        <v>181</v>
      </c>
      <c r="AM905" s="106" t="s">
        <v>181</v>
      </c>
      <c r="AN905" s="106" t="s">
        <v>181</v>
      </c>
      <c r="AO905" s="3"/>
    </row>
    <row r="906" spans="2:41" x14ac:dyDescent="0.25">
      <c r="B906" s="106" t="s">
        <v>4829</v>
      </c>
      <c r="C906" s="16" t="s">
        <v>6</v>
      </c>
      <c r="D906" s="16" t="s">
        <v>7</v>
      </c>
      <c r="E906" s="16">
        <v>2020</v>
      </c>
      <c r="F906" s="12">
        <v>44092</v>
      </c>
      <c r="G906" s="107">
        <v>1010.6</v>
      </c>
      <c r="H906" s="106" t="s">
        <v>181</v>
      </c>
      <c r="I906" s="107">
        <v>1013</v>
      </c>
      <c r="J906" s="106" t="s">
        <v>8329</v>
      </c>
      <c r="K906" s="107">
        <v>1008.8</v>
      </c>
      <c r="L906" s="106" t="s">
        <v>8330</v>
      </c>
      <c r="M906" s="107">
        <v>28.8</v>
      </c>
      <c r="N906" s="107">
        <v>35.299999999999997</v>
      </c>
      <c r="O906" s="106" t="s">
        <v>8331</v>
      </c>
      <c r="P906" s="107">
        <v>23.6</v>
      </c>
      <c r="Q906" s="106" t="s">
        <v>8332</v>
      </c>
      <c r="R906" s="106" t="s">
        <v>181</v>
      </c>
      <c r="S906" s="107">
        <v>77</v>
      </c>
      <c r="T906" s="107">
        <v>49</v>
      </c>
      <c r="U906" s="106" t="s">
        <v>8333</v>
      </c>
      <c r="V906" s="107">
        <v>0.5</v>
      </c>
      <c r="W906" s="107">
        <v>138</v>
      </c>
      <c r="X906" s="107">
        <v>5</v>
      </c>
      <c r="Y906" s="107">
        <v>140</v>
      </c>
      <c r="Z906" s="106" t="s">
        <v>8334</v>
      </c>
      <c r="AA906" s="110">
        <v>0</v>
      </c>
      <c r="AB906" s="106" t="s">
        <v>181</v>
      </c>
      <c r="AC906" s="106" t="s">
        <v>181</v>
      </c>
      <c r="AD906" s="106" t="s">
        <v>181</v>
      </c>
      <c r="AE906" s="106" t="s">
        <v>181</v>
      </c>
      <c r="AF906" s="106" t="s">
        <v>181</v>
      </c>
      <c r="AG906" s="106" t="s">
        <v>181</v>
      </c>
      <c r="AH906" s="106" t="s">
        <v>181</v>
      </c>
      <c r="AI906" s="106" t="s">
        <v>181</v>
      </c>
      <c r="AJ906" s="106" t="s">
        <v>181</v>
      </c>
      <c r="AK906" s="106" t="s">
        <v>181</v>
      </c>
      <c r="AL906" s="106" t="s">
        <v>181</v>
      </c>
      <c r="AM906" s="106" t="s">
        <v>181</v>
      </c>
      <c r="AN906" s="106" t="s">
        <v>181</v>
      </c>
      <c r="AO906" s="3"/>
    </row>
    <row r="907" spans="2:41" x14ac:dyDescent="0.25">
      <c r="B907" s="106" t="s">
        <v>4829</v>
      </c>
      <c r="C907" s="16" t="s">
        <v>6</v>
      </c>
      <c r="D907" s="16" t="s">
        <v>7</v>
      </c>
      <c r="E907" s="16">
        <v>2020</v>
      </c>
      <c r="F907" s="12">
        <v>44093</v>
      </c>
      <c r="G907" s="107">
        <v>1011.2</v>
      </c>
      <c r="H907" s="106" t="s">
        <v>181</v>
      </c>
      <c r="I907" s="107">
        <v>1012.8</v>
      </c>
      <c r="J907" s="106" t="s">
        <v>8335</v>
      </c>
      <c r="K907" s="107">
        <v>1009.5</v>
      </c>
      <c r="L907" s="106" t="s">
        <v>8336</v>
      </c>
      <c r="M907" s="107">
        <v>28.6</v>
      </c>
      <c r="N907" s="107">
        <v>34.700000000000003</v>
      </c>
      <c r="O907" s="106" t="s">
        <v>8337</v>
      </c>
      <c r="P907" s="107">
        <v>24.4</v>
      </c>
      <c r="Q907" s="106" t="s">
        <v>8338</v>
      </c>
      <c r="R907" s="106" t="s">
        <v>181</v>
      </c>
      <c r="S907" s="107">
        <v>76</v>
      </c>
      <c r="T907" s="107">
        <v>51</v>
      </c>
      <c r="U907" s="106" t="s">
        <v>8339</v>
      </c>
      <c r="V907" s="107">
        <v>0.5</v>
      </c>
      <c r="W907" s="107">
        <v>54</v>
      </c>
      <c r="X907" s="107">
        <v>5</v>
      </c>
      <c r="Y907" s="107">
        <v>153</v>
      </c>
      <c r="Z907" s="106" t="s">
        <v>8340</v>
      </c>
      <c r="AA907" s="110">
        <v>0</v>
      </c>
      <c r="AB907" s="106" t="s">
        <v>181</v>
      </c>
      <c r="AC907" s="106" t="s">
        <v>181</v>
      </c>
      <c r="AD907" s="106" t="s">
        <v>181</v>
      </c>
      <c r="AE907" s="106" t="s">
        <v>181</v>
      </c>
      <c r="AF907" s="106" t="s">
        <v>181</v>
      </c>
      <c r="AG907" s="106" t="s">
        <v>181</v>
      </c>
      <c r="AH907" s="106" t="s">
        <v>181</v>
      </c>
      <c r="AI907" s="106" t="s">
        <v>181</v>
      </c>
      <c r="AJ907" s="106" t="s">
        <v>181</v>
      </c>
      <c r="AK907" s="106" t="s">
        <v>181</v>
      </c>
      <c r="AL907" s="106" t="s">
        <v>181</v>
      </c>
      <c r="AM907" s="106" t="s">
        <v>181</v>
      </c>
      <c r="AN907" s="106" t="s">
        <v>181</v>
      </c>
      <c r="AO907" s="3"/>
    </row>
    <row r="908" spans="2:41" x14ac:dyDescent="0.25">
      <c r="B908" s="106" t="s">
        <v>4829</v>
      </c>
      <c r="C908" s="16" t="s">
        <v>6</v>
      </c>
      <c r="D908" s="16" t="s">
        <v>7</v>
      </c>
      <c r="E908" s="16">
        <v>2020</v>
      </c>
      <c r="F908" s="12">
        <v>44094</v>
      </c>
      <c r="G908" s="107">
        <v>1009.8</v>
      </c>
      <c r="H908" s="106" t="s">
        <v>181</v>
      </c>
      <c r="I908" s="107">
        <v>1010.9</v>
      </c>
      <c r="J908" s="106" t="s">
        <v>8341</v>
      </c>
      <c r="K908" s="107">
        <v>1008.5</v>
      </c>
      <c r="L908" s="106" t="s">
        <v>8342</v>
      </c>
      <c r="M908" s="107">
        <v>27.1</v>
      </c>
      <c r="N908" s="107">
        <v>32.299999999999997</v>
      </c>
      <c r="O908" s="106" t="s">
        <v>8343</v>
      </c>
      <c r="P908" s="107">
        <v>24.3</v>
      </c>
      <c r="Q908" s="106" t="s">
        <v>8344</v>
      </c>
      <c r="R908" s="106" t="s">
        <v>181</v>
      </c>
      <c r="S908" s="107">
        <v>84</v>
      </c>
      <c r="T908" s="107">
        <v>59</v>
      </c>
      <c r="U908" s="106" t="s">
        <v>8345</v>
      </c>
      <c r="V908" s="107">
        <v>0.6</v>
      </c>
      <c r="W908" s="107">
        <v>49</v>
      </c>
      <c r="X908" s="107">
        <v>7</v>
      </c>
      <c r="Y908" s="107">
        <v>69</v>
      </c>
      <c r="Z908" s="106" t="s">
        <v>8346</v>
      </c>
      <c r="AA908" s="110">
        <v>12</v>
      </c>
      <c r="AB908" s="106" t="s">
        <v>181</v>
      </c>
      <c r="AC908" s="106" t="s">
        <v>181</v>
      </c>
      <c r="AD908" s="106" t="s">
        <v>181</v>
      </c>
      <c r="AE908" s="106" t="s">
        <v>181</v>
      </c>
      <c r="AF908" s="106" t="s">
        <v>181</v>
      </c>
      <c r="AG908" s="106" t="s">
        <v>181</v>
      </c>
      <c r="AH908" s="106" t="s">
        <v>181</v>
      </c>
      <c r="AI908" s="106" t="s">
        <v>181</v>
      </c>
      <c r="AJ908" s="106" t="s">
        <v>181</v>
      </c>
      <c r="AK908" s="106" t="s">
        <v>181</v>
      </c>
      <c r="AL908" s="106" t="s">
        <v>181</v>
      </c>
      <c r="AM908" s="106" t="s">
        <v>181</v>
      </c>
      <c r="AN908" s="106" t="s">
        <v>181</v>
      </c>
      <c r="AO908" s="3"/>
    </row>
    <row r="909" spans="2:41" x14ac:dyDescent="0.25">
      <c r="B909" s="106" t="s">
        <v>4829</v>
      </c>
      <c r="C909" s="16" t="s">
        <v>6</v>
      </c>
      <c r="D909" s="16" t="s">
        <v>7</v>
      </c>
      <c r="E909" s="16">
        <v>2020</v>
      </c>
      <c r="F909" s="12">
        <v>44095</v>
      </c>
      <c r="G909" s="107">
        <v>1009.4</v>
      </c>
      <c r="H909" s="106" t="s">
        <v>181</v>
      </c>
      <c r="I909" s="107">
        <v>1010.7</v>
      </c>
      <c r="J909" s="106" t="s">
        <v>8347</v>
      </c>
      <c r="K909" s="107">
        <v>1008.3</v>
      </c>
      <c r="L909" s="106" t="s">
        <v>8348</v>
      </c>
      <c r="M909" s="107">
        <v>25.8</v>
      </c>
      <c r="N909" s="107">
        <v>30.1</v>
      </c>
      <c r="O909" s="106" t="s">
        <v>8349</v>
      </c>
      <c r="P909" s="107">
        <v>24.5</v>
      </c>
      <c r="Q909" s="106" t="s">
        <v>8350</v>
      </c>
      <c r="R909" s="106" t="s">
        <v>181</v>
      </c>
      <c r="S909" s="107">
        <v>86</v>
      </c>
      <c r="T909" s="107">
        <v>63</v>
      </c>
      <c r="U909" s="106" t="s">
        <v>8351</v>
      </c>
      <c r="V909" s="107">
        <v>0.6</v>
      </c>
      <c r="W909" s="107">
        <v>208</v>
      </c>
      <c r="X909" s="107">
        <v>5.6</v>
      </c>
      <c r="Y909" s="107">
        <v>21</v>
      </c>
      <c r="Z909" s="106" t="s">
        <v>2209</v>
      </c>
      <c r="AA909" s="110">
        <v>0.5</v>
      </c>
      <c r="AB909" s="106" t="s">
        <v>181</v>
      </c>
      <c r="AC909" s="106" t="s">
        <v>181</v>
      </c>
      <c r="AD909" s="106" t="s">
        <v>181</v>
      </c>
      <c r="AE909" s="106" t="s">
        <v>181</v>
      </c>
      <c r="AF909" s="106" t="s">
        <v>181</v>
      </c>
      <c r="AG909" s="106" t="s">
        <v>181</v>
      </c>
      <c r="AH909" s="106" t="s">
        <v>181</v>
      </c>
      <c r="AI909" s="106" t="s">
        <v>181</v>
      </c>
      <c r="AJ909" s="106" t="s">
        <v>181</v>
      </c>
      <c r="AK909" s="106" t="s">
        <v>181</v>
      </c>
      <c r="AL909" s="106" t="s">
        <v>181</v>
      </c>
      <c r="AM909" s="106" t="s">
        <v>181</v>
      </c>
      <c r="AN909" s="106" t="s">
        <v>181</v>
      </c>
      <c r="AO909" s="3"/>
    </row>
    <row r="910" spans="2:41" x14ac:dyDescent="0.25">
      <c r="B910" s="106" t="s">
        <v>4829</v>
      </c>
      <c r="C910" s="16" t="s">
        <v>6</v>
      </c>
      <c r="D910" s="16" t="s">
        <v>7</v>
      </c>
      <c r="E910" s="16">
        <v>2020</v>
      </c>
      <c r="F910" s="12">
        <v>44096</v>
      </c>
      <c r="G910" s="107">
        <v>1009.2</v>
      </c>
      <c r="H910" s="106" t="s">
        <v>181</v>
      </c>
      <c r="I910" s="107">
        <v>1010.5</v>
      </c>
      <c r="J910" s="106" t="s">
        <v>8352</v>
      </c>
      <c r="K910" s="107">
        <v>1007.9</v>
      </c>
      <c r="L910" s="106" t="s">
        <v>8353</v>
      </c>
      <c r="M910" s="107">
        <v>25.2</v>
      </c>
      <c r="N910" s="107">
        <v>27.4</v>
      </c>
      <c r="O910" s="106" t="s">
        <v>8354</v>
      </c>
      <c r="P910" s="107">
        <v>23.9</v>
      </c>
      <c r="Q910" s="106" t="s">
        <v>8355</v>
      </c>
      <c r="R910" s="106" t="s">
        <v>181</v>
      </c>
      <c r="S910" s="107">
        <v>82</v>
      </c>
      <c r="T910" s="107">
        <v>65</v>
      </c>
      <c r="U910" s="106" t="s">
        <v>8356</v>
      </c>
      <c r="V910" s="107">
        <v>0.2</v>
      </c>
      <c r="W910" s="107">
        <v>59</v>
      </c>
      <c r="X910" s="107">
        <v>3.9</v>
      </c>
      <c r="Y910" s="107">
        <v>195</v>
      </c>
      <c r="Z910" s="106" t="s">
        <v>8357</v>
      </c>
      <c r="AA910" s="110">
        <v>0</v>
      </c>
      <c r="AB910" s="106" t="s">
        <v>181</v>
      </c>
      <c r="AC910" s="106" t="s">
        <v>181</v>
      </c>
      <c r="AD910" s="106" t="s">
        <v>181</v>
      </c>
      <c r="AE910" s="106" t="s">
        <v>181</v>
      </c>
      <c r="AF910" s="106" t="s">
        <v>181</v>
      </c>
      <c r="AG910" s="106" t="s">
        <v>181</v>
      </c>
      <c r="AH910" s="106" t="s">
        <v>181</v>
      </c>
      <c r="AI910" s="106" t="s">
        <v>181</v>
      </c>
      <c r="AJ910" s="106" t="s">
        <v>181</v>
      </c>
      <c r="AK910" s="106" t="s">
        <v>181</v>
      </c>
      <c r="AL910" s="106" t="s">
        <v>181</v>
      </c>
      <c r="AM910" s="106" t="s">
        <v>181</v>
      </c>
      <c r="AN910" s="106" t="s">
        <v>181</v>
      </c>
      <c r="AO910" s="3"/>
    </row>
    <row r="911" spans="2:41" x14ac:dyDescent="0.25">
      <c r="B911" s="106" t="s">
        <v>4829</v>
      </c>
      <c r="C911" s="16" t="s">
        <v>6</v>
      </c>
      <c r="D911" s="16" t="s">
        <v>7</v>
      </c>
      <c r="E911" s="16">
        <v>2020</v>
      </c>
      <c r="F911" s="12">
        <v>44097</v>
      </c>
      <c r="G911" s="107">
        <v>1008.9</v>
      </c>
      <c r="H911" s="106" t="s">
        <v>181</v>
      </c>
      <c r="I911" s="107">
        <v>1010.2</v>
      </c>
      <c r="J911" s="106" t="s">
        <v>8358</v>
      </c>
      <c r="K911" s="107">
        <v>1007.8</v>
      </c>
      <c r="L911" s="106" t="s">
        <v>8359</v>
      </c>
      <c r="M911" s="107">
        <v>26</v>
      </c>
      <c r="N911" s="107">
        <v>30.5</v>
      </c>
      <c r="O911" s="106" t="s">
        <v>8360</v>
      </c>
      <c r="P911" s="107">
        <v>22.1</v>
      </c>
      <c r="Q911" s="106" t="s">
        <v>8361</v>
      </c>
      <c r="R911" s="106" t="s">
        <v>181</v>
      </c>
      <c r="S911" s="107">
        <v>77</v>
      </c>
      <c r="T911" s="107">
        <v>53</v>
      </c>
      <c r="U911" s="106" t="s">
        <v>8362</v>
      </c>
      <c r="V911" s="107">
        <v>0.4</v>
      </c>
      <c r="W911" s="107">
        <v>62</v>
      </c>
      <c r="X911" s="107">
        <v>4.3</v>
      </c>
      <c r="Y911" s="107">
        <v>22</v>
      </c>
      <c r="Z911" s="106" t="s">
        <v>2224</v>
      </c>
      <c r="AA911" s="110">
        <v>0</v>
      </c>
      <c r="AB911" s="106" t="s">
        <v>181</v>
      </c>
      <c r="AC911" s="106" t="s">
        <v>181</v>
      </c>
      <c r="AD911" s="106" t="s">
        <v>181</v>
      </c>
      <c r="AE911" s="106" t="s">
        <v>181</v>
      </c>
      <c r="AF911" s="106" t="s">
        <v>181</v>
      </c>
      <c r="AG911" s="106" t="s">
        <v>181</v>
      </c>
      <c r="AH911" s="106" t="s">
        <v>181</v>
      </c>
      <c r="AI911" s="106" t="s">
        <v>181</v>
      </c>
      <c r="AJ911" s="106" t="s">
        <v>181</v>
      </c>
      <c r="AK911" s="106" t="s">
        <v>181</v>
      </c>
      <c r="AL911" s="106" t="s">
        <v>181</v>
      </c>
      <c r="AM911" s="106" t="s">
        <v>181</v>
      </c>
      <c r="AN911" s="106" t="s">
        <v>181</v>
      </c>
      <c r="AO911" s="3"/>
    </row>
    <row r="912" spans="2:41" x14ac:dyDescent="0.25">
      <c r="B912" s="106" t="s">
        <v>4829</v>
      </c>
      <c r="C912" s="16" t="s">
        <v>6</v>
      </c>
      <c r="D912" s="16" t="s">
        <v>7</v>
      </c>
      <c r="E912" s="16">
        <v>2020</v>
      </c>
      <c r="F912" s="12">
        <v>44098</v>
      </c>
      <c r="G912" s="107">
        <v>1008.5</v>
      </c>
      <c r="H912" s="106" t="s">
        <v>181</v>
      </c>
      <c r="I912" s="107">
        <v>1009.9</v>
      </c>
      <c r="J912" s="106" t="s">
        <v>8363</v>
      </c>
      <c r="K912" s="107">
        <v>1007.3</v>
      </c>
      <c r="L912" s="106" t="s">
        <v>8364</v>
      </c>
      <c r="M912" s="107">
        <v>24.7</v>
      </c>
      <c r="N912" s="107">
        <v>29.8</v>
      </c>
      <c r="O912" s="106" t="s">
        <v>8365</v>
      </c>
      <c r="P912" s="107">
        <v>21.9</v>
      </c>
      <c r="Q912" s="106" t="s">
        <v>8366</v>
      </c>
      <c r="R912" s="106" t="s">
        <v>181</v>
      </c>
      <c r="S912" s="107">
        <v>89</v>
      </c>
      <c r="T912" s="107">
        <v>61</v>
      </c>
      <c r="U912" s="106" t="s">
        <v>8367</v>
      </c>
      <c r="V912" s="107">
        <v>0.2</v>
      </c>
      <c r="W912" s="107">
        <v>41</v>
      </c>
      <c r="X912" s="107">
        <v>3.9</v>
      </c>
      <c r="Y912" s="107">
        <v>24</v>
      </c>
      <c r="Z912" s="106" t="s">
        <v>8368</v>
      </c>
      <c r="AA912" s="110">
        <v>7.5</v>
      </c>
      <c r="AB912" s="106" t="s">
        <v>181</v>
      </c>
      <c r="AC912" s="106" t="s">
        <v>181</v>
      </c>
      <c r="AD912" s="106" t="s">
        <v>181</v>
      </c>
      <c r="AE912" s="106" t="s">
        <v>181</v>
      </c>
      <c r="AF912" s="106" t="s">
        <v>181</v>
      </c>
      <c r="AG912" s="106" t="s">
        <v>181</v>
      </c>
      <c r="AH912" s="106" t="s">
        <v>181</v>
      </c>
      <c r="AI912" s="106" t="s">
        <v>181</v>
      </c>
      <c r="AJ912" s="106" t="s">
        <v>181</v>
      </c>
      <c r="AK912" s="106" t="s">
        <v>181</v>
      </c>
      <c r="AL912" s="106" t="s">
        <v>181</v>
      </c>
      <c r="AM912" s="106" t="s">
        <v>181</v>
      </c>
      <c r="AN912" s="106" t="s">
        <v>181</v>
      </c>
      <c r="AO912" s="3"/>
    </row>
    <row r="913" spans="2:41" x14ac:dyDescent="0.25">
      <c r="B913" s="106" t="s">
        <v>4829</v>
      </c>
      <c r="C913" s="16" t="s">
        <v>6</v>
      </c>
      <c r="D913" s="16" t="s">
        <v>7</v>
      </c>
      <c r="E913" s="16">
        <v>2020</v>
      </c>
      <c r="F913" s="12">
        <v>44099</v>
      </c>
      <c r="G913" s="107">
        <v>1008.6</v>
      </c>
      <c r="H913" s="106" t="s">
        <v>181</v>
      </c>
      <c r="I913" s="107">
        <v>1010.2</v>
      </c>
      <c r="J913" s="106" t="s">
        <v>8369</v>
      </c>
      <c r="K913" s="107">
        <v>1007</v>
      </c>
      <c r="L913" s="106" t="s">
        <v>8370</v>
      </c>
      <c r="M913" s="107">
        <v>23.6</v>
      </c>
      <c r="N913" s="107">
        <v>26.1</v>
      </c>
      <c r="O913" s="106" t="s">
        <v>8371</v>
      </c>
      <c r="P913" s="107">
        <v>22.5</v>
      </c>
      <c r="Q913" s="106" t="s">
        <v>8372</v>
      </c>
      <c r="R913" s="106" t="s">
        <v>181</v>
      </c>
      <c r="S913" s="107">
        <v>92</v>
      </c>
      <c r="T913" s="107">
        <v>77</v>
      </c>
      <c r="U913" s="106" t="s">
        <v>8373</v>
      </c>
      <c r="V913" s="107">
        <v>0.4</v>
      </c>
      <c r="W913" s="107">
        <v>215</v>
      </c>
      <c r="X913" s="107">
        <v>2.8</v>
      </c>
      <c r="Y913" s="107">
        <v>250</v>
      </c>
      <c r="Z913" s="106" t="s">
        <v>8374</v>
      </c>
      <c r="AA913" s="110">
        <v>1.5</v>
      </c>
      <c r="AB913" s="106" t="s">
        <v>181</v>
      </c>
      <c r="AC913" s="106" t="s">
        <v>181</v>
      </c>
      <c r="AD913" s="106" t="s">
        <v>181</v>
      </c>
      <c r="AE913" s="106" t="s">
        <v>181</v>
      </c>
      <c r="AF913" s="106" t="s">
        <v>181</v>
      </c>
      <c r="AG913" s="106" t="s">
        <v>181</v>
      </c>
      <c r="AH913" s="106" t="s">
        <v>181</v>
      </c>
      <c r="AI913" s="106" t="s">
        <v>181</v>
      </c>
      <c r="AJ913" s="106" t="s">
        <v>181</v>
      </c>
      <c r="AK913" s="106" t="s">
        <v>181</v>
      </c>
      <c r="AL913" s="106" t="s">
        <v>181</v>
      </c>
      <c r="AM913" s="106" t="s">
        <v>181</v>
      </c>
      <c r="AN913" s="106" t="s">
        <v>181</v>
      </c>
      <c r="AO913" s="3"/>
    </row>
    <row r="914" spans="2:41" x14ac:dyDescent="0.25">
      <c r="B914" s="106" t="s">
        <v>4829</v>
      </c>
      <c r="C914" s="16" t="s">
        <v>6</v>
      </c>
      <c r="D914" s="16" t="s">
        <v>7</v>
      </c>
      <c r="E914" s="16">
        <v>2020</v>
      </c>
      <c r="F914" s="12">
        <v>44100</v>
      </c>
      <c r="G914" s="107">
        <v>1009.5</v>
      </c>
      <c r="H914" s="106" t="s">
        <v>181</v>
      </c>
      <c r="I914" s="107">
        <v>1011.6</v>
      </c>
      <c r="J914" s="106" t="s">
        <v>8375</v>
      </c>
      <c r="K914" s="107">
        <v>1007.7</v>
      </c>
      <c r="L914" s="106" t="s">
        <v>8376</v>
      </c>
      <c r="M914" s="107">
        <v>23.7</v>
      </c>
      <c r="N914" s="107">
        <v>27.2</v>
      </c>
      <c r="O914" s="106" t="s">
        <v>8377</v>
      </c>
      <c r="P914" s="107">
        <v>21.6</v>
      </c>
      <c r="Q914" s="106" t="s">
        <v>8378</v>
      </c>
      <c r="R914" s="106" t="s">
        <v>181</v>
      </c>
      <c r="S914" s="107">
        <v>84</v>
      </c>
      <c r="T914" s="107">
        <v>71</v>
      </c>
      <c r="U914" s="106" t="s">
        <v>8379</v>
      </c>
      <c r="V914" s="107">
        <v>0.6</v>
      </c>
      <c r="W914" s="107">
        <v>50</v>
      </c>
      <c r="X914" s="107">
        <v>5.7</v>
      </c>
      <c r="Y914" s="107">
        <v>78</v>
      </c>
      <c r="Z914" s="106" t="s">
        <v>8380</v>
      </c>
      <c r="AA914" s="110">
        <v>0</v>
      </c>
      <c r="AB914" s="106" t="s">
        <v>181</v>
      </c>
      <c r="AC914" s="106" t="s">
        <v>181</v>
      </c>
      <c r="AD914" s="106" t="s">
        <v>181</v>
      </c>
      <c r="AE914" s="106" t="s">
        <v>181</v>
      </c>
      <c r="AF914" s="106" t="s">
        <v>181</v>
      </c>
      <c r="AG914" s="106" t="s">
        <v>181</v>
      </c>
      <c r="AH914" s="106" t="s">
        <v>181</v>
      </c>
      <c r="AI914" s="106" t="s">
        <v>181</v>
      </c>
      <c r="AJ914" s="106" t="s">
        <v>181</v>
      </c>
      <c r="AK914" s="106" t="s">
        <v>181</v>
      </c>
      <c r="AL914" s="106" t="s">
        <v>181</v>
      </c>
      <c r="AM914" s="106" t="s">
        <v>181</v>
      </c>
      <c r="AN914" s="106" t="s">
        <v>181</v>
      </c>
      <c r="AO914" s="3"/>
    </row>
    <row r="915" spans="2:41" x14ac:dyDescent="0.25">
      <c r="B915" s="106" t="s">
        <v>4829</v>
      </c>
      <c r="C915" s="16" t="s">
        <v>6</v>
      </c>
      <c r="D915" s="16" t="s">
        <v>7</v>
      </c>
      <c r="E915" s="16">
        <v>2020</v>
      </c>
      <c r="F915" s="12">
        <v>44101</v>
      </c>
      <c r="G915" s="107">
        <v>1010.1</v>
      </c>
      <c r="H915" s="106" t="s">
        <v>181</v>
      </c>
      <c r="I915" s="107">
        <v>1011.8</v>
      </c>
      <c r="J915" s="106" t="s">
        <v>8381</v>
      </c>
      <c r="K915" s="107">
        <v>1008.6</v>
      </c>
      <c r="L915" s="106" t="s">
        <v>8382</v>
      </c>
      <c r="M915" s="107">
        <v>23.6</v>
      </c>
      <c r="N915" s="107">
        <v>26.4</v>
      </c>
      <c r="O915" s="106" t="s">
        <v>8383</v>
      </c>
      <c r="P915" s="107">
        <v>21.7</v>
      </c>
      <c r="Q915" s="106" t="s">
        <v>8384</v>
      </c>
      <c r="R915" s="106" t="s">
        <v>181</v>
      </c>
      <c r="S915" s="107">
        <v>89</v>
      </c>
      <c r="T915" s="107">
        <v>72</v>
      </c>
      <c r="U915" s="106" t="s">
        <v>8385</v>
      </c>
      <c r="V915" s="107">
        <v>0.3</v>
      </c>
      <c r="W915" s="107">
        <v>30</v>
      </c>
      <c r="X915" s="107">
        <v>4</v>
      </c>
      <c r="Y915" s="107">
        <v>22</v>
      </c>
      <c r="Z915" s="106" t="s">
        <v>8386</v>
      </c>
      <c r="AA915" s="110">
        <v>0.5</v>
      </c>
      <c r="AB915" s="106" t="s">
        <v>181</v>
      </c>
      <c r="AC915" s="106" t="s">
        <v>181</v>
      </c>
      <c r="AD915" s="106" t="s">
        <v>181</v>
      </c>
      <c r="AE915" s="106" t="s">
        <v>181</v>
      </c>
      <c r="AF915" s="106" t="s">
        <v>181</v>
      </c>
      <c r="AG915" s="106" t="s">
        <v>181</v>
      </c>
      <c r="AH915" s="106" t="s">
        <v>181</v>
      </c>
      <c r="AI915" s="106" t="s">
        <v>181</v>
      </c>
      <c r="AJ915" s="106" t="s">
        <v>181</v>
      </c>
      <c r="AK915" s="106" t="s">
        <v>181</v>
      </c>
      <c r="AL915" s="106" t="s">
        <v>181</v>
      </c>
      <c r="AM915" s="106" t="s">
        <v>181</v>
      </c>
      <c r="AN915" s="106" t="s">
        <v>181</v>
      </c>
      <c r="AO915" s="3"/>
    </row>
    <row r="916" spans="2:41" x14ac:dyDescent="0.25">
      <c r="B916" s="106" t="s">
        <v>4829</v>
      </c>
      <c r="C916" s="16" t="s">
        <v>6</v>
      </c>
      <c r="D916" s="16" t="s">
        <v>7</v>
      </c>
      <c r="E916" s="16">
        <v>2020</v>
      </c>
      <c r="F916" s="12">
        <v>44102</v>
      </c>
      <c r="G916" s="107">
        <v>1008.7</v>
      </c>
      <c r="H916" s="106" t="s">
        <v>181</v>
      </c>
      <c r="I916" s="107">
        <v>1010.3</v>
      </c>
      <c r="J916" s="106" t="s">
        <v>2260</v>
      </c>
      <c r="K916" s="107">
        <v>1006.7</v>
      </c>
      <c r="L916" s="106" t="s">
        <v>8387</v>
      </c>
      <c r="M916" s="107">
        <v>24.6</v>
      </c>
      <c r="N916" s="107">
        <v>27.6</v>
      </c>
      <c r="O916" s="106" t="s">
        <v>8388</v>
      </c>
      <c r="P916" s="107">
        <v>22.4</v>
      </c>
      <c r="Q916" s="106" t="s">
        <v>8389</v>
      </c>
      <c r="R916" s="106" t="s">
        <v>181</v>
      </c>
      <c r="S916" s="107">
        <v>86</v>
      </c>
      <c r="T916" s="107">
        <v>70</v>
      </c>
      <c r="U916" s="106" t="s">
        <v>8390</v>
      </c>
      <c r="V916" s="107">
        <v>0.4</v>
      </c>
      <c r="W916" s="107">
        <v>33</v>
      </c>
      <c r="X916" s="107">
        <v>4.7</v>
      </c>
      <c r="Y916" s="107">
        <v>76</v>
      </c>
      <c r="Z916" s="106" t="s">
        <v>8391</v>
      </c>
      <c r="AA916" s="110">
        <v>0</v>
      </c>
      <c r="AB916" s="106" t="s">
        <v>181</v>
      </c>
      <c r="AC916" s="106" t="s">
        <v>181</v>
      </c>
      <c r="AD916" s="106" t="s">
        <v>181</v>
      </c>
      <c r="AE916" s="106" t="s">
        <v>181</v>
      </c>
      <c r="AF916" s="106" t="s">
        <v>181</v>
      </c>
      <c r="AG916" s="106" t="s">
        <v>181</v>
      </c>
      <c r="AH916" s="106" t="s">
        <v>181</v>
      </c>
      <c r="AI916" s="106" t="s">
        <v>181</v>
      </c>
      <c r="AJ916" s="106" t="s">
        <v>181</v>
      </c>
      <c r="AK916" s="106" t="s">
        <v>181</v>
      </c>
      <c r="AL916" s="106" t="s">
        <v>181</v>
      </c>
      <c r="AM916" s="106" t="s">
        <v>181</v>
      </c>
      <c r="AN916" s="106" t="s">
        <v>181</v>
      </c>
      <c r="AO916" s="3"/>
    </row>
    <row r="917" spans="2:41" x14ac:dyDescent="0.25">
      <c r="B917" s="106" t="s">
        <v>4829</v>
      </c>
      <c r="C917" s="16" t="s">
        <v>6</v>
      </c>
      <c r="D917" s="16" t="s">
        <v>7</v>
      </c>
      <c r="E917" s="16">
        <v>2020</v>
      </c>
      <c r="F917" s="12">
        <v>44103</v>
      </c>
      <c r="G917" s="107">
        <v>1006.9</v>
      </c>
      <c r="H917" s="106" t="s">
        <v>181</v>
      </c>
      <c r="I917" s="107">
        <v>1009</v>
      </c>
      <c r="J917" s="106" t="s">
        <v>8392</v>
      </c>
      <c r="K917" s="107">
        <v>1004.8</v>
      </c>
      <c r="L917" s="106" t="s">
        <v>8393</v>
      </c>
      <c r="M917" s="107">
        <v>24.3</v>
      </c>
      <c r="N917" s="107">
        <v>27.2</v>
      </c>
      <c r="O917" s="106" t="s">
        <v>8394</v>
      </c>
      <c r="P917" s="107">
        <v>22.3</v>
      </c>
      <c r="Q917" s="106" t="s">
        <v>8395</v>
      </c>
      <c r="R917" s="106" t="s">
        <v>181</v>
      </c>
      <c r="S917" s="107">
        <v>84</v>
      </c>
      <c r="T917" s="107">
        <v>65</v>
      </c>
      <c r="U917" s="106" t="s">
        <v>8396</v>
      </c>
      <c r="V917" s="107">
        <v>0.1</v>
      </c>
      <c r="W917" s="107">
        <v>46</v>
      </c>
      <c r="X917" s="107">
        <v>2.6</v>
      </c>
      <c r="Y917" s="107">
        <v>255</v>
      </c>
      <c r="Z917" s="106" t="s">
        <v>8397</v>
      </c>
      <c r="AA917" s="110">
        <v>0</v>
      </c>
      <c r="AB917" s="106" t="s">
        <v>181</v>
      </c>
      <c r="AC917" s="106" t="s">
        <v>181</v>
      </c>
      <c r="AD917" s="106" t="s">
        <v>181</v>
      </c>
      <c r="AE917" s="106" t="s">
        <v>181</v>
      </c>
      <c r="AF917" s="106" t="s">
        <v>181</v>
      </c>
      <c r="AG917" s="106" t="s">
        <v>181</v>
      </c>
      <c r="AH917" s="106" t="s">
        <v>181</v>
      </c>
      <c r="AI917" s="106" t="s">
        <v>181</v>
      </c>
      <c r="AJ917" s="106" t="s">
        <v>181</v>
      </c>
      <c r="AK917" s="106" t="s">
        <v>181</v>
      </c>
      <c r="AL917" s="106" t="s">
        <v>181</v>
      </c>
      <c r="AM917" s="106" t="s">
        <v>181</v>
      </c>
      <c r="AN917" s="106" t="s">
        <v>181</v>
      </c>
      <c r="AO917" s="3"/>
    </row>
    <row r="918" spans="2:41" x14ac:dyDescent="0.25">
      <c r="B918" s="106" t="s">
        <v>4829</v>
      </c>
      <c r="C918" s="16" t="s">
        <v>6</v>
      </c>
      <c r="D918" s="16" t="s">
        <v>7</v>
      </c>
      <c r="E918" s="16">
        <v>2020</v>
      </c>
      <c r="F918" s="12">
        <v>44104</v>
      </c>
      <c r="G918" s="107">
        <v>1007.2</v>
      </c>
      <c r="H918" s="106" t="s">
        <v>181</v>
      </c>
      <c r="I918" s="107">
        <v>1009.1</v>
      </c>
      <c r="J918" s="106" t="s">
        <v>8398</v>
      </c>
      <c r="K918" s="107">
        <v>1005.1</v>
      </c>
      <c r="L918" s="106" t="s">
        <v>8399</v>
      </c>
      <c r="M918" s="107">
        <v>22.9</v>
      </c>
      <c r="N918" s="107">
        <v>24.4</v>
      </c>
      <c r="O918" s="106" t="s">
        <v>8400</v>
      </c>
      <c r="P918" s="107">
        <v>22</v>
      </c>
      <c r="Q918" s="106" t="s">
        <v>8401</v>
      </c>
      <c r="R918" s="106" t="s">
        <v>181</v>
      </c>
      <c r="S918" s="107">
        <v>87</v>
      </c>
      <c r="T918" s="107">
        <v>71</v>
      </c>
      <c r="U918" s="106" t="s">
        <v>8400</v>
      </c>
      <c r="V918" s="107">
        <v>0.5</v>
      </c>
      <c r="W918" s="107">
        <v>200</v>
      </c>
      <c r="X918" s="107">
        <v>3.1</v>
      </c>
      <c r="Y918" s="107">
        <v>245</v>
      </c>
      <c r="Z918" s="106" t="s">
        <v>8402</v>
      </c>
      <c r="AA918" s="110">
        <v>1</v>
      </c>
      <c r="AB918" s="106" t="s">
        <v>181</v>
      </c>
      <c r="AC918" s="106" t="s">
        <v>181</v>
      </c>
      <c r="AD918" s="106" t="s">
        <v>181</v>
      </c>
      <c r="AE918" s="106" t="s">
        <v>181</v>
      </c>
      <c r="AF918" s="106" t="s">
        <v>181</v>
      </c>
      <c r="AG918" s="106" t="s">
        <v>181</v>
      </c>
      <c r="AH918" s="106" t="s">
        <v>181</v>
      </c>
      <c r="AI918" s="106" t="s">
        <v>181</v>
      </c>
      <c r="AJ918" s="106" t="s">
        <v>181</v>
      </c>
      <c r="AK918" s="106" t="s">
        <v>181</v>
      </c>
      <c r="AL918" s="106" t="s">
        <v>181</v>
      </c>
      <c r="AM918" s="106" t="s">
        <v>181</v>
      </c>
      <c r="AN918" s="106" t="s">
        <v>181</v>
      </c>
      <c r="AO918" s="3"/>
    </row>
    <row r="919" spans="2:41" x14ac:dyDescent="0.25">
      <c r="B919" s="106" t="s">
        <v>4829</v>
      </c>
      <c r="C919" s="16" t="s">
        <v>6</v>
      </c>
      <c r="D919" s="16" t="s">
        <v>7</v>
      </c>
      <c r="E919" s="16">
        <v>2020</v>
      </c>
      <c r="F919" s="12">
        <v>44105</v>
      </c>
      <c r="G919" s="107">
        <v>1009</v>
      </c>
      <c r="H919" s="106" t="s">
        <v>181</v>
      </c>
      <c r="I919" s="107">
        <v>1010.8</v>
      </c>
      <c r="J919" s="106" t="s">
        <v>8403</v>
      </c>
      <c r="K919" s="107">
        <v>1007.3</v>
      </c>
      <c r="L919" s="106" t="s">
        <v>8404</v>
      </c>
      <c r="M919" s="107">
        <v>24.2</v>
      </c>
      <c r="N919" s="107">
        <v>28.9</v>
      </c>
      <c r="O919" s="106" t="s">
        <v>8405</v>
      </c>
      <c r="P919" s="107">
        <v>21.5</v>
      </c>
      <c r="Q919" s="106" t="s">
        <v>8406</v>
      </c>
      <c r="R919" s="106" t="s">
        <v>181</v>
      </c>
      <c r="S919" s="107">
        <v>79</v>
      </c>
      <c r="T919" s="107">
        <v>57</v>
      </c>
      <c r="U919" s="106" t="s">
        <v>8407</v>
      </c>
      <c r="V919" s="107">
        <v>0.6</v>
      </c>
      <c r="W919" s="107">
        <v>2</v>
      </c>
      <c r="X919" s="107">
        <v>5.9</v>
      </c>
      <c r="Y919" s="107">
        <v>67</v>
      </c>
      <c r="Z919" s="106" t="s">
        <v>2285</v>
      </c>
      <c r="AA919" s="110">
        <v>0</v>
      </c>
      <c r="AB919" s="106" t="s">
        <v>181</v>
      </c>
      <c r="AC919" s="106" t="s">
        <v>181</v>
      </c>
      <c r="AD919" s="106" t="s">
        <v>181</v>
      </c>
      <c r="AE919" s="106" t="s">
        <v>181</v>
      </c>
      <c r="AF919" s="106" t="s">
        <v>181</v>
      </c>
      <c r="AG919" s="106" t="s">
        <v>181</v>
      </c>
      <c r="AH919" s="106" t="s">
        <v>181</v>
      </c>
      <c r="AI919" s="106" t="s">
        <v>181</v>
      </c>
      <c r="AJ919" s="106" t="s">
        <v>181</v>
      </c>
      <c r="AK919" s="106" t="s">
        <v>181</v>
      </c>
      <c r="AL919" s="106" t="s">
        <v>181</v>
      </c>
      <c r="AM919" s="106" t="s">
        <v>181</v>
      </c>
      <c r="AN919" s="106" t="s">
        <v>181</v>
      </c>
      <c r="AO919" s="3"/>
    </row>
    <row r="920" spans="2:41" x14ac:dyDescent="0.25">
      <c r="B920" s="106" t="s">
        <v>4829</v>
      </c>
      <c r="C920" s="16" t="s">
        <v>6</v>
      </c>
      <c r="D920" s="16" t="s">
        <v>7</v>
      </c>
      <c r="E920" s="16">
        <v>2020</v>
      </c>
      <c r="F920" s="12">
        <v>44106</v>
      </c>
      <c r="G920" s="107">
        <v>1010</v>
      </c>
      <c r="H920" s="106" t="s">
        <v>181</v>
      </c>
      <c r="I920" s="107">
        <v>1011.5</v>
      </c>
      <c r="J920" s="106" t="s">
        <v>8408</v>
      </c>
      <c r="K920" s="107">
        <v>1008.4</v>
      </c>
      <c r="L920" s="106" t="s">
        <v>2291</v>
      </c>
      <c r="M920" s="107">
        <v>24.8</v>
      </c>
      <c r="N920" s="107">
        <v>31.9</v>
      </c>
      <c r="O920" s="106" t="s">
        <v>8409</v>
      </c>
      <c r="P920" s="107">
        <v>20.8</v>
      </c>
      <c r="Q920" s="106" t="s">
        <v>8410</v>
      </c>
      <c r="R920" s="106" t="s">
        <v>181</v>
      </c>
      <c r="S920" s="107">
        <v>76</v>
      </c>
      <c r="T920" s="107">
        <v>39</v>
      </c>
      <c r="U920" s="106" t="s">
        <v>8411</v>
      </c>
      <c r="V920" s="107">
        <v>0.5</v>
      </c>
      <c r="W920" s="107">
        <v>12</v>
      </c>
      <c r="X920" s="107">
        <v>5.2</v>
      </c>
      <c r="Y920" s="107">
        <v>110</v>
      </c>
      <c r="Z920" s="106" t="s">
        <v>8412</v>
      </c>
      <c r="AA920" s="110">
        <v>0</v>
      </c>
      <c r="AB920" s="106" t="s">
        <v>181</v>
      </c>
      <c r="AC920" s="106" t="s">
        <v>181</v>
      </c>
      <c r="AD920" s="106" t="s">
        <v>181</v>
      </c>
      <c r="AE920" s="106" t="s">
        <v>181</v>
      </c>
      <c r="AF920" s="106" t="s">
        <v>181</v>
      </c>
      <c r="AG920" s="106" t="s">
        <v>181</v>
      </c>
      <c r="AH920" s="106" t="s">
        <v>181</v>
      </c>
      <c r="AI920" s="106" t="s">
        <v>181</v>
      </c>
      <c r="AJ920" s="106" t="s">
        <v>181</v>
      </c>
      <c r="AK920" s="106" t="s">
        <v>181</v>
      </c>
      <c r="AL920" s="106" t="s">
        <v>181</v>
      </c>
      <c r="AM920" s="106" t="s">
        <v>181</v>
      </c>
      <c r="AN920" s="106" t="s">
        <v>181</v>
      </c>
      <c r="AO920" s="3"/>
    </row>
    <row r="921" spans="2:41" x14ac:dyDescent="0.25">
      <c r="B921" s="106" t="s">
        <v>4829</v>
      </c>
      <c r="C921" s="16" t="s">
        <v>6</v>
      </c>
      <c r="D921" s="16" t="s">
        <v>7</v>
      </c>
      <c r="E921" s="16">
        <v>2020</v>
      </c>
      <c r="F921" s="12">
        <v>44107</v>
      </c>
      <c r="G921" s="107">
        <v>1009.8</v>
      </c>
      <c r="H921" s="106" t="s">
        <v>181</v>
      </c>
      <c r="I921" s="107">
        <v>1011.3</v>
      </c>
      <c r="J921" s="106" t="s">
        <v>8413</v>
      </c>
      <c r="K921" s="107">
        <v>1007.9</v>
      </c>
      <c r="L921" s="106" t="s">
        <v>8414</v>
      </c>
      <c r="M921" s="107">
        <v>25</v>
      </c>
      <c r="N921" s="107">
        <v>32.4</v>
      </c>
      <c r="O921" s="106" t="s">
        <v>8415</v>
      </c>
      <c r="P921" s="107">
        <v>19.5</v>
      </c>
      <c r="Q921" s="106" t="s">
        <v>8416</v>
      </c>
      <c r="R921" s="106" t="s">
        <v>181</v>
      </c>
      <c r="S921" s="107">
        <v>77</v>
      </c>
      <c r="T921" s="107">
        <v>42</v>
      </c>
      <c r="U921" s="106" t="s">
        <v>8417</v>
      </c>
      <c r="V921" s="107">
        <v>0.5</v>
      </c>
      <c r="W921" s="107">
        <v>68</v>
      </c>
      <c r="X921" s="107">
        <v>5.9</v>
      </c>
      <c r="Y921" s="107">
        <v>87</v>
      </c>
      <c r="Z921" s="106" t="s">
        <v>8418</v>
      </c>
      <c r="AA921" s="110">
        <v>0</v>
      </c>
      <c r="AB921" s="106" t="s">
        <v>181</v>
      </c>
      <c r="AC921" s="106" t="s">
        <v>181</v>
      </c>
      <c r="AD921" s="106" t="s">
        <v>181</v>
      </c>
      <c r="AE921" s="106" t="s">
        <v>181</v>
      </c>
      <c r="AF921" s="106" t="s">
        <v>181</v>
      </c>
      <c r="AG921" s="106" t="s">
        <v>181</v>
      </c>
      <c r="AH921" s="106" t="s">
        <v>181</v>
      </c>
      <c r="AI921" s="106" t="s">
        <v>181</v>
      </c>
      <c r="AJ921" s="106" t="s">
        <v>181</v>
      </c>
      <c r="AK921" s="106" t="s">
        <v>181</v>
      </c>
      <c r="AL921" s="106" t="s">
        <v>181</v>
      </c>
      <c r="AM921" s="106" t="s">
        <v>181</v>
      </c>
      <c r="AN921" s="106" t="s">
        <v>181</v>
      </c>
      <c r="AO921" s="3"/>
    </row>
    <row r="922" spans="2:41" x14ac:dyDescent="0.25">
      <c r="B922" s="106" t="s">
        <v>4829</v>
      </c>
      <c r="C922" s="16" t="s">
        <v>6</v>
      </c>
      <c r="D922" s="16" t="s">
        <v>7</v>
      </c>
      <c r="E922" s="16">
        <v>2020</v>
      </c>
      <c r="F922" s="12">
        <v>44108</v>
      </c>
      <c r="G922" s="107">
        <v>1008.5</v>
      </c>
      <c r="H922" s="106" t="s">
        <v>181</v>
      </c>
      <c r="I922" s="107">
        <v>1010.5</v>
      </c>
      <c r="J922" s="106" t="s">
        <v>2304</v>
      </c>
      <c r="K922" s="107">
        <v>1005.9</v>
      </c>
      <c r="L922" s="106" t="s">
        <v>8419</v>
      </c>
      <c r="M922" s="107">
        <v>25.9</v>
      </c>
      <c r="N922" s="107">
        <v>32.299999999999997</v>
      </c>
      <c r="O922" s="106" t="s">
        <v>8420</v>
      </c>
      <c r="P922" s="107">
        <v>20.399999999999999</v>
      </c>
      <c r="Q922" s="106" t="s">
        <v>8421</v>
      </c>
      <c r="R922" s="106" t="s">
        <v>181</v>
      </c>
      <c r="S922" s="107">
        <v>78</v>
      </c>
      <c r="T922" s="107">
        <v>49</v>
      </c>
      <c r="U922" s="106" t="s">
        <v>8422</v>
      </c>
      <c r="V922" s="107">
        <v>0.4</v>
      </c>
      <c r="W922" s="107">
        <v>79</v>
      </c>
      <c r="X922" s="107">
        <v>5.7</v>
      </c>
      <c r="Y922" s="107">
        <v>23</v>
      </c>
      <c r="Z922" s="106" t="s">
        <v>8423</v>
      </c>
      <c r="AA922" s="110">
        <v>1.5</v>
      </c>
      <c r="AB922" s="106" t="s">
        <v>181</v>
      </c>
      <c r="AC922" s="106" t="s">
        <v>181</v>
      </c>
      <c r="AD922" s="106" t="s">
        <v>181</v>
      </c>
      <c r="AE922" s="106" t="s">
        <v>181</v>
      </c>
      <c r="AF922" s="106" t="s">
        <v>181</v>
      </c>
      <c r="AG922" s="106" t="s">
        <v>181</v>
      </c>
      <c r="AH922" s="106" t="s">
        <v>181</v>
      </c>
      <c r="AI922" s="106" t="s">
        <v>181</v>
      </c>
      <c r="AJ922" s="106" t="s">
        <v>181</v>
      </c>
      <c r="AK922" s="106" t="s">
        <v>181</v>
      </c>
      <c r="AL922" s="106" t="s">
        <v>181</v>
      </c>
      <c r="AM922" s="106" t="s">
        <v>181</v>
      </c>
      <c r="AN922" s="106" t="s">
        <v>181</v>
      </c>
      <c r="AO922" s="3"/>
    </row>
    <row r="923" spans="2:41" x14ac:dyDescent="0.25">
      <c r="B923" s="106" t="s">
        <v>4829</v>
      </c>
      <c r="C923" s="16" t="s">
        <v>6</v>
      </c>
      <c r="D923" s="16" t="s">
        <v>7</v>
      </c>
      <c r="E923" s="16">
        <v>2020</v>
      </c>
      <c r="F923" s="12">
        <v>44109</v>
      </c>
      <c r="G923" s="107">
        <v>1010.2</v>
      </c>
      <c r="H923" s="106" t="s">
        <v>181</v>
      </c>
      <c r="I923" s="107">
        <v>1012.7</v>
      </c>
      <c r="J923" s="106" t="s">
        <v>8424</v>
      </c>
      <c r="K923" s="107">
        <v>1008.9</v>
      </c>
      <c r="L923" s="106" t="s">
        <v>8425</v>
      </c>
      <c r="M923" s="107">
        <v>26</v>
      </c>
      <c r="N923" s="107">
        <v>29.2</v>
      </c>
      <c r="O923" s="106" t="s">
        <v>8426</v>
      </c>
      <c r="P923" s="107">
        <v>23.8</v>
      </c>
      <c r="Q923" s="106" t="s">
        <v>8427</v>
      </c>
      <c r="R923" s="106" t="s">
        <v>181</v>
      </c>
      <c r="S923" s="107">
        <v>81</v>
      </c>
      <c r="T923" s="107">
        <v>67</v>
      </c>
      <c r="U923" s="106" t="s">
        <v>8428</v>
      </c>
      <c r="V923" s="107">
        <v>0.9</v>
      </c>
      <c r="W923" s="107">
        <v>51</v>
      </c>
      <c r="X923" s="107">
        <v>7.5</v>
      </c>
      <c r="Y923" s="107">
        <v>73</v>
      </c>
      <c r="Z923" s="106" t="s">
        <v>8429</v>
      </c>
      <c r="AA923" s="110">
        <v>0.5</v>
      </c>
      <c r="AB923" s="106" t="s">
        <v>181</v>
      </c>
      <c r="AC923" s="106" t="s">
        <v>181</v>
      </c>
      <c r="AD923" s="106" t="s">
        <v>181</v>
      </c>
      <c r="AE923" s="106" t="s">
        <v>181</v>
      </c>
      <c r="AF923" s="106" t="s">
        <v>181</v>
      </c>
      <c r="AG923" s="106" t="s">
        <v>181</v>
      </c>
      <c r="AH923" s="106" t="s">
        <v>181</v>
      </c>
      <c r="AI923" s="106" t="s">
        <v>181</v>
      </c>
      <c r="AJ923" s="106" t="s">
        <v>181</v>
      </c>
      <c r="AK923" s="106" t="s">
        <v>181</v>
      </c>
      <c r="AL923" s="106" t="s">
        <v>181</v>
      </c>
      <c r="AM923" s="106" t="s">
        <v>181</v>
      </c>
      <c r="AN923" s="106" t="s">
        <v>181</v>
      </c>
      <c r="AO923" s="3"/>
    </row>
    <row r="924" spans="2:41" x14ac:dyDescent="0.25">
      <c r="B924" s="106" t="s">
        <v>4829</v>
      </c>
      <c r="C924" s="16" t="s">
        <v>6</v>
      </c>
      <c r="D924" s="16" t="s">
        <v>7</v>
      </c>
      <c r="E924" s="16">
        <v>2020</v>
      </c>
      <c r="F924" s="12">
        <v>44110</v>
      </c>
      <c r="G924" s="107">
        <v>1013.1</v>
      </c>
      <c r="H924" s="106" t="s">
        <v>181</v>
      </c>
      <c r="I924" s="107">
        <v>1015.1</v>
      </c>
      <c r="J924" s="106" t="s">
        <v>8430</v>
      </c>
      <c r="K924" s="107">
        <v>1011.2</v>
      </c>
      <c r="L924" s="106" t="s">
        <v>8431</v>
      </c>
      <c r="M924" s="107">
        <v>25</v>
      </c>
      <c r="N924" s="107">
        <v>27.8</v>
      </c>
      <c r="O924" s="106" t="s">
        <v>8432</v>
      </c>
      <c r="P924" s="107">
        <v>22.8</v>
      </c>
      <c r="Q924" s="106" t="s">
        <v>8433</v>
      </c>
      <c r="R924" s="106" t="s">
        <v>181</v>
      </c>
      <c r="S924" s="107">
        <v>72</v>
      </c>
      <c r="T924" s="107">
        <v>61</v>
      </c>
      <c r="U924" s="106" t="s">
        <v>8434</v>
      </c>
      <c r="V924" s="107">
        <v>1</v>
      </c>
      <c r="W924" s="107">
        <v>53</v>
      </c>
      <c r="X924" s="107">
        <v>8.1</v>
      </c>
      <c r="Y924" s="107">
        <v>80</v>
      </c>
      <c r="Z924" s="106" t="s">
        <v>8435</v>
      </c>
      <c r="AA924" s="110">
        <v>0</v>
      </c>
      <c r="AB924" s="106" t="s">
        <v>181</v>
      </c>
      <c r="AC924" s="106" t="s">
        <v>181</v>
      </c>
      <c r="AD924" s="106" t="s">
        <v>181</v>
      </c>
      <c r="AE924" s="106" t="s">
        <v>181</v>
      </c>
      <c r="AF924" s="106" t="s">
        <v>181</v>
      </c>
      <c r="AG924" s="106" t="s">
        <v>181</v>
      </c>
      <c r="AH924" s="106" t="s">
        <v>181</v>
      </c>
      <c r="AI924" s="106" t="s">
        <v>181</v>
      </c>
      <c r="AJ924" s="106" t="s">
        <v>181</v>
      </c>
      <c r="AK924" s="106" t="s">
        <v>181</v>
      </c>
      <c r="AL924" s="106" t="s">
        <v>181</v>
      </c>
      <c r="AM924" s="106" t="s">
        <v>181</v>
      </c>
      <c r="AN924" s="106" t="s">
        <v>181</v>
      </c>
      <c r="AO924" s="3"/>
    </row>
    <row r="925" spans="2:41" x14ac:dyDescent="0.25">
      <c r="B925" s="106" t="s">
        <v>4829</v>
      </c>
      <c r="C925" s="16" t="s">
        <v>6</v>
      </c>
      <c r="D925" s="16" t="s">
        <v>7</v>
      </c>
      <c r="E925" s="16">
        <v>2020</v>
      </c>
      <c r="F925" s="12">
        <v>44111</v>
      </c>
      <c r="G925" s="107">
        <v>1013</v>
      </c>
      <c r="H925" s="106" t="s">
        <v>181</v>
      </c>
      <c r="I925" s="107">
        <v>1014.9</v>
      </c>
      <c r="J925" s="106" t="s">
        <v>8436</v>
      </c>
      <c r="K925" s="107">
        <v>1011.2</v>
      </c>
      <c r="L925" s="106" t="s">
        <v>8437</v>
      </c>
      <c r="M925" s="107">
        <v>23.7</v>
      </c>
      <c r="N925" s="107">
        <v>28.6</v>
      </c>
      <c r="O925" s="106" t="s">
        <v>8438</v>
      </c>
      <c r="P925" s="107">
        <v>21.7</v>
      </c>
      <c r="Q925" s="106" t="s">
        <v>8439</v>
      </c>
      <c r="R925" s="106" t="s">
        <v>181</v>
      </c>
      <c r="S925" s="107">
        <v>78</v>
      </c>
      <c r="T925" s="107">
        <v>54</v>
      </c>
      <c r="U925" s="106" t="s">
        <v>8438</v>
      </c>
      <c r="V925" s="107">
        <v>0.8</v>
      </c>
      <c r="W925" s="107">
        <v>54</v>
      </c>
      <c r="X925" s="107">
        <v>6.7</v>
      </c>
      <c r="Y925" s="107">
        <v>78</v>
      </c>
      <c r="Z925" s="106" t="s">
        <v>8440</v>
      </c>
      <c r="AA925" s="110">
        <v>0</v>
      </c>
      <c r="AB925" s="106" t="s">
        <v>181</v>
      </c>
      <c r="AC925" s="106" t="s">
        <v>181</v>
      </c>
      <c r="AD925" s="106" t="s">
        <v>181</v>
      </c>
      <c r="AE925" s="106" t="s">
        <v>181</v>
      </c>
      <c r="AF925" s="106" t="s">
        <v>181</v>
      </c>
      <c r="AG925" s="106" t="s">
        <v>181</v>
      </c>
      <c r="AH925" s="106" t="s">
        <v>181</v>
      </c>
      <c r="AI925" s="106" t="s">
        <v>181</v>
      </c>
      <c r="AJ925" s="106" t="s">
        <v>181</v>
      </c>
      <c r="AK925" s="106" t="s">
        <v>181</v>
      </c>
      <c r="AL925" s="106" t="s">
        <v>181</v>
      </c>
      <c r="AM925" s="106" t="s">
        <v>181</v>
      </c>
      <c r="AN925" s="106" t="s">
        <v>181</v>
      </c>
      <c r="AO925" s="3"/>
    </row>
    <row r="926" spans="2:41" x14ac:dyDescent="0.25">
      <c r="B926" s="106" t="s">
        <v>4829</v>
      </c>
      <c r="C926" s="16" t="s">
        <v>6</v>
      </c>
      <c r="D926" s="16" t="s">
        <v>7</v>
      </c>
      <c r="E926" s="16">
        <v>2020</v>
      </c>
      <c r="F926" s="12">
        <v>44112</v>
      </c>
      <c r="G926" s="107">
        <v>1012.7</v>
      </c>
      <c r="H926" s="106" t="s">
        <v>181</v>
      </c>
      <c r="I926" s="107">
        <v>1014.1</v>
      </c>
      <c r="J926" s="106" t="s">
        <v>8441</v>
      </c>
      <c r="K926" s="107">
        <v>1011.3</v>
      </c>
      <c r="L926" s="106" t="s">
        <v>8442</v>
      </c>
      <c r="M926" s="107">
        <v>24</v>
      </c>
      <c r="N926" s="107">
        <v>29.6</v>
      </c>
      <c r="O926" s="106" t="s">
        <v>8443</v>
      </c>
      <c r="P926" s="107">
        <v>21.6</v>
      </c>
      <c r="Q926" s="106" t="s">
        <v>8444</v>
      </c>
      <c r="R926" s="106" t="s">
        <v>181</v>
      </c>
      <c r="S926" s="107">
        <v>73</v>
      </c>
      <c r="T926" s="107">
        <v>46</v>
      </c>
      <c r="U926" s="106" t="s">
        <v>8445</v>
      </c>
      <c r="V926" s="107">
        <v>0.8</v>
      </c>
      <c r="W926" s="107">
        <v>52</v>
      </c>
      <c r="X926" s="107">
        <v>7.4</v>
      </c>
      <c r="Y926" s="107">
        <v>77</v>
      </c>
      <c r="Z926" s="106" t="s">
        <v>8446</v>
      </c>
      <c r="AA926" s="110">
        <v>0</v>
      </c>
      <c r="AB926" s="106" t="s">
        <v>181</v>
      </c>
      <c r="AC926" s="106" t="s">
        <v>181</v>
      </c>
      <c r="AD926" s="106" t="s">
        <v>181</v>
      </c>
      <c r="AE926" s="106" t="s">
        <v>181</v>
      </c>
      <c r="AF926" s="106" t="s">
        <v>181</v>
      </c>
      <c r="AG926" s="106" t="s">
        <v>181</v>
      </c>
      <c r="AH926" s="106" t="s">
        <v>181</v>
      </c>
      <c r="AI926" s="106" t="s">
        <v>181</v>
      </c>
      <c r="AJ926" s="106" t="s">
        <v>181</v>
      </c>
      <c r="AK926" s="106" t="s">
        <v>181</v>
      </c>
      <c r="AL926" s="106" t="s">
        <v>181</v>
      </c>
      <c r="AM926" s="106" t="s">
        <v>181</v>
      </c>
      <c r="AN926" s="106" t="s">
        <v>181</v>
      </c>
      <c r="AO926" s="3"/>
    </row>
    <row r="927" spans="2:41" x14ac:dyDescent="0.25">
      <c r="B927" s="106" t="s">
        <v>4829</v>
      </c>
      <c r="C927" s="16" t="s">
        <v>6</v>
      </c>
      <c r="D927" s="16" t="s">
        <v>7</v>
      </c>
      <c r="E927" s="16">
        <v>2020</v>
      </c>
      <c r="F927" s="12">
        <v>44113</v>
      </c>
      <c r="G927" s="107">
        <v>1012.4</v>
      </c>
      <c r="H927" s="106" t="s">
        <v>181</v>
      </c>
      <c r="I927" s="107">
        <v>1013.7</v>
      </c>
      <c r="J927" s="106" t="s">
        <v>8447</v>
      </c>
      <c r="K927" s="107">
        <v>1011.1</v>
      </c>
      <c r="L927" s="106" t="s">
        <v>8448</v>
      </c>
      <c r="M927" s="107">
        <v>23.9</v>
      </c>
      <c r="N927" s="107">
        <v>28.4</v>
      </c>
      <c r="O927" s="106" t="s">
        <v>8449</v>
      </c>
      <c r="P927" s="107">
        <v>20.8</v>
      </c>
      <c r="Q927" s="106" t="s">
        <v>8450</v>
      </c>
      <c r="R927" s="106" t="s">
        <v>181</v>
      </c>
      <c r="S927" s="107">
        <v>75</v>
      </c>
      <c r="T927" s="107">
        <v>54</v>
      </c>
      <c r="U927" s="106" t="s">
        <v>8451</v>
      </c>
      <c r="V927" s="107">
        <v>0.5</v>
      </c>
      <c r="W927" s="107">
        <v>47</v>
      </c>
      <c r="X927" s="107">
        <v>5.2</v>
      </c>
      <c r="Y927" s="107">
        <v>70</v>
      </c>
      <c r="Z927" s="106" t="s">
        <v>8452</v>
      </c>
      <c r="AA927" s="110">
        <v>0</v>
      </c>
      <c r="AB927" s="106" t="s">
        <v>181</v>
      </c>
      <c r="AC927" s="106" t="s">
        <v>181</v>
      </c>
      <c r="AD927" s="106" t="s">
        <v>181</v>
      </c>
      <c r="AE927" s="106" t="s">
        <v>181</v>
      </c>
      <c r="AF927" s="106" t="s">
        <v>181</v>
      </c>
      <c r="AG927" s="106" t="s">
        <v>181</v>
      </c>
      <c r="AH927" s="106" t="s">
        <v>181</v>
      </c>
      <c r="AI927" s="106" t="s">
        <v>181</v>
      </c>
      <c r="AJ927" s="106" t="s">
        <v>181</v>
      </c>
      <c r="AK927" s="106" t="s">
        <v>181</v>
      </c>
      <c r="AL927" s="106" t="s">
        <v>181</v>
      </c>
      <c r="AM927" s="106" t="s">
        <v>181</v>
      </c>
      <c r="AN927" s="106" t="s">
        <v>181</v>
      </c>
      <c r="AO927" s="3"/>
    </row>
    <row r="928" spans="2:41" x14ac:dyDescent="0.25">
      <c r="B928" s="106" t="s">
        <v>4829</v>
      </c>
      <c r="C928" s="16" t="s">
        <v>6</v>
      </c>
      <c r="D928" s="16" t="s">
        <v>7</v>
      </c>
      <c r="E928" s="16">
        <v>2020</v>
      </c>
      <c r="F928" s="12">
        <v>44114</v>
      </c>
      <c r="G928" s="107">
        <v>1011.2</v>
      </c>
      <c r="H928" s="106" t="s">
        <v>181</v>
      </c>
      <c r="I928" s="107">
        <v>1012.7</v>
      </c>
      <c r="J928" s="106" t="s">
        <v>8453</v>
      </c>
      <c r="K928" s="107">
        <v>1009.6</v>
      </c>
      <c r="L928" s="106" t="s">
        <v>8454</v>
      </c>
      <c r="M928" s="107">
        <v>24.5</v>
      </c>
      <c r="N928" s="107">
        <v>30.3</v>
      </c>
      <c r="O928" s="106" t="s">
        <v>8455</v>
      </c>
      <c r="P928" s="107">
        <v>19.8</v>
      </c>
      <c r="Q928" s="106" t="s">
        <v>8456</v>
      </c>
      <c r="R928" s="106" t="s">
        <v>181</v>
      </c>
      <c r="S928" s="107">
        <v>79</v>
      </c>
      <c r="T928" s="107">
        <v>54</v>
      </c>
      <c r="U928" s="106" t="s">
        <v>8457</v>
      </c>
      <c r="V928" s="107">
        <v>0.6</v>
      </c>
      <c r="W928" s="107">
        <v>22</v>
      </c>
      <c r="X928" s="107">
        <v>6.2</v>
      </c>
      <c r="Y928" s="107">
        <v>88</v>
      </c>
      <c r="Z928" s="106" t="s">
        <v>8458</v>
      </c>
      <c r="AA928" s="110">
        <v>0</v>
      </c>
      <c r="AB928" s="106" t="s">
        <v>181</v>
      </c>
      <c r="AC928" s="106" t="s">
        <v>181</v>
      </c>
      <c r="AD928" s="106" t="s">
        <v>181</v>
      </c>
      <c r="AE928" s="106" t="s">
        <v>181</v>
      </c>
      <c r="AF928" s="106" t="s">
        <v>181</v>
      </c>
      <c r="AG928" s="106" t="s">
        <v>181</v>
      </c>
      <c r="AH928" s="106" t="s">
        <v>181</v>
      </c>
      <c r="AI928" s="106" t="s">
        <v>181</v>
      </c>
      <c r="AJ928" s="106" t="s">
        <v>181</v>
      </c>
      <c r="AK928" s="106" t="s">
        <v>181</v>
      </c>
      <c r="AL928" s="106" t="s">
        <v>181</v>
      </c>
      <c r="AM928" s="106" t="s">
        <v>181</v>
      </c>
      <c r="AN928" s="106" t="s">
        <v>181</v>
      </c>
      <c r="AO928" s="3"/>
    </row>
    <row r="929" spans="2:41" x14ac:dyDescent="0.25">
      <c r="B929" s="106" t="s">
        <v>4829</v>
      </c>
      <c r="C929" s="16" t="s">
        <v>6</v>
      </c>
      <c r="D929" s="16" t="s">
        <v>7</v>
      </c>
      <c r="E929" s="16">
        <v>2020</v>
      </c>
      <c r="F929" s="12">
        <v>44115</v>
      </c>
      <c r="G929" s="107">
        <v>1008.9</v>
      </c>
      <c r="H929" s="106" t="s">
        <v>181</v>
      </c>
      <c r="I929" s="107">
        <v>1010.8</v>
      </c>
      <c r="J929" s="106" t="s">
        <v>8459</v>
      </c>
      <c r="K929" s="107">
        <v>1006.9</v>
      </c>
      <c r="L929" s="106" t="s">
        <v>8460</v>
      </c>
      <c r="M929" s="107">
        <v>26</v>
      </c>
      <c r="N929" s="107">
        <v>30.6</v>
      </c>
      <c r="O929" s="106" t="s">
        <v>8461</v>
      </c>
      <c r="P929" s="107">
        <v>22.2</v>
      </c>
      <c r="Q929" s="106" t="s">
        <v>8462</v>
      </c>
      <c r="R929" s="106" t="s">
        <v>181</v>
      </c>
      <c r="S929" s="107">
        <v>83</v>
      </c>
      <c r="T929" s="107">
        <v>60</v>
      </c>
      <c r="U929" s="106" t="s">
        <v>8463</v>
      </c>
      <c r="V929" s="107">
        <v>0.5</v>
      </c>
      <c r="W929" s="107">
        <v>77</v>
      </c>
      <c r="X929" s="107">
        <v>5.7</v>
      </c>
      <c r="Y929" s="107">
        <v>31</v>
      </c>
      <c r="Z929" s="106" t="s">
        <v>8464</v>
      </c>
      <c r="AA929" s="110">
        <v>0</v>
      </c>
      <c r="AB929" s="106" t="s">
        <v>181</v>
      </c>
      <c r="AC929" s="106" t="s">
        <v>181</v>
      </c>
      <c r="AD929" s="106" t="s">
        <v>181</v>
      </c>
      <c r="AE929" s="106" t="s">
        <v>181</v>
      </c>
      <c r="AF929" s="106" t="s">
        <v>181</v>
      </c>
      <c r="AG929" s="106" t="s">
        <v>181</v>
      </c>
      <c r="AH929" s="106" t="s">
        <v>181</v>
      </c>
      <c r="AI929" s="106" t="s">
        <v>181</v>
      </c>
      <c r="AJ929" s="106" t="s">
        <v>181</v>
      </c>
      <c r="AK929" s="106" t="s">
        <v>181</v>
      </c>
      <c r="AL929" s="106" t="s">
        <v>181</v>
      </c>
      <c r="AM929" s="106" t="s">
        <v>181</v>
      </c>
      <c r="AN929" s="106" t="s">
        <v>181</v>
      </c>
      <c r="AO929" s="3"/>
    </row>
    <row r="930" spans="2:41" x14ac:dyDescent="0.25">
      <c r="B930" s="106" t="s">
        <v>4829</v>
      </c>
      <c r="C930" s="16" t="s">
        <v>6</v>
      </c>
      <c r="D930" s="16" t="s">
        <v>7</v>
      </c>
      <c r="E930" s="16">
        <v>2020</v>
      </c>
      <c r="F930" s="12">
        <v>44116</v>
      </c>
      <c r="G930" s="107">
        <v>1009.2</v>
      </c>
      <c r="H930" s="106" t="s">
        <v>181</v>
      </c>
      <c r="I930" s="107">
        <v>1011.6</v>
      </c>
      <c r="J930" s="106" t="s">
        <v>8465</v>
      </c>
      <c r="K930" s="107">
        <v>1007.5</v>
      </c>
      <c r="L930" s="106" t="s">
        <v>8466</v>
      </c>
      <c r="M930" s="107">
        <v>27.3</v>
      </c>
      <c r="N930" s="107">
        <v>33.4</v>
      </c>
      <c r="O930" s="106" t="s">
        <v>8467</v>
      </c>
      <c r="P930" s="107">
        <v>23.7</v>
      </c>
      <c r="Q930" s="106" t="s">
        <v>8468</v>
      </c>
      <c r="R930" s="106" t="s">
        <v>181</v>
      </c>
      <c r="S930" s="107">
        <v>81</v>
      </c>
      <c r="T930" s="107">
        <v>53</v>
      </c>
      <c r="U930" s="106" t="s">
        <v>8469</v>
      </c>
      <c r="V930" s="107">
        <v>0.4</v>
      </c>
      <c r="W930" s="107">
        <v>145</v>
      </c>
      <c r="X930" s="107">
        <v>5.5</v>
      </c>
      <c r="Y930" s="107">
        <v>142</v>
      </c>
      <c r="Z930" s="106" t="s">
        <v>8470</v>
      </c>
      <c r="AA930" s="110">
        <v>0</v>
      </c>
      <c r="AB930" s="106" t="s">
        <v>181</v>
      </c>
      <c r="AC930" s="106" t="s">
        <v>181</v>
      </c>
      <c r="AD930" s="106" t="s">
        <v>181</v>
      </c>
      <c r="AE930" s="106" t="s">
        <v>181</v>
      </c>
      <c r="AF930" s="106" t="s">
        <v>181</v>
      </c>
      <c r="AG930" s="106" t="s">
        <v>181</v>
      </c>
      <c r="AH930" s="106" t="s">
        <v>181</v>
      </c>
      <c r="AI930" s="106" t="s">
        <v>181</v>
      </c>
      <c r="AJ930" s="106" t="s">
        <v>181</v>
      </c>
      <c r="AK930" s="106" t="s">
        <v>181</v>
      </c>
      <c r="AL930" s="106" t="s">
        <v>181</v>
      </c>
      <c r="AM930" s="106" t="s">
        <v>181</v>
      </c>
      <c r="AN930" s="106" t="s">
        <v>181</v>
      </c>
      <c r="AO930" s="3"/>
    </row>
    <row r="931" spans="2:41" x14ac:dyDescent="0.25">
      <c r="B931" s="106" t="s">
        <v>4829</v>
      </c>
      <c r="C931" s="16" t="s">
        <v>6</v>
      </c>
      <c r="D931" s="16" t="s">
        <v>7</v>
      </c>
      <c r="E931" s="16">
        <v>2020</v>
      </c>
      <c r="F931" s="12">
        <v>44117</v>
      </c>
      <c r="G931" s="107">
        <v>1011.9</v>
      </c>
      <c r="H931" s="106" t="s">
        <v>181</v>
      </c>
      <c r="I931" s="107">
        <v>1014.8</v>
      </c>
      <c r="J931" s="106" t="s">
        <v>8471</v>
      </c>
      <c r="K931" s="107">
        <v>1009.8</v>
      </c>
      <c r="L931" s="106" t="s">
        <v>8472</v>
      </c>
      <c r="M931" s="107">
        <v>26.1</v>
      </c>
      <c r="N931" s="107">
        <v>32.5</v>
      </c>
      <c r="O931" s="106" t="s">
        <v>8473</v>
      </c>
      <c r="P931" s="107">
        <v>21.5</v>
      </c>
      <c r="Q931" s="106" t="s">
        <v>8474</v>
      </c>
      <c r="R931" s="106" t="s">
        <v>181</v>
      </c>
      <c r="S931" s="107">
        <v>84</v>
      </c>
      <c r="T931" s="107">
        <v>53</v>
      </c>
      <c r="U931" s="106" t="s">
        <v>8475</v>
      </c>
      <c r="V931" s="107">
        <v>0.5</v>
      </c>
      <c r="W931" s="107">
        <v>13</v>
      </c>
      <c r="X931" s="107">
        <v>5.6</v>
      </c>
      <c r="Y931" s="107">
        <v>69</v>
      </c>
      <c r="Z931" s="106" t="s">
        <v>8476</v>
      </c>
      <c r="AA931" s="110">
        <v>31.5</v>
      </c>
      <c r="AB931" s="106" t="s">
        <v>181</v>
      </c>
      <c r="AC931" s="106" t="s">
        <v>181</v>
      </c>
      <c r="AD931" s="106" t="s">
        <v>181</v>
      </c>
      <c r="AE931" s="106" t="s">
        <v>181</v>
      </c>
      <c r="AF931" s="106" t="s">
        <v>181</v>
      </c>
      <c r="AG931" s="106" t="s">
        <v>181</v>
      </c>
      <c r="AH931" s="106" t="s">
        <v>181</v>
      </c>
      <c r="AI931" s="106" t="s">
        <v>181</v>
      </c>
      <c r="AJ931" s="106" t="s">
        <v>181</v>
      </c>
      <c r="AK931" s="106" t="s">
        <v>181</v>
      </c>
      <c r="AL931" s="106" t="s">
        <v>181</v>
      </c>
      <c r="AM931" s="106" t="s">
        <v>181</v>
      </c>
      <c r="AN931" s="106" t="s">
        <v>181</v>
      </c>
      <c r="AO931" s="3"/>
    </row>
    <row r="932" spans="2:41" x14ac:dyDescent="0.25">
      <c r="B932" s="106" t="s">
        <v>4829</v>
      </c>
      <c r="C932" s="16" t="s">
        <v>6</v>
      </c>
      <c r="D932" s="16" t="s">
        <v>7</v>
      </c>
      <c r="E932" s="16">
        <v>2020</v>
      </c>
      <c r="F932" s="12">
        <v>44118</v>
      </c>
      <c r="G932" s="107">
        <v>1014.8</v>
      </c>
      <c r="H932" s="106" t="s">
        <v>181</v>
      </c>
      <c r="I932" s="107">
        <v>1016.5</v>
      </c>
      <c r="J932" s="106" t="s">
        <v>8477</v>
      </c>
      <c r="K932" s="107">
        <v>1012.7</v>
      </c>
      <c r="L932" s="106" t="s">
        <v>8478</v>
      </c>
      <c r="M932" s="107">
        <v>25.1</v>
      </c>
      <c r="N932" s="107">
        <v>29.2</v>
      </c>
      <c r="O932" s="106" t="s">
        <v>8479</v>
      </c>
      <c r="P932" s="107">
        <v>22.9</v>
      </c>
      <c r="Q932" s="106" t="s">
        <v>8480</v>
      </c>
      <c r="R932" s="106" t="s">
        <v>181</v>
      </c>
      <c r="S932" s="107">
        <v>86</v>
      </c>
      <c r="T932" s="107">
        <v>60</v>
      </c>
      <c r="U932" s="106" t="s">
        <v>8481</v>
      </c>
      <c r="V932" s="107">
        <v>0.4</v>
      </c>
      <c r="W932" s="107">
        <v>3</v>
      </c>
      <c r="X932" s="107">
        <v>5.9</v>
      </c>
      <c r="Y932" s="107">
        <v>4</v>
      </c>
      <c r="Z932" s="106" t="s">
        <v>8482</v>
      </c>
      <c r="AA932" s="110">
        <v>54</v>
      </c>
      <c r="AB932" s="106" t="s">
        <v>181</v>
      </c>
      <c r="AC932" s="106" t="s">
        <v>181</v>
      </c>
      <c r="AD932" s="106" t="s">
        <v>181</v>
      </c>
      <c r="AE932" s="106" t="s">
        <v>181</v>
      </c>
      <c r="AF932" s="106" t="s">
        <v>181</v>
      </c>
      <c r="AG932" s="106" t="s">
        <v>181</v>
      </c>
      <c r="AH932" s="106" t="s">
        <v>181</v>
      </c>
      <c r="AI932" s="106" t="s">
        <v>181</v>
      </c>
      <c r="AJ932" s="106" t="s">
        <v>181</v>
      </c>
      <c r="AK932" s="106" t="s">
        <v>181</v>
      </c>
      <c r="AL932" s="106" t="s">
        <v>181</v>
      </c>
      <c r="AM932" s="106" t="s">
        <v>181</v>
      </c>
      <c r="AN932" s="106" t="s">
        <v>181</v>
      </c>
      <c r="AO932" s="3"/>
    </row>
    <row r="933" spans="2:41" x14ac:dyDescent="0.25">
      <c r="B933" s="106" t="s">
        <v>4829</v>
      </c>
      <c r="C933" s="16" t="s">
        <v>6</v>
      </c>
      <c r="D933" s="16" t="s">
        <v>7</v>
      </c>
      <c r="E933" s="16">
        <v>2020</v>
      </c>
      <c r="F933" s="12">
        <v>44119</v>
      </c>
      <c r="G933" s="107">
        <v>1014.6</v>
      </c>
      <c r="H933" s="106" t="s">
        <v>181</v>
      </c>
      <c r="I933" s="107">
        <v>1016.9</v>
      </c>
      <c r="J933" s="106" t="s">
        <v>8483</v>
      </c>
      <c r="K933" s="107">
        <v>1012.8</v>
      </c>
      <c r="L933" s="106" t="s">
        <v>8484</v>
      </c>
      <c r="M933" s="107">
        <v>24.8</v>
      </c>
      <c r="N933" s="107">
        <v>29.3</v>
      </c>
      <c r="O933" s="106" t="s">
        <v>2388</v>
      </c>
      <c r="P933" s="107">
        <v>22</v>
      </c>
      <c r="Q933" s="106" t="s">
        <v>8485</v>
      </c>
      <c r="R933" s="106" t="s">
        <v>181</v>
      </c>
      <c r="S933" s="107">
        <v>86</v>
      </c>
      <c r="T933" s="107">
        <v>61</v>
      </c>
      <c r="U933" s="106" t="s">
        <v>8486</v>
      </c>
      <c r="V933" s="107">
        <v>0.3</v>
      </c>
      <c r="W933" s="107">
        <v>16</v>
      </c>
      <c r="X933" s="107">
        <v>4.8</v>
      </c>
      <c r="Y933" s="107">
        <v>93</v>
      </c>
      <c r="Z933" s="106" t="s">
        <v>8487</v>
      </c>
      <c r="AA933" s="110">
        <v>1.5</v>
      </c>
      <c r="AB933" s="106" t="s">
        <v>181</v>
      </c>
      <c r="AC933" s="106" t="s">
        <v>181</v>
      </c>
      <c r="AD933" s="106" t="s">
        <v>181</v>
      </c>
      <c r="AE933" s="106" t="s">
        <v>181</v>
      </c>
      <c r="AF933" s="106" t="s">
        <v>181</v>
      </c>
      <c r="AG933" s="106" t="s">
        <v>181</v>
      </c>
      <c r="AH933" s="106" t="s">
        <v>181</v>
      </c>
      <c r="AI933" s="106" t="s">
        <v>181</v>
      </c>
      <c r="AJ933" s="106" t="s">
        <v>181</v>
      </c>
      <c r="AK933" s="106" t="s">
        <v>181</v>
      </c>
      <c r="AL933" s="106" t="s">
        <v>181</v>
      </c>
      <c r="AM933" s="106" t="s">
        <v>181</v>
      </c>
      <c r="AN933" s="106" t="s">
        <v>181</v>
      </c>
      <c r="AO933" s="3"/>
    </row>
    <row r="934" spans="2:41" x14ac:dyDescent="0.25">
      <c r="B934" s="106" t="s">
        <v>4829</v>
      </c>
      <c r="C934" s="16" t="s">
        <v>6</v>
      </c>
      <c r="D934" s="16" t="s">
        <v>7</v>
      </c>
      <c r="E934" s="16">
        <v>2020</v>
      </c>
      <c r="F934" s="12">
        <v>44120</v>
      </c>
      <c r="G934" s="107">
        <v>1013.4</v>
      </c>
      <c r="H934" s="106" t="s">
        <v>181</v>
      </c>
      <c r="I934" s="107">
        <v>1015.3</v>
      </c>
      <c r="J934" s="106" t="s">
        <v>8488</v>
      </c>
      <c r="K934" s="107">
        <v>1011.1</v>
      </c>
      <c r="L934" s="106" t="s">
        <v>8489</v>
      </c>
      <c r="M934" s="107">
        <v>24.1</v>
      </c>
      <c r="N934" s="107">
        <v>27</v>
      </c>
      <c r="O934" s="106" t="s">
        <v>8490</v>
      </c>
      <c r="P934" s="107">
        <v>22.7</v>
      </c>
      <c r="Q934" s="106" t="s">
        <v>8491</v>
      </c>
      <c r="R934" s="106" t="s">
        <v>181</v>
      </c>
      <c r="S934" s="107">
        <v>91</v>
      </c>
      <c r="T934" s="107">
        <v>73</v>
      </c>
      <c r="U934" s="106" t="s">
        <v>8492</v>
      </c>
      <c r="V934" s="107">
        <v>0.1</v>
      </c>
      <c r="W934" s="107">
        <v>229</v>
      </c>
      <c r="X934" s="107">
        <v>2.9</v>
      </c>
      <c r="Y934" s="107">
        <v>263</v>
      </c>
      <c r="Z934" s="106" t="s">
        <v>8493</v>
      </c>
      <c r="AA934" s="110">
        <v>6.5</v>
      </c>
      <c r="AB934" s="106" t="s">
        <v>181</v>
      </c>
      <c r="AC934" s="106" t="s">
        <v>181</v>
      </c>
      <c r="AD934" s="106" t="s">
        <v>181</v>
      </c>
      <c r="AE934" s="106" t="s">
        <v>181</v>
      </c>
      <c r="AF934" s="106" t="s">
        <v>181</v>
      </c>
      <c r="AG934" s="106" t="s">
        <v>181</v>
      </c>
      <c r="AH934" s="106" t="s">
        <v>181</v>
      </c>
      <c r="AI934" s="106" t="s">
        <v>181</v>
      </c>
      <c r="AJ934" s="106" t="s">
        <v>181</v>
      </c>
      <c r="AK934" s="106" t="s">
        <v>181</v>
      </c>
      <c r="AL934" s="106" t="s">
        <v>181</v>
      </c>
      <c r="AM934" s="106" t="s">
        <v>181</v>
      </c>
      <c r="AN934" s="106" t="s">
        <v>181</v>
      </c>
      <c r="AO934" s="3"/>
    </row>
    <row r="935" spans="2:41" x14ac:dyDescent="0.25">
      <c r="B935" s="106" t="s">
        <v>4829</v>
      </c>
      <c r="C935" s="16" t="s">
        <v>6</v>
      </c>
      <c r="D935" s="16" t="s">
        <v>7</v>
      </c>
      <c r="E935" s="16">
        <v>2020</v>
      </c>
      <c r="F935" s="12">
        <v>44121</v>
      </c>
      <c r="G935" s="107">
        <v>1014.4</v>
      </c>
      <c r="H935" s="106" t="s">
        <v>181</v>
      </c>
      <c r="I935" s="107">
        <v>1016.1</v>
      </c>
      <c r="J935" s="106" t="s">
        <v>8494</v>
      </c>
      <c r="K935" s="107">
        <v>1012.9</v>
      </c>
      <c r="L935" s="106" t="s">
        <v>8495</v>
      </c>
      <c r="M935" s="107">
        <v>22.8</v>
      </c>
      <c r="N935" s="107">
        <v>25.3</v>
      </c>
      <c r="O935" s="106" t="s">
        <v>8496</v>
      </c>
      <c r="P935" s="107">
        <v>21.3</v>
      </c>
      <c r="Q935" s="106" t="s">
        <v>8497</v>
      </c>
      <c r="R935" s="106" t="s">
        <v>181</v>
      </c>
      <c r="S935" s="107">
        <v>94</v>
      </c>
      <c r="T935" s="107">
        <v>79</v>
      </c>
      <c r="U935" s="106" t="s">
        <v>8498</v>
      </c>
      <c r="V935" s="107">
        <v>0.3</v>
      </c>
      <c r="W935" s="107">
        <v>218</v>
      </c>
      <c r="X935" s="107">
        <v>5.4</v>
      </c>
      <c r="Y935" s="107">
        <v>16</v>
      </c>
      <c r="Z935" s="106" t="s">
        <v>8499</v>
      </c>
      <c r="AA935" s="110">
        <v>68.5</v>
      </c>
      <c r="AB935" s="106" t="s">
        <v>181</v>
      </c>
      <c r="AC935" s="106" t="s">
        <v>181</v>
      </c>
      <c r="AD935" s="106" t="s">
        <v>181</v>
      </c>
      <c r="AE935" s="106" t="s">
        <v>181</v>
      </c>
      <c r="AF935" s="106" t="s">
        <v>181</v>
      </c>
      <c r="AG935" s="106" t="s">
        <v>181</v>
      </c>
      <c r="AH935" s="106" t="s">
        <v>181</v>
      </c>
      <c r="AI935" s="106" t="s">
        <v>181</v>
      </c>
      <c r="AJ935" s="106" t="s">
        <v>181</v>
      </c>
      <c r="AK935" s="106" t="s">
        <v>181</v>
      </c>
      <c r="AL935" s="106" t="s">
        <v>181</v>
      </c>
      <c r="AM935" s="106" t="s">
        <v>181</v>
      </c>
      <c r="AN935" s="106" t="s">
        <v>181</v>
      </c>
      <c r="AO935" s="3"/>
    </row>
    <row r="936" spans="2:41" x14ac:dyDescent="0.25">
      <c r="B936" s="106" t="s">
        <v>4829</v>
      </c>
      <c r="C936" s="16" t="s">
        <v>6</v>
      </c>
      <c r="D936" s="16" t="s">
        <v>7</v>
      </c>
      <c r="E936" s="16">
        <v>2020</v>
      </c>
      <c r="F936" s="12">
        <v>44122</v>
      </c>
      <c r="G936" s="107">
        <v>1014.3</v>
      </c>
      <c r="H936" s="106" t="s">
        <v>181</v>
      </c>
      <c r="I936" s="107">
        <v>1015.9</v>
      </c>
      <c r="J936" s="106" t="s">
        <v>8500</v>
      </c>
      <c r="K936" s="107">
        <v>1012.8</v>
      </c>
      <c r="L936" s="106" t="s">
        <v>8501</v>
      </c>
      <c r="M936" s="107">
        <v>23.7</v>
      </c>
      <c r="N936" s="107">
        <v>27.9</v>
      </c>
      <c r="O936" s="106" t="s">
        <v>8502</v>
      </c>
      <c r="P936" s="107">
        <v>21.8</v>
      </c>
      <c r="Q936" s="106" t="s">
        <v>8503</v>
      </c>
      <c r="R936" s="106" t="s">
        <v>181</v>
      </c>
      <c r="S936" s="107">
        <v>90</v>
      </c>
      <c r="T936" s="107">
        <v>66</v>
      </c>
      <c r="U936" s="106" t="s">
        <v>8504</v>
      </c>
      <c r="V936" s="107">
        <v>0.5</v>
      </c>
      <c r="W936" s="107">
        <v>14</v>
      </c>
      <c r="X936" s="107">
        <v>5.7</v>
      </c>
      <c r="Y936" s="107">
        <v>16</v>
      </c>
      <c r="Z936" s="106" t="s">
        <v>8505</v>
      </c>
      <c r="AA936" s="110">
        <v>5.5</v>
      </c>
      <c r="AB936" s="106" t="s">
        <v>181</v>
      </c>
      <c r="AC936" s="106" t="s">
        <v>181</v>
      </c>
      <c r="AD936" s="106" t="s">
        <v>181</v>
      </c>
      <c r="AE936" s="106" t="s">
        <v>181</v>
      </c>
      <c r="AF936" s="106" t="s">
        <v>181</v>
      </c>
      <c r="AG936" s="106" t="s">
        <v>181</v>
      </c>
      <c r="AH936" s="106" t="s">
        <v>181</v>
      </c>
      <c r="AI936" s="106" t="s">
        <v>181</v>
      </c>
      <c r="AJ936" s="106" t="s">
        <v>181</v>
      </c>
      <c r="AK936" s="106" t="s">
        <v>181</v>
      </c>
      <c r="AL936" s="106" t="s">
        <v>181</v>
      </c>
      <c r="AM936" s="106" t="s">
        <v>181</v>
      </c>
      <c r="AN936" s="106" t="s">
        <v>181</v>
      </c>
      <c r="AO936" s="3"/>
    </row>
    <row r="937" spans="2:41" x14ac:dyDescent="0.25">
      <c r="B937" s="106" t="s">
        <v>4829</v>
      </c>
      <c r="C937" s="16" t="s">
        <v>6</v>
      </c>
      <c r="D937" s="16" t="s">
        <v>7</v>
      </c>
      <c r="E937" s="16">
        <v>2020</v>
      </c>
      <c r="F937" s="12">
        <v>44123</v>
      </c>
      <c r="G937" s="107">
        <v>1014.7</v>
      </c>
      <c r="H937" s="106" t="s">
        <v>181</v>
      </c>
      <c r="I937" s="107">
        <v>1016.5</v>
      </c>
      <c r="J937" s="106" t="s">
        <v>8506</v>
      </c>
      <c r="K937" s="107">
        <v>1012.4</v>
      </c>
      <c r="L937" s="106" t="s">
        <v>8507</v>
      </c>
      <c r="M937" s="107">
        <v>23</v>
      </c>
      <c r="N937" s="107">
        <v>26.2</v>
      </c>
      <c r="O937" s="106" t="s">
        <v>8508</v>
      </c>
      <c r="P937" s="107">
        <v>22.1</v>
      </c>
      <c r="Q937" s="106" t="s">
        <v>8509</v>
      </c>
      <c r="R937" s="106" t="s">
        <v>181</v>
      </c>
      <c r="S937" s="107">
        <v>94</v>
      </c>
      <c r="T937" s="107">
        <v>74</v>
      </c>
      <c r="U937" s="106" t="s">
        <v>8510</v>
      </c>
      <c r="V937" s="107">
        <v>0.2</v>
      </c>
      <c r="W937" s="107">
        <v>25</v>
      </c>
      <c r="X937" s="107">
        <v>4.7</v>
      </c>
      <c r="Y937" s="107">
        <v>330</v>
      </c>
      <c r="Z937" s="106" t="s">
        <v>8511</v>
      </c>
      <c r="AA937" s="110">
        <v>15</v>
      </c>
      <c r="AB937" s="106" t="s">
        <v>181</v>
      </c>
      <c r="AC937" s="106" t="s">
        <v>181</v>
      </c>
      <c r="AD937" s="106" t="s">
        <v>181</v>
      </c>
      <c r="AE937" s="106" t="s">
        <v>181</v>
      </c>
      <c r="AF937" s="106" t="s">
        <v>181</v>
      </c>
      <c r="AG937" s="106" t="s">
        <v>181</v>
      </c>
      <c r="AH937" s="106" t="s">
        <v>181</v>
      </c>
      <c r="AI937" s="106" t="s">
        <v>181</v>
      </c>
      <c r="AJ937" s="106" t="s">
        <v>181</v>
      </c>
      <c r="AK937" s="106" t="s">
        <v>181</v>
      </c>
      <c r="AL937" s="106" t="s">
        <v>181</v>
      </c>
      <c r="AM937" s="106" t="s">
        <v>181</v>
      </c>
      <c r="AN937" s="106" t="s">
        <v>181</v>
      </c>
      <c r="AO937" s="3"/>
    </row>
    <row r="938" spans="2:41" x14ac:dyDescent="0.25">
      <c r="B938" s="106" t="s">
        <v>4829</v>
      </c>
      <c r="C938" s="16" t="s">
        <v>6</v>
      </c>
      <c r="D938" s="16" t="s">
        <v>7</v>
      </c>
      <c r="E938" s="16">
        <v>2020</v>
      </c>
      <c r="F938" s="12">
        <v>44124</v>
      </c>
      <c r="G938" s="107">
        <v>1013.6</v>
      </c>
      <c r="H938" s="106" t="s">
        <v>181</v>
      </c>
      <c r="I938" s="107">
        <v>1015.8</v>
      </c>
      <c r="J938" s="106" t="s">
        <v>8512</v>
      </c>
      <c r="K938" s="107">
        <v>1011.6</v>
      </c>
      <c r="L938" s="106" t="s">
        <v>8513</v>
      </c>
      <c r="M938" s="107">
        <v>24.5</v>
      </c>
      <c r="N938" s="107">
        <v>28.7</v>
      </c>
      <c r="O938" s="106" t="s">
        <v>8514</v>
      </c>
      <c r="P938" s="107">
        <v>21.5</v>
      </c>
      <c r="Q938" s="106" t="s">
        <v>8515</v>
      </c>
      <c r="R938" s="106" t="s">
        <v>181</v>
      </c>
      <c r="S938" s="107">
        <v>86</v>
      </c>
      <c r="T938" s="107">
        <v>63</v>
      </c>
      <c r="U938" s="106" t="s">
        <v>8516</v>
      </c>
      <c r="V938" s="107">
        <v>0.7</v>
      </c>
      <c r="W938" s="107">
        <v>60</v>
      </c>
      <c r="X938" s="107">
        <v>6.8</v>
      </c>
      <c r="Y938" s="107">
        <v>5</v>
      </c>
      <c r="Z938" s="106" t="s">
        <v>8517</v>
      </c>
      <c r="AA938" s="110">
        <v>1</v>
      </c>
      <c r="AB938" s="106" t="s">
        <v>181</v>
      </c>
      <c r="AC938" s="106" t="s">
        <v>181</v>
      </c>
      <c r="AD938" s="106" t="s">
        <v>181</v>
      </c>
      <c r="AE938" s="106" t="s">
        <v>181</v>
      </c>
      <c r="AF938" s="106" t="s">
        <v>181</v>
      </c>
      <c r="AG938" s="106" t="s">
        <v>181</v>
      </c>
      <c r="AH938" s="106" t="s">
        <v>181</v>
      </c>
      <c r="AI938" s="106" t="s">
        <v>181</v>
      </c>
      <c r="AJ938" s="106" t="s">
        <v>181</v>
      </c>
      <c r="AK938" s="106" t="s">
        <v>181</v>
      </c>
      <c r="AL938" s="106" t="s">
        <v>181</v>
      </c>
      <c r="AM938" s="106" t="s">
        <v>181</v>
      </c>
      <c r="AN938" s="106" t="s">
        <v>181</v>
      </c>
      <c r="AO938" s="3"/>
    </row>
    <row r="939" spans="2:41" x14ac:dyDescent="0.25">
      <c r="B939" s="106" t="s">
        <v>4829</v>
      </c>
      <c r="C939" s="16" t="s">
        <v>6</v>
      </c>
      <c r="D939" s="16" t="s">
        <v>7</v>
      </c>
      <c r="E939" s="16">
        <v>2020</v>
      </c>
      <c r="F939" s="12">
        <v>44125</v>
      </c>
      <c r="G939" s="107">
        <v>1008.5</v>
      </c>
      <c r="H939" s="106" t="s">
        <v>181</v>
      </c>
      <c r="I939" s="107">
        <v>1011.6</v>
      </c>
      <c r="J939" s="106" t="s">
        <v>8518</v>
      </c>
      <c r="K939" s="107">
        <v>1005.9</v>
      </c>
      <c r="L939" s="106" t="s">
        <v>8519</v>
      </c>
      <c r="M939" s="107">
        <v>23.7</v>
      </c>
      <c r="N939" s="107">
        <v>25.1</v>
      </c>
      <c r="O939" s="106" t="s">
        <v>8520</v>
      </c>
      <c r="P939" s="107">
        <v>22.3</v>
      </c>
      <c r="Q939" s="106" t="s">
        <v>8521</v>
      </c>
      <c r="R939" s="106" t="s">
        <v>181</v>
      </c>
      <c r="S939" s="107">
        <v>97</v>
      </c>
      <c r="T939" s="107">
        <v>95</v>
      </c>
      <c r="U939" s="106" t="s">
        <v>8522</v>
      </c>
      <c r="V939" s="107">
        <v>0.1</v>
      </c>
      <c r="W939" s="107">
        <v>41</v>
      </c>
      <c r="X939" s="107">
        <v>2.5</v>
      </c>
      <c r="Y939" s="107">
        <v>189</v>
      </c>
      <c r="Z939" s="106" t="s">
        <v>8523</v>
      </c>
      <c r="AA939" s="110">
        <v>67</v>
      </c>
      <c r="AB939" s="106" t="s">
        <v>181</v>
      </c>
      <c r="AC939" s="106" t="s">
        <v>181</v>
      </c>
      <c r="AD939" s="106" t="s">
        <v>181</v>
      </c>
      <c r="AE939" s="106" t="s">
        <v>181</v>
      </c>
      <c r="AF939" s="106" t="s">
        <v>181</v>
      </c>
      <c r="AG939" s="106" t="s">
        <v>181</v>
      </c>
      <c r="AH939" s="106" t="s">
        <v>181</v>
      </c>
      <c r="AI939" s="106" t="s">
        <v>181</v>
      </c>
      <c r="AJ939" s="106" t="s">
        <v>181</v>
      </c>
      <c r="AK939" s="106" t="s">
        <v>181</v>
      </c>
      <c r="AL939" s="106" t="s">
        <v>181</v>
      </c>
      <c r="AM939" s="106" t="s">
        <v>181</v>
      </c>
      <c r="AN939" s="106" t="s">
        <v>181</v>
      </c>
      <c r="AO939" s="3"/>
    </row>
    <row r="940" spans="2:41" x14ac:dyDescent="0.25">
      <c r="B940" s="106" t="s">
        <v>4829</v>
      </c>
      <c r="C940" s="16" t="s">
        <v>6</v>
      </c>
      <c r="D940" s="16" t="s">
        <v>7</v>
      </c>
      <c r="E940" s="16">
        <v>2020</v>
      </c>
      <c r="F940" s="12">
        <v>44126</v>
      </c>
      <c r="G940" s="107">
        <v>1006.6</v>
      </c>
      <c r="H940" s="106" t="s">
        <v>181</v>
      </c>
      <c r="I940" s="107">
        <v>1010.5</v>
      </c>
      <c r="J940" s="106" t="s">
        <v>8524</v>
      </c>
      <c r="K940" s="107">
        <v>1004.5</v>
      </c>
      <c r="L940" s="106" t="s">
        <v>8525</v>
      </c>
      <c r="M940" s="107">
        <v>24.4</v>
      </c>
      <c r="N940" s="107">
        <v>30.2</v>
      </c>
      <c r="O940" s="106" t="s">
        <v>8526</v>
      </c>
      <c r="P940" s="107">
        <v>21.2</v>
      </c>
      <c r="Q940" s="106" t="s">
        <v>8527</v>
      </c>
      <c r="R940" s="106" t="s">
        <v>181</v>
      </c>
      <c r="S940" s="107">
        <v>89</v>
      </c>
      <c r="T940" s="107">
        <v>61</v>
      </c>
      <c r="U940" s="106" t="s">
        <v>8528</v>
      </c>
      <c r="V940" s="107">
        <v>0.6</v>
      </c>
      <c r="W940" s="107">
        <v>221</v>
      </c>
      <c r="X940" s="107">
        <v>5.6</v>
      </c>
      <c r="Y940" s="107">
        <v>73</v>
      </c>
      <c r="Z940" s="106" t="s">
        <v>8529</v>
      </c>
      <c r="AA940" s="110">
        <v>21</v>
      </c>
      <c r="AB940" s="106" t="s">
        <v>181</v>
      </c>
      <c r="AC940" s="106" t="s">
        <v>181</v>
      </c>
      <c r="AD940" s="106" t="s">
        <v>181</v>
      </c>
      <c r="AE940" s="106" t="s">
        <v>181</v>
      </c>
      <c r="AF940" s="106" t="s">
        <v>181</v>
      </c>
      <c r="AG940" s="106" t="s">
        <v>181</v>
      </c>
      <c r="AH940" s="106" t="s">
        <v>181</v>
      </c>
      <c r="AI940" s="106" t="s">
        <v>181</v>
      </c>
      <c r="AJ940" s="106" t="s">
        <v>181</v>
      </c>
      <c r="AK940" s="106" t="s">
        <v>181</v>
      </c>
      <c r="AL940" s="106" t="s">
        <v>181</v>
      </c>
      <c r="AM940" s="106" t="s">
        <v>181</v>
      </c>
      <c r="AN940" s="106" t="s">
        <v>181</v>
      </c>
      <c r="AO940" s="3"/>
    </row>
    <row r="941" spans="2:41" x14ac:dyDescent="0.25">
      <c r="B941" s="106" t="s">
        <v>4829</v>
      </c>
      <c r="C941" s="16" t="s">
        <v>6</v>
      </c>
      <c r="D941" s="16" t="s">
        <v>7</v>
      </c>
      <c r="E941" s="16">
        <v>2020</v>
      </c>
      <c r="F941" s="12">
        <v>44127</v>
      </c>
      <c r="G941" s="107">
        <v>1012.6</v>
      </c>
      <c r="H941" s="106" t="s">
        <v>181</v>
      </c>
      <c r="I941" s="107">
        <v>1015.7</v>
      </c>
      <c r="J941" s="106" t="s">
        <v>8530</v>
      </c>
      <c r="K941" s="107">
        <v>1008.9</v>
      </c>
      <c r="L941" s="106" t="s">
        <v>8531</v>
      </c>
      <c r="M941" s="107">
        <v>21</v>
      </c>
      <c r="N941" s="107">
        <v>23.2</v>
      </c>
      <c r="O941" s="106" t="s">
        <v>8532</v>
      </c>
      <c r="P941" s="107">
        <v>19.399999999999999</v>
      </c>
      <c r="Q941" s="106" t="s">
        <v>8533</v>
      </c>
      <c r="R941" s="106" t="s">
        <v>181</v>
      </c>
      <c r="S941" s="107">
        <v>87</v>
      </c>
      <c r="T941" s="107">
        <v>64</v>
      </c>
      <c r="U941" s="106" t="s">
        <v>8534</v>
      </c>
      <c r="V941" s="107">
        <v>0.7</v>
      </c>
      <c r="W941" s="107">
        <v>53</v>
      </c>
      <c r="X941" s="107">
        <v>7.2</v>
      </c>
      <c r="Y941" s="107">
        <v>75</v>
      </c>
      <c r="Z941" s="106" t="s">
        <v>8535</v>
      </c>
      <c r="AA941" s="110">
        <v>1.5</v>
      </c>
      <c r="AB941" s="106" t="s">
        <v>181</v>
      </c>
      <c r="AC941" s="106" t="s">
        <v>181</v>
      </c>
      <c r="AD941" s="106" t="s">
        <v>181</v>
      </c>
      <c r="AE941" s="106" t="s">
        <v>181</v>
      </c>
      <c r="AF941" s="106" t="s">
        <v>181</v>
      </c>
      <c r="AG941" s="106" t="s">
        <v>181</v>
      </c>
      <c r="AH941" s="106" t="s">
        <v>181</v>
      </c>
      <c r="AI941" s="106" t="s">
        <v>181</v>
      </c>
      <c r="AJ941" s="106" t="s">
        <v>181</v>
      </c>
      <c r="AK941" s="106" t="s">
        <v>181</v>
      </c>
      <c r="AL941" s="106" t="s">
        <v>181</v>
      </c>
      <c r="AM941" s="106" t="s">
        <v>181</v>
      </c>
      <c r="AN941" s="106" t="s">
        <v>181</v>
      </c>
      <c r="AO941" s="3"/>
    </row>
    <row r="942" spans="2:41" x14ac:dyDescent="0.25">
      <c r="B942" s="106" t="s">
        <v>4829</v>
      </c>
      <c r="C942" s="16" t="s">
        <v>6</v>
      </c>
      <c r="D942" s="16" t="s">
        <v>7</v>
      </c>
      <c r="E942" s="16">
        <v>2020</v>
      </c>
      <c r="F942" s="12">
        <v>44128</v>
      </c>
      <c r="G942" s="107">
        <v>1016.4</v>
      </c>
      <c r="H942" s="106" t="s">
        <v>181</v>
      </c>
      <c r="I942" s="107">
        <v>1018.5</v>
      </c>
      <c r="J942" s="106" t="s">
        <v>8536</v>
      </c>
      <c r="K942" s="107">
        <v>1014.5</v>
      </c>
      <c r="L942" s="106" t="s">
        <v>8537</v>
      </c>
      <c r="M942" s="107">
        <v>20.399999999999999</v>
      </c>
      <c r="N942" s="107">
        <v>22.9</v>
      </c>
      <c r="O942" s="106" t="s">
        <v>8538</v>
      </c>
      <c r="P942" s="107">
        <v>19.2</v>
      </c>
      <c r="Q942" s="106" t="s">
        <v>8539</v>
      </c>
      <c r="R942" s="106" t="s">
        <v>181</v>
      </c>
      <c r="S942" s="107">
        <v>88</v>
      </c>
      <c r="T942" s="107">
        <v>70</v>
      </c>
      <c r="U942" s="106" t="s">
        <v>8540</v>
      </c>
      <c r="V942" s="107">
        <v>0.2</v>
      </c>
      <c r="W942" s="107">
        <v>204</v>
      </c>
      <c r="X942" s="107">
        <v>3.2</v>
      </c>
      <c r="Y942" s="107">
        <v>206</v>
      </c>
      <c r="Z942" s="106" t="s">
        <v>8541</v>
      </c>
      <c r="AA942" s="110">
        <v>1</v>
      </c>
      <c r="AB942" s="106" t="s">
        <v>181</v>
      </c>
      <c r="AC942" s="106" t="s">
        <v>181</v>
      </c>
      <c r="AD942" s="106" t="s">
        <v>181</v>
      </c>
      <c r="AE942" s="106" t="s">
        <v>181</v>
      </c>
      <c r="AF942" s="106" t="s">
        <v>181</v>
      </c>
      <c r="AG942" s="106" t="s">
        <v>181</v>
      </c>
      <c r="AH942" s="106" t="s">
        <v>181</v>
      </c>
      <c r="AI942" s="106" t="s">
        <v>181</v>
      </c>
      <c r="AJ942" s="106" t="s">
        <v>181</v>
      </c>
      <c r="AK942" s="106" t="s">
        <v>181</v>
      </c>
      <c r="AL942" s="106" t="s">
        <v>181</v>
      </c>
      <c r="AM942" s="106" t="s">
        <v>181</v>
      </c>
      <c r="AN942" s="106" t="s">
        <v>181</v>
      </c>
      <c r="AO942" s="3"/>
    </row>
    <row r="943" spans="2:41" x14ac:dyDescent="0.25">
      <c r="B943" s="106" t="s">
        <v>4829</v>
      </c>
      <c r="C943" s="16" t="s">
        <v>6</v>
      </c>
      <c r="D943" s="16" t="s">
        <v>7</v>
      </c>
      <c r="E943" s="16">
        <v>2020</v>
      </c>
      <c r="F943" s="12">
        <v>44129</v>
      </c>
      <c r="G943" s="107">
        <v>1015.5</v>
      </c>
      <c r="H943" s="106" t="s">
        <v>181</v>
      </c>
      <c r="I943" s="107">
        <v>1017.6</v>
      </c>
      <c r="J943" s="106" t="s">
        <v>8542</v>
      </c>
      <c r="K943" s="107">
        <v>1013.2</v>
      </c>
      <c r="L943" s="106" t="s">
        <v>8543</v>
      </c>
      <c r="M943" s="107">
        <v>21.7</v>
      </c>
      <c r="N943" s="107">
        <v>27.5</v>
      </c>
      <c r="O943" s="106" t="s">
        <v>8544</v>
      </c>
      <c r="P943" s="107">
        <v>17.7</v>
      </c>
      <c r="Q943" s="106" t="s">
        <v>8545</v>
      </c>
      <c r="R943" s="106" t="s">
        <v>181</v>
      </c>
      <c r="S943" s="107">
        <v>84</v>
      </c>
      <c r="T943" s="107">
        <v>53</v>
      </c>
      <c r="U943" s="106" t="s">
        <v>2477</v>
      </c>
      <c r="V943" s="107">
        <v>0.3</v>
      </c>
      <c r="W943" s="107">
        <v>1</v>
      </c>
      <c r="X943" s="107">
        <v>3.9</v>
      </c>
      <c r="Y943" s="107">
        <v>103</v>
      </c>
      <c r="Z943" s="106" t="s">
        <v>8546</v>
      </c>
      <c r="AA943" s="110">
        <v>0</v>
      </c>
      <c r="AB943" s="106" t="s">
        <v>181</v>
      </c>
      <c r="AC943" s="106" t="s">
        <v>181</v>
      </c>
      <c r="AD943" s="106" t="s">
        <v>181</v>
      </c>
      <c r="AE943" s="106" t="s">
        <v>181</v>
      </c>
      <c r="AF943" s="106" t="s">
        <v>181</v>
      </c>
      <c r="AG943" s="106" t="s">
        <v>181</v>
      </c>
      <c r="AH943" s="106" t="s">
        <v>181</v>
      </c>
      <c r="AI943" s="106" t="s">
        <v>181</v>
      </c>
      <c r="AJ943" s="106" t="s">
        <v>181</v>
      </c>
      <c r="AK943" s="106" t="s">
        <v>181</v>
      </c>
      <c r="AL943" s="106" t="s">
        <v>181</v>
      </c>
      <c r="AM943" s="106" t="s">
        <v>181</v>
      </c>
      <c r="AN943" s="106" t="s">
        <v>181</v>
      </c>
      <c r="AO943" s="3"/>
    </row>
    <row r="944" spans="2:41" x14ac:dyDescent="0.25">
      <c r="B944" s="106" t="s">
        <v>4829</v>
      </c>
      <c r="C944" s="16" t="s">
        <v>6</v>
      </c>
      <c r="D944" s="16" t="s">
        <v>7</v>
      </c>
      <c r="E944" s="16">
        <v>2020</v>
      </c>
      <c r="F944" s="12">
        <v>44130</v>
      </c>
      <c r="G944" s="107">
        <v>1013.4</v>
      </c>
      <c r="H944" s="106" t="s">
        <v>181</v>
      </c>
      <c r="I944" s="107">
        <v>1015.3</v>
      </c>
      <c r="J944" s="106" t="s">
        <v>8547</v>
      </c>
      <c r="K944" s="107">
        <v>1011.1</v>
      </c>
      <c r="L944" s="106" t="s">
        <v>8548</v>
      </c>
      <c r="M944" s="107">
        <v>23.3</v>
      </c>
      <c r="N944" s="107">
        <v>27.3</v>
      </c>
      <c r="O944" s="106" t="s">
        <v>8549</v>
      </c>
      <c r="P944" s="107">
        <v>20.7</v>
      </c>
      <c r="Q944" s="106" t="s">
        <v>8550</v>
      </c>
      <c r="R944" s="106" t="s">
        <v>181</v>
      </c>
      <c r="S944" s="107">
        <v>82</v>
      </c>
      <c r="T944" s="107">
        <v>58</v>
      </c>
      <c r="U944" s="106" t="s">
        <v>8551</v>
      </c>
      <c r="V944" s="107">
        <v>0.3</v>
      </c>
      <c r="W944" s="107">
        <v>25</v>
      </c>
      <c r="X944" s="107">
        <v>3.3</v>
      </c>
      <c r="Y944" s="107">
        <v>30</v>
      </c>
      <c r="Z944" s="106" t="s">
        <v>8552</v>
      </c>
      <c r="AA944" s="110">
        <v>0</v>
      </c>
      <c r="AB944" s="106" t="s">
        <v>181</v>
      </c>
      <c r="AC944" s="106" t="s">
        <v>181</v>
      </c>
      <c r="AD944" s="106" t="s">
        <v>181</v>
      </c>
      <c r="AE944" s="106" t="s">
        <v>181</v>
      </c>
      <c r="AF944" s="106" t="s">
        <v>181</v>
      </c>
      <c r="AG944" s="106" t="s">
        <v>181</v>
      </c>
      <c r="AH944" s="106" t="s">
        <v>181</v>
      </c>
      <c r="AI944" s="106" t="s">
        <v>181</v>
      </c>
      <c r="AJ944" s="106" t="s">
        <v>181</v>
      </c>
      <c r="AK944" s="106" t="s">
        <v>181</v>
      </c>
      <c r="AL944" s="106" t="s">
        <v>181</v>
      </c>
      <c r="AM944" s="106" t="s">
        <v>181</v>
      </c>
      <c r="AN944" s="106" t="s">
        <v>181</v>
      </c>
      <c r="AO944" s="3"/>
    </row>
    <row r="945" spans="2:41" x14ac:dyDescent="0.25">
      <c r="B945" s="106" t="s">
        <v>4829</v>
      </c>
      <c r="C945" s="16" t="s">
        <v>6</v>
      </c>
      <c r="D945" s="16" t="s">
        <v>7</v>
      </c>
      <c r="E945" s="16">
        <v>2020</v>
      </c>
      <c r="F945" s="12">
        <v>44131</v>
      </c>
      <c r="G945" s="107">
        <v>1013.6</v>
      </c>
      <c r="H945" s="106" t="s">
        <v>181</v>
      </c>
      <c r="I945" s="107">
        <v>1015.6</v>
      </c>
      <c r="J945" s="106" t="s">
        <v>8553</v>
      </c>
      <c r="K945" s="107">
        <v>1011.9</v>
      </c>
      <c r="L945" s="106" t="s">
        <v>8554</v>
      </c>
      <c r="M945" s="107">
        <v>23</v>
      </c>
      <c r="N945" s="107">
        <v>27.5</v>
      </c>
      <c r="O945" s="106" t="s">
        <v>8555</v>
      </c>
      <c r="P945" s="107">
        <v>20.8</v>
      </c>
      <c r="Q945" s="106" t="s">
        <v>8556</v>
      </c>
      <c r="R945" s="106" t="s">
        <v>181</v>
      </c>
      <c r="S945" s="107">
        <v>87</v>
      </c>
      <c r="T945" s="107">
        <v>58</v>
      </c>
      <c r="U945" s="106" t="s">
        <v>8557</v>
      </c>
      <c r="V945" s="107">
        <v>0.2</v>
      </c>
      <c r="W945" s="107">
        <v>149</v>
      </c>
      <c r="X945" s="107">
        <v>2.5</v>
      </c>
      <c r="Y945" s="107">
        <v>253</v>
      </c>
      <c r="Z945" s="106" t="s">
        <v>8558</v>
      </c>
      <c r="AA945" s="110">
        <v>1</v>
      </c>
      <c r="AB945" s="106" t="s">
        <v>181</v>
      </c>
      <c r="AC945" s="106" t="s">
        <v>181</v>
      </c>
      <c r="AD945" s="106" t="s">
        <v>181</v>
      </c>
      <c r="AE945" s="106" t="s">
        <v>181</v>
      </c>
      <c r="AF945" s="106" t="s">
        <v>181</v>
      </c>
      <c r="AG945" s="106" t="s">
        <v>181</v>
      </c>
      <c r="AH945" s="106" t="s">
        <v>181</v>
      </c>
      <c r="AI945" s="106" t="s">
        <v>181</v>
      </c>
      <c r="AJ945" s="106" t="s">
        <v>181</v>
      </c>
      <c r="AK945" s="106" t="s">
        <v>181</v>
      </c>
      <c r="AL945" s="106" t="s">
        <v>181</v>
      </c>
      <c r="AM945" s="106" t="s">
        <v>181</v>
      </c>
      <c r="AN945" s="106" t="s">
        <v>181</v>
      </c>
      <c r="AO945" s="3"/>
    </row>
    <row r="946" spans="2:41" x14ac:dyDescent="0.25">
      <c r="B946" s="106" t="s">
        <v>4829</v>
      </c>
      <c r="C946" s="16" t="s">
        <v>6</v>
      </c>
      <c r="D946" s="16" t="s">
        <v>7</v>
      </c>
      <c r="E946" s="16">
        <v>2020</v>
      </c>
      <c r="F946" s="12">
        <v>44132</v>
      </c>
      <c r="G946" s="107">
        <v>1015.4</v>
      </c>
      <c r="H946" s="106" t="s">
        <v>181</v>
      </c>
      <c r="I946" s="107">
        <v>1017.4</v>
      </c>
      <c r="J946" s="106" t="s">
        <v>8559</v>
      </c>
      <c r="K946" s="107">
        <v>1013.8</v>
      </c>
      <c r="L946" s="106" t="s">
        <v>8560</v>
      </c>
      <c r="M946" s="107">
        <v>23.8</v>
      </c>
      <c r="N946" s="107">
        <v>28.3</v>
      </c>
      <c r="O946" s="106" t="s">
        <v>8561</v>
      </c>
      <c r="P946" s="107">
        <v>21.2</v>
      </c>
      <c r="Q946" s="106" t="s">
        <v>8562</v>
      </c>
      <c r="R946" s="106" t="s">
        <v>181</v>
      </c>
      <c r="S946" s="107">
        <v>87</v>
      </c>
      <c r="T946" s="107">
        <v>64</v>
      </c>
      <c r="U946" s="106" t="s">
        <v>8563</v>
      </c>
      <c r="V946" s="107">
        <v>0.3</v>
      </c>
      <c r="W946" s="107">
        <v>32</v>
      </c>
      <c r="X946" s="107">
        <v>3.9</v>
      </c>
      <c r="Y946" s="107">
        <v>88</v>
      </c>
      <c r="Z946" s="106" t="s">
        <v>8564</v>
      </c>
      <c r="AA946" s="110">
        <v>0.5</v>
      </c>
      <c r="AB946" s="106" t="s">
        <v>181</v>
      </c>
      <c r="AC946" s="106" t="s">
        <v>181</v>
      </c>
      <c r="AD946" s="106" t="s">
        <v>181</v>
      </c>
      <c r="AE946" s="106" t="s">
        <v>181</v>
      </c>
      <c r="AF946" s="106" t="s">
        <v>181</v>
      </c>
      <c r="AG946" s="106" t="s">
        <v>181</v>
      </c>
      <c r="AH946" s="106" t="s">
        <v>181</v>
      </c>
      <c r="AI946" s="106" t="s">
        <v>181</v>
      </c>
      <c r="AJ946" s="106" t="s">
        <v>181</v>
      </c>
      <c r="AK946" s="106" t="s">
        <v>181</v>
      </c>
      <c r="AL946" s="106" t="s">
        <v>181</v>
      </c>
      <c r="AM946" s="106" t="s">
        <v>181</v>
      </c>
      <c r="AN946" s="106" t="s">
        <v>181</v>
      </c>
      <c r="AO946" s="3"/>
    </row>
    <row r="947" spans="2:41" x14ac:dyDescent="0.25">
      <c r="B947" s="106" t="s">
        <v>4829</v>
      </c>
      <c r="C947" s="16" t="s">
        <v>6</v>
      </c>
      <c r="D947" s="16" t="s">
        <v>7</v>
      </c>
      <c r="E947" s="16">
        <v>2020</v>
      </c>
      <c r="F947" s="12">
        <v>44133</v>
      </c>
      <c r="G947" s="107">
        <v>1016.8</v>
      </c>
      <c r="H947" s="106" t="s">
        <v>181</v>
      </c>
      <c r="I947" s="107">
        <v>1018.6</v>
      </c>
      <c r="J947" s="106" t="s">
        <v>8565</v>
      </c>
      <c r="K947" s="107">
        <v>1014.8</v>
      </c>
      <c r="L947" s="106" t="s">
        <v>8566</v>
      </c>
      <c r="M947" s="107">
        <v>23.4</v>
      </c>
      <c r="N947" s="107">
        <v>26.6</v>
      </c>
      <c r="O947" s="106" t="s">
        <v>8567</v>
      </c>
      <c r="P947" s="107">
        <v>21.9</v>
      </c>
      <c r="Q947" s="106" t="s">
        <v>8568</v>
      </c>
      <c r="R947" s="106" t="s">
        <v>181</v>
      </c>
      <c r="S947" s="107">
        <v>88</v>
      </c>
      <c r="T947" s="107">
        <v>69</v>
      </c>
      <c r="U947" s="106" t="s">
        <v>8567</v>
      </c>
      <c r="V947" s="107">
        <v>0.4</v>
      </c>
      <c r="W947" s="107">
        <v>5</v>
      </c>
      <c r="X947" s="107">
        <v>4.5</v>
      </c>
      <c r="Y947" s="107">
        <v>337</v>
      </c>
      <c r="Z947" s="106" t="s">
        <v>8569</v>
      </c>
      <c r="AA947" s="110">
        <v>0</v>
      </c>
      <c r="AB947" s="106" t="s">
        <v>181</v>
      </c>
      <c r="AC947" s="106" t="s">
        <v>181</v>
      </c>
      <c r="AD947" s="106" t="s">
        <v>181</v>
      </c>
      <c r="AE947" s="106" t="s">
        <v>181</v>
      </c>
      <c r="AF947" s="106" t="s">
        <v>181</v>
      </c>
      <c r="AG947" s="106" t="s">
        <v>181</v>
      </c>
      <c r="AH947" s="106" t="s">
        <v>181</v>
      </c>
      <c r="AI947" s="106" t="s">
        <v>181</v>
      </c>
      <c r="AJ947" s="106" t="s">
        <v>181</v>
      </c>
      <c r="AK947" s="106" t="s">
        <v>181</v>
      </c>
      <c r="AL947" s="106" t="s">
        <v>181</v>
      </c>
      <c r="AM947" s="106" t="s">
        <v>181</v>
      </c>
      <c r="AN947" s="106" t="s">
        <v>181</v>
      </c>
      <c r="AO947" s="3"/>
    </row>
    <row r="948" spans="2:41" x14ac:dyDescent="0.25">
      <c r="B948" s="106" t="s">
        <v>4829</v>
      </c>
      <c r="C948" s="16" t="s">
        <v>6</v>
      </c>
      <c r="D948" s="16" t="s">
        <v>7</v>
      </c>
      <c r="E948" s="16">
        <v>2020</v>
      </c>
      <c r="F948" s="12">
        <v>44134</v>
      </c>
      <c r="G948" s="107">
        <v>1017.4</v>
      </c>
      <c r="H948" s="106" t="s">
        <v>181</v>
      </c>
      <c r="I948" s="107">
        <v>1019.3</v>
      </c>
      <c r="J948" s="106" t="s">
        <v>8570</v>
      </c>
      <c r="K948" s="107">
        <v>1015.7</v>
      </c>
      <c r="L948" s="106" t="s">
        <v>8571</v>
      </c>
      <c r="M948" s="107">
        <v>21.9</v>
      </c>
      <c r="N948" s="107">
        <v>24</v>
      </c>
      <c r="O948" s="106" t="s">
        <v>8572</v>
      </c>
      <c r="P948" s="107">
        <v>20.100000000000001</v>
      </c>
      <c r="Q948" s="106" t="s">
        <v>8573</v>
      </c>
      <c r="R948" s="106" t="s">
        <v>181</v>
      </c>
      <c r="S948" s="107">
        <v>79</v>
      </c>
      <c r="T948" s="107">
        <v>61</v>
      </c>
      <c r="U948" s="106" t="s">
        <v>8574</v>
      </c>
      <c r="V948" s="107">
        <v>0.5</v>
      </c>
      <c r="W948" s="107">
        <v>24</v>
      </c>
      <c r="X948" s="107">
        <v>6.3</v>
      </c>
      <c r="Y948" s="107">
        <v>24</v>
      </c>
      <c r="Z948" s="106" t="s">
        <v>8575</v>
      </c>
      <c r="AA948" s="110">
        <v>0</v>
      </c>
      <c r="AB948" s="106" t="s">
        <v>181</v>
      </c>
      <c r="AC948" s="106" t="s">
        <v>181</v>
      </c>
      <c r="AD948" s="106" t="s">
        <v>181</v>
      </c>
      <c r="AE948" s="106" t="s">
        <v>181</v>
      </c>
      <c r="AF948" s="106" t="s">
        <v>181</v>
      </c>
      <c r="AG948" s="106" t="s">
        <v>181</v>
      </c>
      <c r="AH948" s="106" t="s">
        <v>181</v>
      </c>
      <c r="AI948" s="106" t="s">
        <v>181</v>
      </c>
      <c r="AJ948" s="106" t="s">
        <v>181</v>
      </c>
      <c r="AK948" s="106" t="s">
        <v>181</v>
      </c>
      <c r="AL948" s="106" t="s">
        <v>181</v>
      </c>
      <c r="AM948" s="106" t="s">
        <v>181</v>
      </c>
      <c r="AN948" s="106" t="s">
        <v>181</v>
      </c>
      <c r="AO948" s="3"/>
    </row>
    <row r="949" spans="2:41" x14ac:dyDescent="0.25">
      <c r="B949" s="106" t="s">
        <v>4829</v>
      </c>
      <c r="C949" s="16" t="s">
        <v>6</v>
      </c>
      <c r="D949" s="16" t="s">
        <v>7</v>
      </c>
      <c r="E949" s="16">
        <v>2020</v>
      </c>
      <c r="F949" s="12">
        <v>44135</v>
      </c>
      <c r="G949" s="107">
        <v>1016.7</v>
      </c>
      <c r="H949" s="106" t="s">
        <v>181</v>
      </c>
      <c r="I949" s="107">
        <v>1018.8</v>
      </c>
      <c r="J949" s="106" t="s">
        <v>8576</v>
      </c>
      <c r="K949" s="107">
        <v>1014.9</v>
      </c>
      <c r="L949" s="106" t="s">
        <v>8577</v>
      </c>
      <c r="M949" s="107">
        <v>21.1</v>
      </c>
      <c r="N949" s="107">
        <v>27</v>
      </c>
      <c r="O949" s="106" t="s">
        <v>8578</v>
      </c>
      <c r="P949" s="107">
        <v>17.7</v>
      </c>
      <c r="Q949" s="106" t="s">
        <v>8579</v>
      </c>
      <c r="R949" s="106" t="s">
        <v>181</v>
      </c>
      <c r="S949" s="107">
        <v>75</v>
      </c>
      <c r="T949" s="107">
        <v>39</v>
      </c>
      <c r="U949" s="106" t="s">
        <v>8580</v>
      </c>
      <c r="V949" s="107">
        <v>0.5</v>
      </c>
      <c r="W949" s="107">
        <v>8</v>
      </c>
      <c r="X949" s="107">
        <v>5.7</v>
      </c>
      <c r="Y949" s="107">
        <v>88</v>
      </c>
      <c r="Z949" s="106" t="s">
        <v>8581</v>
      </c>
      <c r="AA949" s="110">
        <v>0</v>
      </c>
      <c r="AB949" s="106" t="s">
        <v>181</v>
      </c>
      <c r="AC949" s="106" t="s">
        <v>181</v>
      </c>
      <c r="AD949" s="106" t="s">
        <v>181</v>
      </c>
      <c r="AE949" s="106" t="s">
        <v>181</v>
      </c>
      <c r="AF949" s="106" t="s">
        <v>181</v>
      </c>
      <c r="AG949" s="106" t="s">
        <v>181</v>
      </c>
      <c r="AH949" s="106" t="s">
        <v>181</v>
      </c>
      <c r="AI949" s="106" t="s">
        <v>181</v>
      </c>
      <c r="AJ949" s="106" t="s">
        <v>181</v>
      </c>
      <c r="AK949" s="106" t="s">
        <v>181</v>
      </c>
      <c r="AL949" s="106" t="s">
        <v>181</v>
      </c>
      <c r="AM949" s="106" t="s">
        <v>181</v>
      </c>
      <c r="AN949" s="106" t="s">
        <v>181</v>
      </c>
      <c r="AO949" s="3"/>
    </row>
    <row r="950" spans="2:41" x14ac:dyDescent="0.25">
      <c r="B950" s="106" t="s">
        <v>4829</v>
      </c>
      <c r="C950" s="16" t="s">
        <v>6</v>
      </c>
      <c r="D950" s="16" t="s">
        <v>7</v>
      </c>
      <c r="E950" s="16">
        <v>2020</v>
      </c>
      <c r="F950" s="12">
        <v>44136</v>
      </c>
      <c r="G950" s="107">
        <v>1014</v>
      </c>
      <c r="H950" s="106" t="s">
        <v>181</v>
      </c>
      <c r="I950" s="107">
        <v>1015.9</v>
      </c>
      <c r="J950" s="106" t="s">
        <v>2528</v>
      </c>
      <c r="K950" s="107">
        <v>1012.3</v>
      </c>
      <c r="L950" s="106" t="s">
        <v>8582</v>
      </c>
      <c r="M950" s="107">
        <v>22.2</v>
      </c>
      <c r="N950" s="107">
        <v>28.7</v>
      </c>
      <c r="O950" s="106" t="s">
        <v>8583</v>
      </c>
      <c r="P950" s="107">
        <v>16.2</v>
      </c>
      <c r="Q950" s="106" t="s">
        <v>8584</v>
      </c>
      <c r="R950" s="106" t="s">
        <v>181</v>
      </c>
      <c r="S950" s="107">
        <v>79</v>
      </c>
      <c r="T950" s="107">
        <v>47</v>
      </c>
      <c r="U950" s="106" t="s">
        <v>8583</v>
      </c>
      <c r="V950" s="107">
        <v>0.5</v>
      </c>
      <c r="W950" s="107">
        <v>44</v>
      </c>
      <c r="X950" s="107">
        <v>5.2</v>
      </c>
      <c r="Y950" s="107">
        <v>40</v>
      </c>
      <c r="Z950" s="106" t="s">
        <v>8585</v>
      </c>
      <c r="AA950" s="110">
        <v>0</v>
      </c>
      <c r="AB950" s="106" t="s">
        <v>181</v>
      </c>
      <c r="AC950" s="106" t="s">
        <v>181</v>
      </c>
      <c r="AD950" s="106" t="s">
        <v>181</v>
      </c>
      <c r="AE950" s="106" t="s">
        <v>181</v>
      </c>
      <c r="AF950" s="106" t="s">
        <v>181</v>
      </c>
      <c r="AG950" s="106" t="s">
        <v>181</v>
      </c>
      <c r="AH950" s="106" t="s">
        <v>181</v>
      </c>
      <c r="AI950" s="106" t="s">
        <v>181</v>
      </c>
      <c r="AJ950" s="106" t="s">
        <v>181</v>
      </c>
      <c r="AK950" s="106" t="s">
        <v>181</v>
      </c>
      <c r="AL950" s="106" t="s">
        <v>181</v>
      </c>
      <c r="AM950" s="106" t="s">
        <v>181</v>
      </c>
      <c r="AN950" s="106" t="s">
        <v>181</v>
      </c>
      <c r="AO950" s="3"/>
    </row>
    <row r="951" spans="2:41" x14ac:dyDescent="0.25">
      <c r="B951" s="106" t="s">
        <v>4829</v>
      </c>
      <c r="C951" s="16" t="s">
        <v>6</v>
      </c>
      <c r="D951" s="16" t="s">
        <v>7</v>
      </c>
      <c r="E951" s="16">
        <v>2020</v>
      </c>
      <c r="F951" s="12">
        <v>44137</v>
      </c>
      <c r="G951" s="107">
        <v>1013.1</v>
      </c>
      <c r="H951" s="106" t="s">
        <v>181</v>
      </c>
      <c r="I951" s="107">
        <v>1014.7</v>
      </c>
      <c r="J951" s="106" t="s">
        <v>8586</v>
      </c>
      <c r="K951" s="107">
        <v>1010.8</v>
      </c>
      <c r="L951" s="106" t="s">
        <v>8587</v>
      </c>
      <c r="M951" s="107">
        <v>24.1</v>
      </c>
      <c r="N951" s="107">
        <v>28.6</v>
      </c>
      <c r="O951" s="106" t="s">
        <v>8588</v>
      </c>
      <c r="P951" s="107">
        <v>21.4</v>
      </c>
      <c r="Q951" s="106" t="s">
        <v>8589</v>
      </c>
      <c r="R951" s="106" t="s">
        <v>181</v>
      </c>
      <c r="S951" s="107">
        <v>76</v>
      </c>
      <c r="T951" s="107">
        <v>52</v>
      </c>
      <c r="U951" s="106" t="s">
        <v>8590</v>
      </c>
      <c r="V951" s="107">
        <v>0.7</v>
      </c>
      <c r="W951" s="107">
        <v>52</v>
      </c>
      <c r="X951" s="107">
        <v>6.3</v>
      </c>
      <c r="Y951" s="107">
        <v>27</v>
      </c>
      <c r="Z951" s="106" t="s">
        <v>8591</v>
      </c>
      <c r="AA951" s="110">
        <v>0</v>
      </c>
      <c r="AB951" s="106" t="s">
        <v>181</v>
      </c>
      <c r="AC951" s="106" t="s">
        <v>181</v>
      </c>
      <c r="AD951" s="106" t="s">
        <v>181</v>
      </c>
      <c r="AE951" s="106" t="s">
        <v>181</v>
      </c>
      <c r="AF951" s="106" t="s">
        <v>181</v>
      </c>
      <c r="AG951" s="106" t="s">
        <v>181</v>
      </c>
      <c r="AH951" s="106" t="s">
        <v>181</v>
      </c>
      <c r="AI951" s="106" t="s">
        <v>181</v>
      </c>
      <c r="AJ951" s="106" t="s">
        <v>181</v>
      </c>
      <c r="AK951" s="106" t="s">
        <v>181</v>
      </c>
      <c r="AL951" s="106" t="s">
        <v>181</v>
      </c>
      <c r="AM951" s="106" t="s">
        <v>181</v>
      </c>
      <c r="AN951" s="106" t="s">
        <v>181</v>
      </c>
      <c r="AO951" s="3"/>
    </row>
    <row r="952" spans="2:41" x14ac:dyDescent="0.25">
      <c r="B952" s="106" t="s">
        <v>4829</v>
      </c>
      <c r="C952" s="16" t="s">
        <v>6</v>
      </c>
      <c r="D952" s="16" t="s">
        <v>7</v>
      </c>
      <c r="E952" s="16">
        <v>2020</v>
      </c>
      <c r="F952" s="12">
        <v>44138</v>
      </c>
      <c r="G952" s="107">
        <v>1014.8</v>
      </c>
      <c r="H952" s="106" t="s">
        <v>181</v>
      </c>
      <c r="I952" s="107">
        <v>1017.8</v>
      </c>
      <c r="J952" s="106" t="s">
        <v>8592</v>
      </c>
      <c r="K952" s="107">
        <v>1012.3</v>
      </c>
      <c r="L952" s="106" t="s">
        <v>8593</v>
      </c>
      <c r="M952" s="107">
        <v>22.1</v>
      </c>
      <c r="N952" s="107">
        <v>24.6</v>
      </c>
      <c r="O952" s="106" t="s">
        <v>8594</v>
      </c>
      <c r="P952" s="107">
        <v>19.8</v>
      </c>
      <c r="Q952" s="106" t="s">
        <v>8595</v>
      </c>
      <c r="R952" s="106" t="s">
        <v>181</v>
      </c>
      <c r="S952" s="107">
        <v>70</v>
      </c>
      <c r="T952" s="107">
        <v>51</v>
      </c>
      <c r="U952" s="106" t="s">
        <v>8596</v>
      </c>
      <c r="V952" s="107">
        <v>1</v>
      </c>
      <c r="W952" s="107">
        <v>52</v>
      </c>
      <c r="X952" s="107">
        <v>8.9</v>
      </c>
      <c r="Y952" s="107">
        <v>48</v>
      </c>
      <c r="Z952" s="106" t="s">
        <v>8597</v>
      </c>
      <c r="AA952" s="110">
        <v>0</v>
      </c>
      <c r="AB952" s="106" t="s">
        <v>181</v>
      </c>
      <c r="AC952" s="106" t="s">
        <v>181</v>
      </c>
      <c r="AD952" s="106" t="s">
        <v>181</v>
      </c>
      <c r="AE952" s="106" t="s">
        <v>181</v>
      </c>
      <c r="AF952" s="106" t="s">
        <v>181</v>
      </c>
      <c r="AG952" s="106" t="s">
        <v>181</v>
      </c>
      <c r="AH952" s="106" t="s">
        <v>181</v>
      </c>
      <c r="AI952" s="106" t="s">
        <v>181</v>
      </c>
      <c r="AJ952" s="106" t="s">
        <v>181</v>
      </c>
      <c r="AK952" s="106" t="s">
        <v>181</v>
      </c>
      <c r="AL952" s="106" t="s">
        <v>181</v>
      </c>
      <c r="AM952" s="106" t="s">
        <v>181</v>
      </c>
      <c r="AN952" s="106" t="s">
        <v>181</v>
      </c>
      <c r="AO952" s="3"/>
    </row>
    <row r="953" spans="2:41" x14ac:dyDescent="0.25">
      <c r="B953" s="106" t="s">
        <v>4829</v>
      </c>
      <c r="C953" s="16" t="s">
        <v>6</v>
      </c>
      <c r="D953" s="16" t="s">
        <v>7</v>
      </c>
      <c r="E953" s="16">
        <v>2020</v>
      </c>
      <c r="F953" s="12">
        <v>44139</v>
      </c>
      <c r="G953" s="107">
        <v>1017</v>
      </c>
      <c r="H953" s="106" t="s">
        <v>181</v>
      </c>
      <c r="I953" s="107">
        <v>1018.8</v>
      </c>
      <c r="J953" s="106" t="s">
        <v>8598</v>
      </c>
      <c r="K953" s="107">
        <v>1015.1</v>
      </c>
      <c r="L953" s="106" t="s">
        <v>8599</v>
      </c>
      <c r="M953" s="107">
        <v>20.9</v>
      </c>
      <c r="N953" s="107">
        <v>23.2</v>
      </c>
      <c r="O953" s="106" t="s">
        <v>8600</v>
      </c>
      <c r="P953" s="107">
        <v>19.100000000000001</v>
      </c>
      <c r="Q953" s="106" t="s">
        <v>8601</v>
      </c>
      <c r="R953" s="106" t="s">
        <v>181</v>
      </c>
      <c r="S953" s="107">
        <v>72</v>
      </c>
      <c r="T953" s="107">
        <v>57</v>
      </c>
      <c r="U953" s="106" t="s">
        <v>8602</v>
      </c>
      <c r="V953" s="107">
        <v>0.6</v>
      </c>
      <c r="W953" s="107">
        <v>49</v>
      </c>
      <c r="X953" s="107">
        <v>7.9</v>
      </c>
      <c r="Y953" s="107">
        <v>18</v>
      </c>
      <c r="Z953" s="106" t="s">
        <v>8603</v>
      </c>
      <c r="AA953" s="110">
        <v>0</v>
      </c>
      <c r="AB953" s="106" t="s">
        <v>181</v>
      </c>
      <c r="AC953" s="106" t="s">
        <v>181</v>
      </c>
      <c r="AD953" s="106" t="s">
        <v>181</v>
      </c>
      <c r="AE953" s="106" t="s">
        <v>181</v>
      </c>
      <c r="AF953" s="106" t="s">
        <v>181</v>
      </c>
      <c r="AG953" s="106" t="s">
        <v>181</v>
      </c>
      <c r="AH953" s="106" t="s">
        <v>181</v>
      </c>
      <c r="AI953" s="106" t="s">
        <v>181</v>
      </c>
      <c r="AJ953" s="106" t="s">
        <v>181</v>
      </c>
      <c r="AK953" s="106" t="s">
        <v>181</v>
      </c>
      <c r="AL953" s="106" t="s">
        <v>181</v>
      </c>
      <c r="AM953" s="106" t="s">
        <v>181</v>
      </c>
      <c r="AN953" s="106" t="s">
        <v>181</v>
      </c>
      <c r="AO953" s="3"/>
    </row>
    <row r="954" spans="2:41" x14ac:dyDescent="0.25">
      <c r="B954" s="106" t="s">
        <v>4829</v>
      </c>
      <c r="C954" s="16" t="s">
        <v>6</v>
      </c>
      <c r="D954" s="16" t="s">
        <v>7</v>
      </c>
      <c r="E954" s="16">
        <v>2020</v>
      </c>
      <c r="F954" s="12">
        <v>44140</v>
      </c>
      <c r="G954" s="107">
        <v>1015.8</v>
      </c>
      <c r="H954" s="106" t="s">
        <v>181</v>
      </c>
      <c r="I954" s="107">
        <v>1018.1</v>
      </c>
      <c r="J954" s="106" t="s">
        <v>8604</v>
      </c>
      <c r="K954" s="107">
        <v>1013.8</v>
      </c>
      <c r="L954" s="106" t="s">
        <v>8605</v>
      </c>
      <c r="M954" s="107">
        <v>22.1</v>
      </c>
      <c r="N954" s="107">
        <v>27.3</v>
      </c>
      <c r="O954" s="106" t="s">
        <v>8606</v>
      </c>
      <c r="P954" s="107">
        <v>17.3</v>
      </c>
      <c r="Q954" s="106" t="s">
        <v>8607</v>
      </c>
      <c r="R954" s="106" t="s">
        <v>181</v>
      </c>
      <c r="S954" s="107">
        <v>79</v>
      </c>
      <c r="T954" s="107">
        <v>53</v>
      </c>
      <c r="U954" s="106" t="s">
        <v>8608</v>
      </c>
      <c r="V954" s="107">
        <v>0.5</v>
      </c>
      <c r="W954" s="107">
        <v>39</v>
      </c>
      <c r="X954" s="107">
        <v>6.6</v>
      </c>
      <c r="Y954" s="107">
        <v>106</v>
      </c>
      <c r="Z954" s="106" t="s">
        <v>8609</v>
      </c>
      <c r="AA954" s="110">
        <v>0</v>
      </c>
      <c r="AB954" s="106" t="s">
        <v>181</v>
      </c>
      <c r="AC954" s="106" t="s">
        <v>181</v>
      </c>
      <c r="AD954" s="106" t="s">
        <v>181</v>
      </c>
      <c r="AE954" s="106" t="s">
        <v>181</v>
      </c>
      <c r="AF954" s="106" t="s">
        <v>181</v>
      </c>
      <c r="AG954" s="106" t="s">
        <v>181</v>
      </c>
      <c r="AH954" s="106" t="s">
        <v>181</v>
      </c>
      <c r="AI954" s="106" t="s">
        <v>181</v>
      </c>
      <c r="AJ954" s="106" t="s">
        <v>181</v>
      </c>
      <c r="AK954" s="106" t="s">
        <v>181</v>
      </c>
      <c r="AL954" s="106" t="s">
        <v>181</v>
      </c>
      <c r="AM954" s="106" t="s">
        <v>181</v>
      </c>
      <c r="AN954" s="106" t="s">
        <v>181</v>
      </c>
      <c r="AO954" s="3"/>
    </row>
    <row r="955" spans="2:41" x14ac:dyDescent="0.25">
      <c r="B955" s="106" t="s">
        <v>4829</v>
      </c>
      <c r="C955" s="16" t="s">
        <v>6</v>
      </c>
      <c r="D955" s="16" t="s">
        <v>7</v>
      </c>
      <c r="E955" s="16">
        <v>2020</v>
      </c>
      <c r="F955" s="12">
        <v>44141</v>
      </c>
      <c r="G955" s="107">
        <v>1013.2</v>
      </c>
      <c r="H955" s="106" t="s">
        <v>181</v>
      </c>
      <c r="I955" s="107">
        <v>1015.2</v>
      </c>
      <c r="J955" s="106" t="s">
        <v>2566</v>
      </c>
      <c r="K955" s="107">
        <v>1011.3</v>
      </c>
      <c r="L955" s="106" t="s">
        <v>8610</v>
      </c>
      <c r="M955" s="107">
        <v>23.8</v>
      </c>
      <c r="N955" s="107">
        <v>27.3</v>
      </c>
      <c r="O955" s="106" t="s">
        <v>8611</v>
      </c>
      <c r="P955" s="107">
        <v>21.2</v>
      </c>
      <c r="Q955" s="106" t="s">
        <v>8612</v>
      </c>
      <c r="R955" s="106" t="s">
        <v>181</v>
      </c>
      <c r="S955" s="107">
        <v>92</v>
      </c>
      <c r="T955" s="107">
        <v>75</v>
      </c>
      <c r="U955" s="106" t="s">
        <v>8613</v>
      </c>
      <c r="V955" s="107">
        <v>0.4</v>
      </c>
      <c r="W955" s="107">
        <v>208</v>
      </c>
      <c r="X955" s="107">
        <v>4.5999999999999996</v>
      </c>
      <c r="Y955" s="107">
        <v>202</v>
      </c>
      <c r="Z955" s="106" t="s">
        <v>8614</v>
      </c>
      <c r="AA955" s="110">
        <v>14.5</v>
      </c>
      <c r="AB955" s="106" t="s">
        <v>181</v>
      </c>
      <c r="AC955" s="106" t="s">
        <v>181</v>
      </c>
      <c r="AD955" s="106" t="s">
        <v>181</v>
      </c>
      <c r="AE955" s="106" t="s">
        <v>181</v>
      </c>
      <c r="AF955" s="106" t="s">
        <v>181</v>
      </c>
      <c r="AG955" s="106" t="s">
        <v>181</v>
      </c>
      <c r="AH955" s="106" t="s">
        <v>181</v>
      </c>
      <c r="AI955" s="106" t="s">
        <v>181</v>
      </c>
      <c r="AJ955" s="106" t="s">
        <v>181</v>
      </c>
      <c r="AK955" s="106" t="s">
        <v>181</v>
      </c>
      <c r="AL955" s="106" t="s">
        <v>181</v>
      </c>
      <c r="AM955" s="106" t="s">
        <v>181</v>
      </c>
      <c r="AN955" s="106" t="s">
        <v>181</v>
      </c>
      <c r="AO955" s="3"/>
    </row>
    <row r="956" spans="2:41" x14ac:dyDescent="0.25">
      <c r="B956" s="106" t="s">
        <v>4829</v>
      </c>
      <c r="C956" s="16" t="s">
        <v>6</v>
      </c>
      <c r="D956" s="16" t="s">
        <v>7</v>
      </c>
      <c r="E956" s="16">
        <v>2020</v>
      </c>
      <c r="F956" s="12">
        <v>44142</v>
      </c>
      <c r="G956" s="107">
        <v>1013.3</v>
      </c>
      <c r="H956" s="106" t="s">
        <v>181</v>
      </c>
      <c r="I956" s="107">
        <v>1015</v>
      </c>
      <c r="J956" s="106" t="s">
        <v>8615</v>
      </c>
      <c r="K956" s="107">
        <v>1011.8</v>
      </c>
      <c r="L956" s="106" t="s">
        <v>2580</v>
      </c>
      <c r="M956" s="107">
        <v>25.2</v>
      </c>
      <c r="N956" s="107">
        <v>31.4</v>
      </c>
      <c r="O956" s="106" t="s">
        <v>8616</v>
      </c>
      <c r="P956" s="107">
        <v>22.3</v>
      </c>
      <c r="Q956" s="106" t="s">
        <v>8617</v>
      </c>
      <c r="R956" s="106" t="s">
        <v>181</v>
      </c>
      <c r="S956" s="107">
        <v>87</v>
      </c>
      <c r="T956" s="107">
        <v>59</v>
      </c>
      <c r="U956" s="106" t="s">
        <v>8618</v>
      </c>
      <c r="V956" s="107">
        <v>0.4</v>
      </c>
      <c r="W956" s="107">
        <v>160</v>
      </c>
      <c r="X956" s="107">
        <v>4.9000000000000004</v>
      </c>
      <c r="Y956" s="107">
        <v>147</v>
      </c>
      <c r="Z956" s="106" t="s">
        <v>8619</v>
      </c>
      <c r="AA956" s="110">
        <v>2</v>
      </c>
      <c r="AB956" s="106" t="s">
        <v>181</v>
      </c>
      <c r="AC956" s="106" t="s">
        <v>181</v>
      </c>
      <c r="AD956" s="106" t="s">
        <v>181</v>
      </c>
      <c r="AE956" s="106" t="s">
        <v>181</v>
      </c>
      <c r="AF956" s="106" t="s">
        <v>181</v>
      </c>
      <c r="AG956" s="106" t="s">
        <v>181</v>
      </c>
      <c r="AH956" s="106" t="s">
        <v>181</v>
      </c>
      <c r="AI956" s="106" t="s">
        <v>181</v>
      </c>
      <c r="AJ956" s="106" t="s">
        <v>181</v>
      </c>
      <c r="AK956" s="106" t="s">
        <v>181</v>
      </c>
      <c r="AL956" s="106" t="s">
        <v>181</v>
      </c>
      <c r="AM956" s="106" t="s">
        <v>181</v>
      </c>
      <c r="AN956" s="106" t="s">
        <v>181</v>
      </c>
      <c r="AO956" s="3"/>
    </row>
    <row r="957" spans="2:41" x14ac:dyDescent="0.25">
      <c r="B957" s="106" t="s">
        <v>4829</v>
      </c>
      <c r="C957" s="16" t="s">
        <v>6</v>
      </c>
      <c r="D957" s="16" t="s">
        <v>7</v>
      </c>
      <c r="E957" s="16">
        <v>2020</v>
      </c>
      <c r="F957" s="12">
        <v>44143</v>
      </c>
      <c r="G957" s="107">
        <v>1016.3</v>
      </c>
      <c r="H957" s="106" t="s">
        <v>181</v>
      </c>
      <c r="I957" s="107">
        <v>1018.6</v>
      </c>
      <c r="J957" s="106" t="s">
        <v>8620</v>
      </c>
      <c r="K957" s="107">
        <v>1013.8</v>
      </c>
      <c r="L957" s="106" t="s">
        <v>8621</v>
      </c>
      <c r="M957" s="107">
        <v>23.1</v>
      </c>
      <c r="N957" s="107">
        <v>26.7</v>
      </c>
      <c r="O957" s="106" t="s">
        <v>8622</v>
      </c>
      <c r="P957" s="107">
        <v>21.3</v>
      </c>
      <c r="Q957" s="106" t="s">
        <v>8623</v>
      </c>
      <c r="R957" s="106" t="s">
        <v>181</v>
      </c>
      <c r="S957" s="107">
        <v>87</v>
      </c>
      <c r="T957" s="107">
        <v>67</v>
      </c>
      <c r="U957" s="106" t="s">
        <v>8624</v>
      </c>
      <c r="V957" s="107">
        <v>0.7</v>
      </c>
      <c r="W957" s="107">
        <v>50</v>
      </c>
      <c r="X957" s="107">
        <v>5.0999999999999996</v>
      </c>
      <c r="Y957" s="107">
        <v>28</v>
      </c>
      <c r="Z957" s="106" t="s">
        <v>8625</v>
      </c>
      <c r="AA957" s="110">
        <v>2.5</v>
      </c>
      <c r="AB957" s="106" t="s">
        <v>181</v>
      </c>
      <c r="AC957" s="106" t="s">
        <v>181</v>
      </c>
      <c r="AD957" s="106" t="s">
        <v>181</v>
      </c>
      <c r="AE957" s="106" t="s">
        <v>181</v>
      </c>
      <c r="AF957" s="106" t="s">
        <v>181</v>
      </c>
      <c r="AG957" s="106" t="s">
        <v>181</v>
      </c>
      <c r="AH957" s="106" t="s">
        <v>181</v>
      </c>
      <c r="AI957" s="106" t="s">
        <v>181</v>
      </c>
      <c r="AJ957" s="106" t="s">
        <v>181</v>
      </c>
      <c r="AK957" s="106" t="s">
        <v>181</v>
      </c>
      <c r="AL957" s="106" t="s">
        <v>181</v>
      </c>
      <c r="AM957" s="106" t="s">
        <v>181</v>
      </c>
      <c r="AN957" s="106" t="s">
        <v>181</v>
      </c>
      <c r="AO957" s="3"/>
    </row>
    <row r="958" spans="2:41" x14ac:dyDescent="0.25">
      <c r="B958" s="106" t="s">
        <v>4829</v>
      </c>
      <c r="C958" s="16" t="s">
        <v>6</v>
      </c>
      <c r="D958" s="16" t="s">
        <v>7</v>
      </c>
      <c r="E958" s="16">
        <v>2020</v>
      </c>
      <c r="F958" s="12">
        <v>44144</v>
      </c>
      <c r="G958" s="107">
        <v>1018.3</v>
      </c>
      <c r="H958" s="106" t="s">
        <v>181</v>
      </c>
      <c r="I958" s="107">
        <v>1019.8</v>
      </c>
      <c r="J958" s="106" t="s">
        <v>8626</v>
      </c>
      <c r="K958" s="107">
        <v>1016.6</v>
      </c>
      <c r="L958" s="106" t="s">
        <v>8627</v>
      </c>
      <c r="M958" s="107">
        <v>20.3</v>
      </c>
      <c r="N958" s="107">
        <v>22.6</v>
      </c>
      <c r="O958" s="106" t="s">
        <v>8628</v>
      </c>
      <c r="P958" s="107">
        <v>18.7</v>
      </c>
      <c r="Q958" s="106" t="s">
        <v>8629</v>
      </c>
      <c r="R958" s="106" t="s">
        <v>181</v>
      </c>
      <c r="S958" s="107">
        <v>87</v>
      </c>
      <c r="T958" s="107">
        <v>69</v>
      </c>
      <c r="U958" s="106" t="s">
        <v>8630</v>
      </c>
      <c r="V958" s="107">
        <v>0.6</v>
      </c>
      <c r="W958" s="107">
        <v>44</v>
      </c>
      <c r="X958" s="107">
        <v>6.2</v>
      </c>
      <c r="Y958" s="107">
        <v>6</v>
      </c>
      <c r="Z958" s="106" t="s">
        <v>8631</v>
      </c>
      <c r="AA958" s="110">
        <v>20</v>
      </c>
      <c r="AB958" s="106" t="s">
        <v>181</v>
      </c>
      <c r="AC958" s="106" t="s">
        <v>181</v>
      </c>
      <c r="AD958" s="106" t="s">
        <v>181</v>
      </c>
      <c r="AE958" s="106" t="s">
        <v>181</v>
      </c>
      <c r="AF958" s="106" t="s">
        <v>181</v>
      </c>
      <c r="AG958" s="106" t="s">
        <v>181</v>
      </c>
      <c r="AH958" s="106" t="s">
        <v>181</v>
      </c>
      <c r="AI958" s="106" t="s">
        <v>181</v>
      </c>
      <c r="AJ958" s="106" t="s">
        <v>181</v>
      </c>
      <c r="AK958" s="106" t="s">
        <v>181</v>
      </c>
      <c r="AL958" s="106" t="s">
        <v>181</v>
      </c>
      <c r="AM958" s="106" t="s">
        <v>181</v>
      </c>
      <c r="AN958" s="106" t="s">
        <v>181</v>
      </c>
      <c r="AO958" s="3"/>
    </row>
    <row r="959" spans="2:41" x14ac:dyDescent="0.25">
      <c r="B959" s="106" t="s">
        <v>4829</v>
      </c>
      <c r="C959" s="16" t="s">
        <v>6</v>
      </c>
      <c r="D959" s="16" t="s">
        <v>7</v>
      </c>
      <c r="E959" s="16">
        <v>2020</v>
      </c>
      <c r="F959" s="12">
        <v>44145</v>
      </c>
      <c r="G959" s="107">
        <v>1019.5</v>
      </c>
      <c r="H959" s="106" t="s">
        <v>181</v>
      </c>
      <c r="I959" s="107">
        <v>1021.4</v>
      </c>
      <c r="J959" s="106" t="s">
        <v>8632</v>
      </c>
      <c r="K959" s="107">
        <v>1017.8</v>
      </c>
      <c r="L959" s="106" t="s">
        <v>8633</v>
      </c>
      <c r="M959" s="107">
        <v>20.5</v>
      </c>
      <c r="N959" s="107">
        <v>24</v>
      </c>
      <c r="O959" s="106" t="s">
        <v>8634</v>
      </c>
      <c r="P959" s="107">
        <v>18.600000000000001</v>
      </c>
      <c r="Q959" s="106" t="s">
        <v>8635</v>
      </c>
      <c r="R959" s="106" t="s">
        <v>181</v>
      </c>
      <c r="S959" s="107">
        <v>87</v>
      </c>
      <c r="T959" s="107">
        <v>67</v>
      </c>
      <c r="U959" s="106" t="s">
        <v>8636</v>
      </c>
      <c r="V959" s="107">
        <v>0.5</v>
      </c>
      <c r="W959" s="107">
        <v>21</v>
      </c>
      <c r="X959" s="107">
        <v>6.9</v>
      </c>
      <c r="Y959" s="107">
        <v>70</v>
      </c>
      <c r="Z959" s="106" t="s">
        <v>8637</v>
      </c>
      <c r="AA959" s="110">
        <v>0.5</v>
      </c>
      <c r="AB959" s="106" t="s">
        <v>181</v>
      </c>
      <c r="AC959" s="106" t="s">
        <v>181</v>
      </c>
      <c r="AD959" s="106" t="s">
        <v>181</v>
      </c>
      <c r="AE959" s="106" t="s">
        <v>181</v>
      </c>
      <c r="AF959" s="106" t="s">
        <v>181</v>
      </c>
      <c r="AG959" s="106" t="s">
        <v>181</v>
      </c>
      <c r="AH959" s="106" t="s">
        <v>181</v>
      </c>
      <c r="AI959" s="106" t="s">
        <v>181</v>
      </c>
      <c r="AJ959" s="106" t="s">
        <v>181</v>
      </c>
      <c r="AK959" s="106" t="s">
        <v>181</v>
      </c>
      <c r="AL959" s="106" t="s">
        <v>181</v>
      </c>
      <c r="AM959" s="106" t="s">
        <v>181</v>
      </c>
      <c r="AN959" s="106" t="s">
        <v>181</v>
      </c>
      <c r="AO959" s="3"/>
    </row>
    <row r="960" spans="2:41" x14ac:dyDescent="0.25">
      <c r="B960" s="106" t="s">
        <v>4829</v>
      </c>
      <c r="C960" s="16" t="s">
        <v>6</v>
      </c>
      <c r="D960" s="16" t="s">
        <v>7</v>
      </c>
      <c r="E960" s="16">
        <v>2020</v>
      </c>
      <c r="F960" s="12">
        <v>44146</v>
      </c>
      <c r="G960" s="107">
        <v>1021.2</v>
      </c>
      <c r="H960" s="106" t="s">
        <v>181</v>
      </c>
      <c r="I960" s="107">
        <v>1022.7</v>
      </c>
      <c r="J960" s="106" t="s">
        <v>8638</v>
      </c>
      <c r="K960" s="107">
        <v>1019.6</v>
      </c>
      <c r="L960" s="106" t="s">
        <v>8639</v>
      </c>
      <c r="M960" s="107">
        <v>21.7</v>
      </c>
      <c r="N960" s="107">
        <v>25.8</v>
      </c>
      <c r="O960" s="106" t="s">
        <v>8640</v>
      </c>
      <c r="P960" s="107">
        <v>19.399999999999999</v>
      </c>
      <c r="Q960" s="106" t="s">
        <v>8641</v>
      </c>
      <c r="R960" s="106" t="s">
        <v>181</v>
      </c>
      <c r="S960" s="107">
        <v>76</v>
      </c>
      <c r="T960" s="107">
        <v>54</v>
      </c>
      <c r="U960" s="106" t="s">
        <v>8642</v>
      </c>
      <c r="V960" s="107">
        <v>0.6</v>
      </c>
      <c r="W960" s="107">
        <v>46</v>
      </c>
      <c r="X960" s="107">
        <v>6.6</v>
      </c>
      <c r="Y960" s="107">
        <v>66</v>
      </c>
      <c r="Z960" s="106" t="s">
        <v>8643</v>
      </c>
      <c r="AA960" s="110">
        <v>0</v>
      </c>
      <c r="AB960" s="106" t="s">
        <v>181</v>
      </c>
      <c r="AC960" s="106" t="s">
        <v>181</v>
      </c>
      <c r="AD960" s="106" t="s">
        <v>181</v>
      </c>
      <c r="AE960" s="106" t="s">
        <v>181</v>
      </c>
      <c r="AF960" s="106" t="s">
        <v>181</v>
      </c>
      <c r="AG960" s="106" t="s">
        <v>181</v>
      </c>
      <c r="AH960" s="106" t="s">
        <v>181</v>
      </c>
      <c r="AI960" s="106" t="s">
        <v>181</v>
      </c>
      <c r="AJ960" s="106" t="s">
        <v>181</v>
      </c>
      <c r="AK960" s="106" t="s">
        <v>181</v>
      </c>
      <c r="AL960" s="106" t="s">
        <v>181</v>
      </c>
      <c r="AM960" s="106" t="s">
        <v>181</v>
      </c>
      <c r="AN960" s="106" t="s">
        <v>181</v>
      </c>
      <c r="AO960" s="3"/>
    </row>
    <row r="961" spans="2:41" x14ac:dyDescent="0.25">
      <c r="B961" s="106" t="s">
        <v>4829</v>
      </c>
      <c r="C961" s="16" t="s">
        <v>6</v>
      </c>
      <c r="D961" s="16" t="s">
        <v>7</v>
      </c>
      <c r="E961" s="16">
        <v>2020</v>
      </c>
      <c r="F961" s="12">
        <v>44147</v>
      </c>
      <c r="G961" s="107">
        <v>1019.2</v>
      </c>
      <c r="H961" s="106" t="s">
        <v>181</v>
      </c>
      <c r="I961" s="107">
        <v>1021.3</v>
      </c>
      <c r="J961" s="106" t="s">
        <v>8644</v>
      </c>
      <c r="K961" s="107">
        <v>1017.3</v>
      </c>
      <c r="L961" s="106" t="s">
        <v>8645</v>
      </c>
      <c r="M961" s="107">
        <v>20.8</v>
      </c>
      <c r="N961" s="107">
        <v>22.7</v>
      </c>
      <c r="O961" s="106" t="s">
        <v>8646</v>
      </c>
      <c r="P961" s="107">
        <v>19.399999999999999</v>
      </c>
      <c r="Q961" s="106" t="s">
        <v>8647</v>
      </c>
      <c r="R961" s="106" t="s">
        <v>181</v>
      </c>
      <c r="S961" s="107">
        <v>92</v>
      </c>
      <c r="T961" s="107">
        <v>78</v>
      </c>
      <c r="U961" s="106" t="s">
        <v>8648</v>
      </c>
      <c r="V961" s="107">
        <v>0.3</v>
      </c>
      <c r="W961" s="107">
        <v>81</v>
      </c>
      <c r="X961" s="107">
        <v>3.6</v>
      </c>
      <c r="Y961" s="107">
        <v>45</v>
      </c>
      <c r="Z961" s="106" t="s">
        <v>8649</v>
      </c>
      <c r="AA961" s="110">
        <v>2</v>
      </c>
      <c r="AB961" s="106" t="s">
        <v>181</v>
      </c>
      <c r="AC961" s="106" t="s">
        <v>181</v>
      </c>
      <c r="AD961" s="106" t="s">
        <v>181</v>
      </c>
      <c r="AE961" s="106" t="s">
        <v>181</v>
      </c>
      <c r="AF961" s="106" t="s">
        <v>181</v>
      </c>
      <c r="AG961" s="106" t="s">
        <v>181</v>
      </c>
      <c r="AH961" s="106" t="s">
        <v>181</v>
      </c>
      <c r="AI961" s="106" t="s">
        <v>181</v>
      </c>
      <c r="AJ961" s="106" t="s">
        <v>181</v>
      </c>
      <c r="AK961" s="106" t="s">
        <v>181</v>
      </c>
      <c r="AL961" s="106" t="s">
        <v>181</v>
      </c>
      <c r="AM961" s="106" t="s">
        <v>181</v>
      </c>
      <c r="AN961" s="106" t="s">
        <v>181</v>
      </c>
      <c r="AO961" s="3"/>
    </row>
    <row r="962" spans="2:41" x14ac:dyDescent="0.25">
      <c r="B962" s="106" t="s">
        <v>4829</v>
      </c>
      <c r="C962" s="16" t="s">
        <v>6</v>
      </c>
      <c r="D962" s="16" t="s">
        <v>7</v>
      </c>
      <c r="E962" s="16">
        <v>2020</v>
      </c>
      <c r="F962" s="12">
        <v>44148</v>
      </c>
      <c r="G962" s="107">
        <v>1016.8</v>
      </c>
      <c r="H962" s="106" t="s">
        <v>181</v>
      </c>
      <c r="I962" s="107">
        <v>1019.1</v>
      </c>
      <c r="J962" s="106" t="s">
        <v>8650</v>
      </c>
      <c r="K962" s="107">
        <v>1014.6</v>
      </c>
      <c r="L962" s="106" t="s">
        <v>8651</v>
      </c>
      <c r="M962" s="107">
        <v>22</v>
      </c>
      <c r="N962" s="107">
        <v>25.4</v>
      </c>
      <c r="O962" s="106" t="s">
        <v>8652</v>
      </c>
      <c r="P962" s="107">
        <v>20</v>
      </c>
      <c r="Q962" s="106" t="s">
        <v>8653</v>
      </c>
      <c r="R962" s="106" t="s">
        <v>181</v>
      </c>
      <c r="S962" s="107">
        <v>92</v>
      </c>
      <c r="T962" s="107">
        <v>73</v>
      </c>
      <c r="U962" s="106" t="s">
        <v>8654</v>
      </c>
      <c r="V962" s="107">
        <v>0.4</v>
      </c>
      <c r="W962" s="107">
        <v>47</v>
      </c>
      <c r="X962" s="107">
        <v>6.7</v>
      </c>
      <c r="Y962" s="107">
        <v>10</v>
      </c>
      <c r="Z962" s="106" t="s">
        <v>8655</v>
      </c>
      <c r="AA962" s="110">
        <v>12</v>
      </c>
      <c r="AB962" s="106" t="s">
        <v>181</v>
      </c>
      <c r="AC962" s="106" t="s">
        <v>181</v>
      </c>
      <c r="AD962" s="106" t="s">
        <v>181</v>
      </c>
      <c r="AE962" s="106" t="s">
        <v>181</v>
      </c>
      <c r="AF962" s="106" t="s">
        <v>181</v>
      </c>
      <c r="AG962" s="106" t="s">
        <v>181</v>
      </c>
      <c r="AH962" s="106" t="s">
        <v>181</v>
      </c>
      <c r="AI962" s="106" t="s">
        <v>181</v>
      </c>
      <c r="AJ962" s="106" t="s">
        <v>181</v>
      </c>
      <c r="AK962" s="106" t="s">
        <v>181</v>
      </c>
      <c r="AL962" s="106" t="s">
        <v>181</v>
      </c>
      <c r="AM962" s="106" t="s">
        <v>181</v>
      </c>
      <c r="AN962" s="106" t="s">
        <v>181</v>
      </c>
      <c r="AO962" s="3"/>
    </row>
    <row r="963" spans="2:41" x14ac:dyDescent="0.25">
      <c r="B963" s="106" t="s">
        <v>4829</v>
      </c>
      <c r="C963" s="16" t="s">
        <v>6</v>
      </c>
      <c r="D963" s="16" t="s">
        <v>7</v>
      </c>
      <c r="E963" s="16">
        <v>2020</v>
      </c>
      <c r="F963" s="12">
        <v>44149</v>
      </c>
      <c r="G963" s="107">
        <v>1018.9</v>
      </c>
      <c r="H963" s="106" t="s">
        <v>181</v>
      </c>
      <c r="I963" s="107">
        <v>1020</v>
      </c>
      <c r="J963" s="106" t="s">
        <v>8656</v>
      </c>
      <c r="K963" s="107">
        <v>1017.6</v>
      </c>
      <c r="L963" s="106" t="s">
        <v>8657</v>
      </c>
      <c r="M963" s="107">
        <v>20.6</v>
      </c>
      <c r="N963" s="107">
        <v>23.2</v>
      </c>
      <c r="O963" s="106" t="s">
        <v>8658</v>
      </c>
      <c r="P963" s="107">
        <v>19.2</v>
      </c>
      <c r="Q963" s="106" t="s">
        <v>8659</v>
      </c>
      <c r="R963" s="106" t="s">
        <v>181</v>
      </c>
      <c r="S963" s="107">
        <v>93</v>
      </c>
      <c r="T963" s="107">
        <v>81</v>
      </c>
      <c r="U963" s="106" t="s">
        <v>8660</v>
      </c>
      <c r="V963" s="107">
        <v>0.3</v>
      </c>
      <c r="W963" s="107">
        <v>2</v>
      </c>
      <c r="X963" s="107">
        <v>5.5</v>
      </c>
      <c r="Y963" s="107">
        <v>75</v>
      </c>
      <c r="Z963" s="106" t="s">
        <v>2640</v>
      </c>
      <c r="AA963" s="110">
        <v>5.5</v>
      </c>
      <c r="AB963" s="106" t="s">
        <v>181</v>
      </c>
      <c r="AC963" s="106" t="s">
        <v>181</v>
      </c>
      <c r="AD963" s="106" t="s">
        <v>181</v>
      </c>
      <c r="AE963" s="106" t="s">
        <v>181</v>
      </c>
      <c r="AF963" s="106" t="s">
        <v>181</v>
      </c>
      <c r="AG963" s="106" t="s">
        <v>181</v>
      </c>
      <c r="AH963" s="106" t="s">
        <v>181</v>
      </c>
      <c r="AI963" s="106" t="s">
        <v>181</v>
      </c>
      <c r="AJ963" s="106" t="s">
        <v>181</v>
      </c>
      <c r="AK963" s="106" t="s">
        <v>181</v>
      </c>
      <c r="AL963" s="106" t="s">
        <v>181</v>
      </c>
      <c r="AM963" s="106" t="s">
        <v>181</v>
      </c>
      <c r="AN963" s="106" t="s">
        <v>181</v>
      </c>
      <c r="AO963" s="3"/>
    </row>
    <row r="964" spans="2:41" x14ac:dyDescent="0.25">
      <c r="B964" s="106" t="s">
        <v>4829</v>
      </c>
      <c r="C964" s="16" t="s">
        <v>6</v>
      </c>
      <c r="D964" s="16" t="s">
        <v>7</v>
      </c>
      <c r="E964" s="16">
        <v>2020</v>
      </c>
      <c r="F964" s="12">
        <v>44150</v>
      </c>
      <c r="G964" s="107">
        <v>1018.1</v>
      </c>
      <c r="H964" s="106" t="s">
        <v>181</v>
      </c>
      <c r="I964" s="107">
        <v>1019.6</v>
      </c>
      <c r="J964" s="106" t="s">
        <v>8661</v>
      </c>
      <c r="K964" s="107">
        <v>1016.6</v>
      </c>
      <c r="L964" s="106" t="s">
        <v>8662</v>
      </c>
      <c r="M964" s="107">
        <v>22.3</v>
      </c>
      <c r="N964" s="107">
        <v>26.8</v>
      </c>
      <c r="O964" s="106" t="s">
        <v>8663</v>
      </c>
      <c r="P964" s="107">
        <v>18.399999999999999</v>
      </c>
      <c r="Q964" s="106" t="s">
        <v>8664</v>
      </c>
      <c r="R964" s="106" t="s">
        <v>181</v>
      </c>
      <c r="S964" s="107">
        <v>85</v>
      </c>
      <c r="T964" s="107">
        <v>59</v>
      </c>
      <c r="U964" s="106" t="s">
        <v>8665</v>
      </c>
      <c r="V964" s="107">
        <v>0.3</v>
      </c>
      <c r="W964" s="107">
        <v>7</v>
      </c>
      <c r="X964" s="107">
        <v>4.0999999999999996</v>
      </c>
      <c r="Y964" s="107">
        <v>201</v>
      </c>
      <c r="Z964" s="106" t="s">
        <v>8666</v>
      </c>
      <c r="AA964" s="110">
        <v>0</v>
      </c>
      <c r="AB964" s="106" t="s">
        <v>181</v>
      </c>
      <c r="AC964" s="106" t="s">
        <v>181</v>
      </c>
      <c r="AD964" s="106" t="s">
        <v>181</v>
      </c>
      <c r="AE964" s="106" t="s">
        <v>181</v>
      </c>
      <c r="AF964" s="106" t="s">
        <v>181</v>
      </c>
      <c r="AG964" s="106" t="s">
        <v>181</v>
      </c>
      <c r="AH964" s="106" t="s">
        <v>181</v>
      </c>
      <c r="AI964" s="106" t="s">
        <v>181</v>
      </c>
      <c r="AJ964" s="106" t="s">
        <v>181</v>
      </c>
      <c r="AK964" s="106" t="s">
        <v>181</v>
      </c>
      <c r="AL964" s="106" t="s">
        <v>181</v>
      </c>
      <c r="AM964" s="106" t="s">
        <v>181</v>
      </c>
      <c r="AN964" s="106" t="s">
        <v>181</v>
      </c>
      <c r="AO964" s="3"/>
    </row>
    <row r="965" spans="2:41" x14ac:dyDescent="0.25">
      <c r="B965" s="106" t="s">
        <v>4829</v>
      </c>
      <c r="C965" s="16" t="s">
        <v>6</v>
      </c>
      <c r="D965" s="16" t="s">
        <v>7</v>
      </c>
      <c r="E965" s="16">
        <v>2020</v>
      </c>
      <c r="F965" s="12">
        <v>44151</v>
      </c>
      <c r="G965" s="107">
        <v>1016.7</v>
      </c>
      <c r="H965" s="106" t="s">
        <v>181</v>
      </c>
      <c r="I965" s="107">
        <v>1018.3</v>
      </c>
      <c r="J965" s="106" t="s">
        <v>8667</v>
      </c>
      <c r="K965" s="107">
        <v>1015.1</v>
      </c>
      <c r="L965" s="106" t="s">
        <v>8668</v>
      </c>
      <c r="M965" s="107">
        <v>22.5</v>
      </c>
      <c r="N965" s="107">
        <v>29.3</v>
      </c>
      <c r="O965" s="106" t="s">
        <v>8669</v>
      </c>
      <c r="P965" s="107">
        <v>18.600000000000001</v>
      </c>
      <c r="Q965" s="106" t="s">
        <v>8670</v>
      </c>
      <c r="R965" s="106" t="s">
        <v>181</v>
      </c>
      <c r="S965" s="107">
        <v>86</v>
      </c>
      <c r="T965" s="107">
        <v>49</v>
      </c>
      <c r="U965" s="106" t="s">
        <v>8671</v>
      </c>
      <c r="V965" s="107">
        <v>0.4</v>
      </c>
      <c r="W965" s="107">
        <v>7</v>
      </c>
      <c r="X965" s="107">
        <v>5.2</v>
      </c>
      <c r="Y965" s="107">
        <v>107</v>
      </c>
      <c r="Z965" s="106" t="s">
        <v>8672</v>
      </c>
      <c r="AA965" s="110">
        <v>7</v>
      </c>
      <c r="AB965" s="106" t="s">
        <v>181</v>
      </c>
      <c r="AC965" s="106" t="s">
        <v>181</v>
      </c>
      <c r="AD965" s="106" t="s">
        <v>181</v>
      </c>
      <c r="AE965" s="106" t="s">
        <v>181</v>
      </c>
      <c r="AF965" s="106" t="s">
        <v>181</v>
      </c>
      <c r="AG965" s="106" t="s">
        <v>181</v>
      </c>
      <c r="AH965" s="106" t="s">
        <v>181</v>
      </c>
      <c r="AI965" s="106" t="s">
        <v>181</v>
      </c>
      <c r="AJ965" s="106" t="s">
        <v>181</v>
      </c>
      <c r="AK965" s="106" t="s">
        <v>181</v>
      </c>
      <c r="AL965" s="106" t="s">
        <v>181</v>
      </c>
      <c r="AM965" s="106" t="s">
        <v>181</v>
      </c>
      <c r="AN965" s="106" t="s">
        <v>181</v>
      </c>
      <c r="AO965" s="3"/>
    </row>
    <row r="966" spans="2:41" x14ac:dyDescent="0.25">
      <c r="B966" s="106" t="s">
        <v>4829</v>
      </c>
      <c r="C966" s="16" t="s">
        <v>6</v>
      </c>
      <c r="D966" s="16" t="s">
        <v>7</v>
      </c>
      <c r="E966" s="16">
        <v>2020</v>
      </c>
      <c r="F966" s="12">
        <v>44152</v>
      </c>
      <c r="G966" s="107">
        <v>1015.2</v>
      </c>
      <c r="H966" s="106" t="s">
        <v>181</v>
      </c>
      <c r="I966" s="107">
        <v>1017.4</v>
      </c>
      <c r="J966" s="106" t="s">
        <v>2664</v>
      </c>
      <c r="K966" s="107">
        <v>1013.3</v>
      </c>
      <c r="L966" s="106" t="s">
        <v>8673</v>
      </c>
      <c r="M966" s="107">
        <v>23.4</v>
      </c>
      <c r="N966" s="107">
        <v>29.1</v>
      </c>
      <c r="O966" s="106" t="s">
        <v>8674</v>
      </c>
      <c r="P966" s="107">
        <v>20.9</v>
      </c>
      <c r="Q966" s="106" t="s">
        <v>8675</v>
      </c>
      <c r="R966" s="106" t="s">
        <v>181</v>
      </c>
      <c r="S966" s="107">
        <v>87</v>
      </c>
      <c r="T966" s="107">
        <v>56</v>
      </c>
      <c r="U966" s="106" t="s">
        <v>8676</v>
      </c>
      <c r="V966" s="107">
        <v>0.3</v>
      </c>
      <c r="W966" s="107">
        <v>80</v>
      </c>
      <c r="X966" s="107">
        <v>3.2</v>
      </c>
      <c r="Y966" s="107">
        <v>209</v>
      </c>
      <c r="Z966" s="106" t="s">
        <v>8677</v>
      </c>
      <c r="AA966" s="110">
        <v>4</v>
      </c>
      <c r="AB966" s="106" t="s">
        <v>181</v>
      </c>
      <c r="AC966" s="106" t="s">
        <v>181</v>
      </c>
      <c r="AD966" s="106" t="s">
        <v>181</v>
      </c>
      <c r="AE966" s="106" t="s">
        <v>181</v>
      </c>
      <c r="AF966" s="106" t="s">
        <v>181</v>
      </c>
      <c r="AG966" s="106" t="s">
        <v>181</v>
      </c>
      <c r="AH966" s="106" t="s">
        <v>181</v>
      </c>
      <c r="AI966" s="106" t="s">
        <v>181</v>
      </c>
      <c r="AJ966" s="106" t="s">
        <v>181</v>
      </c>
      <c r="AK966" s="106" t="s">
        <v>181</v>
      </c>
      <c r="AL966" s="106" t="s">
        <v>181</v>
      </c>
      <c r="AM966" s="106" t="s">
        <v>181</v>
      </c>
      <c r="AN966" s="106" t="s">
        <v>181</v>
      </c>
      <c r="AO966" s="3"/>
    </row>
    <row r="967" spans="2:41" x14ac:dyDescent="0.25">
      <c r="B967" s="106" t="s">
        <v>4829</v>
      </c>
      <c r="C967" s="16" t="s">
        <v>6</v>
      </c>
      <c r="D967" s="16" t="s">
        <v>7</v>
      </c>
      <c r="E967" s="16">
        <v>2020</v>
      </c>
      <c r="F967" s="12">
        <v>44153</v>
      </c>
      <c r="G967" s="107">
        <v>1012.7</v>
      </c>
      <c r="H967" s="106" t="s">
        <v>181</v>
      </c>
      <c r="I967" s="107">
        <v>1014.7</v>
      </c>
      <c r="J967" s="106" t="s">
        <v>2666</v>
      </c>
      <c r="K967" s="107">
        <v>1010.8</v>
      </c>
      <c r="L967" s="106" t="s">
        <v>8678</v>
      </c>
      <c r="M967" s="107">
        <v>24.5</v>
      </c>
      <c r="N967" s="107">
        <v>29.6</v>
      </c>
      <c r="O967" s="106" t="s">
        <v>8679</v>
      </c>
      <c r="P967" s="107">
        <v>21.8</v>
      </c>
      <c r="Q967" s="106" t="s">
        <v>8680</v>
      </c>
      <c r="R967" s="106" t="s">
        <v>181</v>
      </c>
      <c r="S967" s="107">
        <v>83</v>
      </c>
      <c r="T967" s="107">
        <v>59</v>
      </c>
      <c r="U967" s="106" t="s">
        <v>8681</v>
      </c>
      <c r="V967" s="107">
        <v>0.4</v>
      </c>
      <c r="W967" s="107">
        <v>126</v>
      </c>
      <c r="X967" s="107">
        <v>3.9</v>
      </c>
      <c r="Y967" s="107">
        <v>142</v>
      </c>
      <c r="Z967" s="106" t="s">
        <v>8682</v>
      </c>
      <c r="AA967" s="110">
        <v>0</v>
      </c>
      <c r="AB967" s="106" t="s">
        <v>181</v>
      </c>
      <c r="AC967" s="106" t="s">
        <v>181</v>
      </c>
      <c r="AD967" s="106" t="s">
        <v>181</v>
      </c>
      <c r="AE967" s="106" t="s">
        <v>181</v>
      </c>
      <c r="AF967" s="106" t="s">
        <v>181</v>
      </c>
      <c r="AG967" s="106" t="s">
        <v>181</v>
      </c>
      <c r="AH967" s="106" t="s">
        <v>181</v>
      </c>
      <c r="AI967" s="106" t="s">
        <v>181</v>
      </c>
      <c r="AJ967" s="106" t="s">
        <v>181</v>
      </c>
      <c r="AK967" s="106" t="s">
        <v>181</v>
      </c>
      <c r="AL967" s="106" t="s">
        <v>181</v>
      </c>
      <c r="AM967" s="106" t="s">
        <v>181</v>
      </c>
      <c r="AN967" s="106" t="s">
        <v>181</v>
      </c>
      <c r="AO967" s="3"/>
    </row>
    <row r="968" spans="2:41" x14ac:dyDescent="0.25">
      <c r="B968" s="106" t="s">
        <v>4829</v>
      </c>
      <c r="C968" s="16" t="s">
        <v>6</v>
      </c>
      <c r="D968" s="16" t="s">
        <v>7</v>
      </c>
      <c r="E968" s="16">
        <v>2020</v>
      </c>
      <c r="F968" s="12">
        <v>44154</v>
      </c>
      <c r="G968" s="107">
        <v>1011.1</v>
      </c>
      <c r="H968" s="106" t="s">
        <v>181</v>
      </c>
      <c r="I968" s="107">
        <v>1013.4</v>
      </c>
      <c r="J968" s="106" t="s">
        <v>8683</v>
      </c>
      <c r="K968" s="107">
        <v>1008.7</v>
      </c>
      <c r="L968" s="106" t="s">
        <v>8684</v>
      </c>
      <c r="M968" s="107">
        <v>25</v>
      </c>
      <c r="N968" s="107">
        <v>31.4</v>
      </c>
      <c r="O968" s="106" t="s">
        <v>8685</v>
      </c>
      <c r="P968" s="107">
        <v>20.6</v>
      </c>
      <c r="Q968" s="106" t="s">
        <v>8686</v>
      </c>
      <c r="R968" s="106" t="s">
        <v>181</v>
      </c>
      <c r="S968" s="107">
        <v>84</v>
      </c>
      <c r="T968" s="107">
        <v>54</v>
      </c>
      <c r="U968" s="106" t="s">
        <v>8687</v>
      </c>
      <c r="V968" s="107">
        <v>0.4</v>
      </c>
      <c r="W968" s="107">
        <v>96</v>
      </c>
      <c r="X968" s="107">
        <v>4.0999999999999996</v>
      </c>
      <c r="Y968" s="107">
        <v>176</v>
      </c>
      <c r="Z968" s="106" t="s">
        <v>8688</v>
      </c>
      <c r="AA968" s="110">
        <v>0</v>
      </c>
      <c r="AB968" s="106" t="s">
        <v>181</v>
      </c>
      <c r="AC968" s="106" t="s">
        <v>181</v>
      </c>
      <c r="AD968" s="106" t="s">
        <v>181</v>
      </c>
      <c r="AE968" s="106" t="s">
        <v>181</v>
      </c>
      <c r="AF968" s="106" t="s">
        <v>181</v>
      </c>
      <c r="AG968" s="106" t="s">
        <v>181</v>
      </c>
      <c r="AH968" s="106" t="s">
        <v>181</v>
      </c>
      <c r="AI968" s="106" t="s">
        <v>181</v>
      </c>
      <c r="AJ968" s="106" t="s">
        <v>181</v>
      </c>
      <c r="AK968" s="106" t="s">
        <v>181</v>
      </c>
      <c r="AL968" s="106" t="s">
        <v>181</v>
      </c>
      <c r="AM968" s="106" t="s">
        <v>181</v>
      </c>
      <c r="AN968" s="106" t="s">
        <v>181</v>
      </c>
      <c r="AO968" s="3"/>
    </row>
    <row r="969" spans="2:41" x14ac:dyDescent="0.25">
      <c r="B969" s="106" t="s">
        <v>4829</v>
      </c>
      <c r="C969" s="16" t="s">
        <v>6</v>
      </c>
      <c r="D969" s="16" t="s">
        <v>7</v>
      </c>
      <c r="E969" s="16">
        <v>2020</v>
      </c>
      <c r="F969" s="12">
        <v>44155</v>
      </c>
      <c r="G969" s="107">
        <v>1011.9</v>
      </c>
      <c r="H969" s="106" t="s">
        <v>181</v>
      </c>
      <c r="I969" s="107">
        <v>1013.9</v>
      </c>
      <c r="J969" s="106" t="s">
        <v>8689</v>
      </c>
      <c r="K969" s="107">
        <v>1010</v>
      </c>
      <c r="L969" s="106" t="s">
        <v>8690</v>
      </c>
      <c r="M969" s="107">
        <v>25.2</v>
      </c>
      <c r="N969" s="107">
        <v>29.7</v>
      </c>
      <c r="O969" s="106" t="s">
        <v>8691</v>
      </c>
      <c r="P969" s="107">
        <v>22.4</v>
      </c>
      <c r="Q969" s="106" t="s">
        <v>8692</v>
      </c>
      <c r="R969" s="106" t="s">
        <v>181</v>
      </c>
      <c r="S969" s="107">
        <v>85</v>
      </c>
      <c r="T969" s="107">
        <v>65</v>
      </c>
      <c r="U969" s="106" t="s">
        <v>8693</v>
      </c>
      <c r="V969" s="107">
        <v>0.5</v>
      </c>
      <c r="W969" s="107">
        <v>60</v>
      </c>
      <c r="X969" s="107">
        <v>5.0999999999999996</v>
      </c>
      <c r="Y969" s="107">
        <v>85</v>
      </c>
      <c r="Z969" s="106" t="s">
        <v>8694</v>
      </c>
      <c r="AA969" s="110">
        <v>0</v>
      </c>
      <c r="AB969" s="106" t="s">
        <v>181</v>
      </c>
      <c r="AC969" s="106" t="s">
        <v>181</v>
      </c>
      <c r="AD969" s="106" t="s">
        <v>181</v>
      </c>
      <c r="AE969" s="106" t="s">
        <v>181</v>
      </c>
      <c r="AF969" s="106" t="s">
        <v>181</v>
      </c>
      <c r="AG969" s="106" t="s">
        <v>181</v>
      </c>
      <c r="AH969" s="106" t="s">
        <v>181</v>
      </c>
      <c r="AI969" s="106" t="s">
        <v>181</v>
      </c>
      <c r="AJ969" s="106" t="s">
        <v>181</v>
      </c>
      <c r="AK969" s="106" t="s">
        <v>181</v>
      </c>
      <c r="AL969" s="106" t="s">
        <v>181</v>
      </c>
      <c r="AM969" s="106" t="s">
        <v>181</v>
      </c>
      <c r="AN969" s="106" t="s">
        <v>181</v>
      </c>
      <c r="AO969" s="3"/>
    </row>
    <row r="970" spans="2:41" x14ac:dyDescent="0.25">
      <c r="B970" s="106" t="s">
        <v>4829</v>
      </c>
      <c r="C970" s="16" t="s">
        <v>6</v>
      </c>
      <c r="D970" s="16" t="s">
        <v>7</v>
      </c>
      <c r="E970" s="16">
        <v>2020</v>
      </c>
      <c r="F970" s="12">
        <v>44156</v>
      </c>
      <c r="G970" s="107">
        <v>1014.3</v>
      </c>
      <c r="H970" s="106" t="s">
        <v>181</v>
      </c>
      <c r="I970" s="107">
        <v>1016.2</v>
      </c>
      <c r="J970" s="106" t="s">
        <v>8695</v>
      </c>
      <c r="K970" s="107">
        <v>1012.8</v>
      </c>
      <c r="L970" s="106" t="s">
        <v>8696</v>
      </c>
      <c r="M970" s="107">
        <v>23.7</v>
      </c>
      <c r="N970" s="107">
        <v>27.1</v>
      </c>
      <c r="O970" s="106" t="s">
        <v>8697</v>
      </c>
      <c r="P970" s="107">
        <v>22.5</v>
      </c>
      <c r="Q970" s="106" t="s">
        <v>8698</v>
      </c>
      <c r="R970" s="106" t="s">
        <v>181</v>
      </c>
      <c r="S970" s="107">
        <v>93</v>
      </c>
      <c r="T970" s="107">
        <v>75</v>
      </c>
      <c r="U970" s="106" t="s">
        <v>8699</v>
      </c>
      <c r="V970" s="107">
        <v>0.4</v>
      </c>
      <c r="W970" s="107">
        <v>1</v>
      </c>
      <c r="X970" s="107">
        <v>4.5</v>
      </c>
      <c r="Y970" s="107">
        <v>20</v>
      </c>
      <c r="Z970" s="106" t="s">
        <v>8700</v>
      </c>
      <c r="AA970" s="110">
        <v>13</v>
      </c>
      <c r="AB970" s="106" t="s">
        <v>181</v>
      </c>
      <c r="AC970" s="106" t="s">
        <v>181</v>
      </c>
      <c r="AD970" s="106" t="s">
        <v>181</v>
      </c>
      <c r="AE970" s="106" t="s">
        <v>181</v>
      </c>
      <c r="AF970" s="106" t="s">
        <v>181</v>
      </c>
      <c r="AG970" s="106" t="s">
        <v>181</v>
      </c>
      <c r="AH970" s="106" t="s">
        <v>181</v>
      </c>
      <c r="AI970" s="106" t="s">
        <v>181</v>
      </c>
      <c r="AJ970" s="106" t="s">
        <v>181</v>
      </c>
      <c r="AK970" s="106" t="s">
        <v>181</v>
      </c>
      <c r="AL970" s="106" t="s">
        <v>181</v>
      </c>
      <c r="AM970" s="106" t="s">
        <v>181</v>
      </c>
      <c r="AN970" s="106" t="s">
        <v>181</v>
      </c>
      <c r="AO970" s="3"/>
    </row>
    <row r="971" spans="2:41" x14ac:dyDescent="0.25">
      <c r="B971" s="106" t="s">
        <v>4829</v>
      </c>
      <c r="C971" s="16" t="s">
        <v>6</v>
      </c>
      <c r="D971" s="16" t="s">
        <v>7</v>
      </c>
      <c r="E971" s="16">
        <v>2020</v>
      </c>
      <c r="F971" s="12">
        <v>44157</v>
      </c>
      <c r="G971" s="107">
        <v>1016.1</v>
      </c>
      <c r="H971" s="106" t="s">
        <v>181</v>
      </c>
      <c r="I971" s="107">
        <v>1018.6</v>
      </c>
      <c r="J971" s="106" t="s">
        <v>8701</v>
      </c>
      <c r="K971" s="107">
        <v>1014.1</v>
      </c>
      <c r="L971" s="106" t="s">
        <v>8702</v>
      </c>
      <c r="M971" s="107">
        <v>24.5</v>
      </c>
      <c r="N971" s="107">
        <v>30</v>
      </c>
      <c r="O971" s="106" t="s">
        <v>8703</v>
      </c>
      <c r="P971" s="107">
        <v>20.9</v>
      </c>
      <c r="Q971" s="106" t="s">
        <v>8704</v>
      </c>
      <c r="R971" s="106" t="s">
        <v>181</v>
      </c>
      <c r="S971" s="107">
        <v>87</v>
      </c>
      <c r="T971" s="107">
        <v>61</v>
      </c>
      <c r="U971" s="106" t="s">
        <v>8705</v>
      </c>
      <c r="V971" s="107">
        <v>0.3</v>
      </c>
      <c r="W971" s="107">
        <v>16</v>
      </c>
      <c r="X971" s="107">
        <v>4.5</v>
      </c>
      <c r="Y971" s="107">
        <v>16</v>
      </c>
      <c r="Z971" s="106" t="s">
        <v>8706</v>
      </c>
      <c r="AA971" s="110">
        <v>2.5</v>
      </c>
      <c r="AB971" s="106" t="s">
        <v>181</v>
      </c>
      <c r="AC971" s="106" t="s">
        <v>181</v>
      </c>
      <c r="AD971" s="106" t="s">
        <v>181</v>
      </c>
      <c r="AE971" s="106" t="s">
        <v>181</v>
      </c>
      <c r="AF971" s="106" t="s">
        <v>181</v>
      </c>
      <c r="AG971" s="106" t="s">
        <v>181</v>
      </c>
      <c r="AH971" s="106" t="s">
        <v>181</v>
      </c>
      <c r="AI971" s="106" t="s">
        <v>181</v>
      </c>
      <c r="AJ971" s="106" t="s">
        <v>181</v>
      </c>
      <c r="AK971" s="106" t="s">
        <v>181</v>
      </c>
      <c r="AL971" s="106" t="s">
        <v>181</v>
      </c>
      <c r="AM971" s="106" t="s">
        <v>181</v>
      </c>
      <c r="AN971" s="106" t="s">
        <v>181</v>
      </c>
      <c r="AO971" s="3"/>
    </row>
    <row r="972" spans="2:41" x14ac:dyDescent="0.25">
      <c r="B972" s="106" t="s">
        <v>4829</v>
      </c>
      <c r="C972" s="16" t="s">
        <v>6</v>
      </c>
      <c r="D972" s="16" t="s">
        <v>7</v>
      </c>
      <c r="E972" s="16">
        <v>2020</v>
      </c>
      <c r="F972" s="12">
        <v>44158</v>
      </c>
      <c r="G972" s="107">
        <v>1019.2</v>
      </c>
      <c r="H972" s="106" t="s">
        <v>181</v>
      </c>
      <c r="I972" s="107">
        <v>1020.6</v>
      </c>
      <c r="J972" s="106" t="s">
        <v>8707</v>
      </c>
      <c r="K972" s="107">
        <v>1018</v>
      </c>
      <c r="L972" s="106" t="s">
        <v>8708</v>
      </c>
      <c r="M972" s="107">
        <v>23</v>
      </c>
      <c r="N972" s="107">
        <v>27.1</v>
      </c>
      <c r="O972" s="106" t="s">
        <v>8709</v>
      </c>
      <c r="P972" s="107">
        <v>21.1</v>
      </c>
      <c r="Q972" s="106" t="s">
        <v>8710</v>
      </c>
      <c r="R972" s="106" t="s">
        <v>181</v>
      </c>
      <c r="S972" s="107">
        <v>86</v>
      </c>
      <c r="T972" s="107">
        <v>65</v>
      </c>
      <c r="U972" s="106" t="s">
        <v>8709</v>
      </c>
      <c r="V972" s="107">
        <v>0.6</v>
      </c>
      <c r="W972" s="107">
        <v>58</v>
      </c>
      <c r="X972" s="107">
        <v>6.5</v>
      </c>
      <c r="Y972" s="107">
        <v>43</v>
      </c>
      <c r="Z972" s="106" t="s">
        <v>8711</v>
      </c>
      <c r="AA972" s="110">
        <v>5</v>
      </c>
      <c r="AB972" s="106" t="s">
        <v>181</v>
      </c>
      <c r="AC972" s="106" t="s">
        <v>181</v>
      </c>
      <c r="AD972" s="106" t="s">
        <v>181</v>
      </c>
      <c r="AE972" s="106" t="s">
        <v>181</v>
      </c>
      <c r="AF972" s="106" t="s">
        <v>181</v>
      </c>
      <c r="AG972" s="106" t="s">
        <v>181</v>
      </c>
      <c r="AH972" s="106" t="s">
        <v>181</v>
      </c>
      <c r="AI972" s="106" t="s">
        <v>181</v>
      </c>
      <c r="AJ972" s="106" t="s">
        <v>181</v>
      </c>
      <c r="AK972" s="106" t="s">
        <v>181</v>
      </c>
      <c r="AL972" s="106" t="s">
        <v>181</v>
      </c>
      <c r="AM972" s="106" t="s">
        <v>181</v>
      </c>
      <c r="AN972" s="106" t="s">
        <v>181</v>
      </c>
      <c r="AO972" s="3"/>
    </row>
    <row r="973" spans="2:41" x14ac:dyDescent="0.25">
      <c r="B973" s="106" t="s">
        <v>4829</v>
      </c>
      <c r="C973" s="16" t="s">
        <v>6</v>
      </c>
      <c r="D973" s="16" t="s">
        <v>7</v>
      </c>
      <c r="E973" s="16">
        <v>2020</v>
      </c>
      <c r="F973" s="12">
        <v>44159</v>
      </c>
      <c r="G973" s="107">
        <v>1019.1</v>
      </c>
      <c r="H973" s="106" t="s">
        <v>181</v>
      </c>
      <c r="I973" s="107">
        <v>1020.8</v>
      </c>
      <c r="J973" s="106" t="s">
        <v>8712</v>
      </c>
      <c r="K973" s="107">
        <v>1017.1</v>
      </c>
      <c r="L973" s="106" t="s">
        <v>8713</v>
      </c>
      <c r="M973" s="107">
        <v>21.3</v>
      </c>
      <c r="N973" s="107">
        <v>23.3</v>
      </c>
      <c r="O973" s="106" t="s">
        <v>8714</v>
      </c>
      <c r="P973" s="107">
        <v>20.6</v>
      </c>
      <c r="Q973" s="106" t="s">
        <v>8715</v>
      </c>
      <c r="R973" s="106" t="s">
        <v>181</v>
      </c>
      <c r="S973" s="107">
        <v>95</v>
      </c>
      <c r="T973" s="107">
        <v>86</v>
      </c>
      <c r="U973" s="106" t="s">
        <v>8716</v>
      </c>
      <c r="V973" s="107">
        <v>0.3</v>
      </c>
      <c r="W973" s="107">
        <v>5</v>
      </c>
      <c r="X973" s="107">
        <v>4.5999999999999996</v>
      </c>
      <c r="Y973" s="107">
        <v>23</v>
      </c>
      <c r="Z973" s="106" t="s">
        <v>8717</v>
      </c>
      <c r="AA973" s="110">
        <v>18.5</v>
      </c>
      <c r="AB973" s="106" t="s">
        <v>181</v>
      </c>
      <c r="AC973" s="106" t="s">
        <v>181</v>
      </c>
      <c r="AD973" s="106" t="s">
        <v>181</v>
      </c>
      <c r="AE973" s="106" t="s">
        <v>181</v>
      </c>
      <c r="AF973" s="106" t="s">
        <v>181</v>
      </c>
      <c r="AG973" s="106" t="s">
        <v>181</v>
      </c>
      <c r="AH973" s="106" t="s">
        <v>181</v>
      </c>
      <c r="AI973" s="106" t="s">
        <v>181</v>
      </c>
      <c r="AJ973" s="106" t="s">
        <v>181</v>
      </c>
      <c r="AK973" s="106" t="s">
        <v>181</v>
      </c>
      <c r="AL973" s="106" t="s">
        <v>181</v>
      </c>
      <c r="AM973" s="106" t="s">
        <v>181</v>
      </c>
      <c r="AN973" s="106" t="s">
        <v>181</v>
      </c>
      <c r="AO973" s="3"/>
    </row>
    <row r="974" spans="2:41" x14ac:dyDescent="0.25">
      <c r="B974" s="106" t="s">
        <v>4829</v>
      </c>
      <c r="C974" s="16" t="s">
        <v>6</v>
      </c>
      <c r="D974" s="16" t="s">
        <v>7</v>
      </c>
      <c r="E974" s="16">
        <v>2020</v>
      </c>
      <c r="F974" s="12">
        <v>44160</v>
      </c>
      <c r="G974" s="107">
        <v>1018.2</v>
      </c>
      <c r="H974" s="106" t="s">
        <v>181</v>
      </c>
      <c r="I974" s="107">
        <v>1019.9</v>
      </c>
      <c r="J974" s="106" t="s">
        <v>8718</v>
      </c>
      <c r="K974" s="107">
        <v>1015.9</v>
      </c>
      <c r="L974" s="106" t="s">
        <v>8719</v>
      </c>
      <c r="M974" s="107">
        <v>22.5</v>
      </c>
      <c r="N974" s="107">
        <v>27.3</v>
      </c>
      <c r="O974" s="106" t="s">
        <v>8720</v>
      </c>
      <c r="P974" s="107">
        <v>20.2</v>
      </c>
      <c r="Q974" s="106" t="s">
        <v>8721</v>
      </c>
      <c r="R974" s="106" t="s">
        <v>181</v>
      </c>
      <c r="S974" s="107">
        <v>87</v>
      </c>
      <c r="T974" s="107">
        <v>60</v>
      </c>
      <c r="U974" s="106" t="s">
        <v>8722</v>
      </c>
      <c r="V974" s="107">
        <v>0.3</v>
      </c>
      <c r="W974" s="107">
        <v>4</v>
      </c>
      <c r="X974" s="107">
        <v>3.8</v>
      </c>
      <c r="Y974" s="107">
        <v>83</v>
      </c>
      <c r="Z974" s="106" t="s">
        <v>8723</v>
      </c>
      <c r="AA974" s="110">
        <v>2.5</v>
      </c>
      <c r="AB974" s="106" t="s">
        <v>181</v>
      </c>
      <c r="AC974" s="106" t="s">
        <v>181</v>
      </c>
      <c r="AD974" s="106" t="s">
        <v>181</v>
      </c>
      <c r="AE974" s="106" t="s">
        <v>181</v>
      </c>
      <c r="AF974" s="106" t="s">
        <v>181</v>
      </c>
      <c r="AG974" s="106" t="s">
        <v>181</v>
      </c>
      <c r="AH974" s="106" t="s">
        <v>181</v>
      </c>
      <c r="AI974" s="106" t="s">
        <v>181</v>
      </c>
      <c r="AJ974" s="106" t="s">
        <v>181</v>
      </c>
      <c r="AK974" s="106" t="s">
        <v>181</v>
      </c>
      <c r="AL974" s="106" t="s">
        <v>181</v>
      </c>
      <c r="AM974" s="106" t="s">
        <v>181</v>
      </c>
      <c r="AN974" s="106" t="s">
        <v>181</v>
      </c>
      <c r="AO974" s="3"/>
    </row>
    <row r="975" spans="2:41" x14ac:dyDescent="0.25">
      <c r="B975" s="106" t="s">
        <v>4829</v>
      </c>
      <c r="C975" s="16" t="s">
        <v>6</v>
      </c>
      <c r="D975" s="16" t="s">
        <v>7</v>
      </c>
      <c r="E975" s="16">
        <v>2020</v>
      </c>
      <c r="F975" s="12">
        <v>44161</v>
      </c>
      <c r="G975" s="107">
        <v>1018.5</v>
      </c>
      <c r="H975" s="106" t="s">
        <v>181</v>
      </c>
      <c r="I975" s="107">
        <v>1020.3</v>
      </c>
      <c r="J975" s="106" t="s">
        <v>8724</v>
      </c>
      <c r="K975" s="107">
        <v>1016.2</v>
      </c>
      <c r="L975" s="106" t="s">
        <v>8725</v>
      </c>
      <c r="M975" s="107">
        <v>22.7</v>
      </c>
      <c r="N975" s="107">
        <v>28.2</v>
      </c>
      <c r="O975" s="106" t="s">
        <v>8726</v>
      </c>
      <c r="P975" s="107">
        <v>19.2</v>
      </c>
      <c r="Q975" s="106" t="s">
        <v>8727</v>
      </c>
      <c r="R975" s="106" t="s">
        <v>181</v>
      </c>
      <c r="S975" s="107">
        <v>85</v>
      </c>
      <c r="T975" s="107">
        <v>57</v>
      </c>
      <c r="U975" s="106" t="s">
        <v>8728</v>
      </c>
      <c r="V975" s="107">
        <v>0.4</v>
      </c>
      <c r="W975" s="107">
        <v>249</v>
      </c>
      <c r="X975" s="107">
        <v>4.5999999999999996</v>
      </c>
      <c r="Y975" s="107">
        <v>33</v>
      </c>
      <c r="Z975" s="106" t="s">
        <v>8729</v>
      </c>
      <c r="AA975" s="110">
        <v>4</v>
      </c>
      <c r="AB975" s="106" t="s">
        <v>181</v>
      </c>
      <c r="AC975" s="106" t="s">
        <v>181</v>
      </c>
      <c r="AD975" s="106" t="s">
        <v>181</v>
      </c>
      <c r="AE975" s="106" t="s">
        <v>181</v>
      </c>
      <c r="AF975" s="106" t="s">
        <v>181</v>
      </c>
      <c r="AG975" s="106" t="s">
        <v>181</v>
      </c>
      <c r="AH975" s="106" t="s">
        <v>181</v>
      </c>
      <c r="AI975" s="106" t="s">
        <v>181</v>
      </c>
      <c r="AJ975" s="106" t="s">
        <v>181</v>
      </c>
      <c r="AK975" s="106" t="s">
        <v>181</v>
      </c>
      <c r="AL975" s="106" t="s">
        <v>181</v>
      </c>
      <c r="AM975" s="106" t="s">
        <v>181</v>
      </c>
      <c r="AN975" s="106" t="s">
        <v>181</v>
      </c>
      <c r="AO975" s="3"/>
    </row>
    <row r="976" spans="2:41" x14ac:dyDescent="0.25">
      <c r="B976" s="106" t="s">
        <v>4829</v>
      </c>
      <c r="C976" s="16" t="s">
        <v>6</v>
      </c>
      <c r="D976" s="16" t="s">
        <v>7</v>
      </c>
      <c r="E976" s="16">
        <v>2020</v>
      </c>
      <c r="F976" s="12">
        <v>44162</v>
      </c>
      <c r="G976" s="107">
        <v>1019.6</v>
      </c>
      <c r="H976" s="106" t="s">
        <v>181</v>
      </c>
      <c r="I976" s="107">
        <v>1021.2</v>
      </c>
      <c r="J976" s="106" t="s">
        <v>8730</v>
      </c>
      <c r="K976" s="107">
        <v>1017.8</v>
      </c>
      <c r="L976" s="106" t="s">
        <v>8731</v>
      </c>
      <c r="M976" s="107">
        <v>21.8</v>
      </c>
      <c r="N976" s="107">
        <v>27.5</v>
      </c>
      <c r="O976" s="106" t="s">
        <v>8732</v>
      </c>
      <c r="P976" s="107">
        <v>18.399999999999999</v>
      </c>
      <c r="Q976" s="106" t="s">
        <v>8733</v>
      </c>
      <c r="R976" s="106" t="s">
        <v>181</v>
      </c>
      <c r="S976" s="107">
        <v>85</v>
      </c>
      <c r="T976" s="107">
        <v>57</v>
      </c>
      <c r="U976" s="106" t="s">
        <v>8734</v>
      </c>
      <c r="V976" s="107">
        <v>0.7</v>
      </c>
      <c r="W976" s="107">
        <v>45</v>
      </c>
      <c r="X976" s="107">
        <v>6.2</v>
      </c>
      <c r="Y976" s="107">
        <v>55</v>
      </c>
      <c r="Z976" s="106" t="s">
        <v>8735</v>
      </c>
      <c r="AA976" s="110">
        <v>3</v>
      </c>
      <c r="AB976" s="106" t="s">
        <v>181</v>
      </c>
      <c r="AC976" s="106" t="s">
        <v>181</v>
      </c>
      <c r="AD976" s="106" t="s">
        <v>181</v>
      </c>
      <c r="AE976" s="106" t="s">
        <v>181</v>
      </c>
      <c r="AF976" s="106" t="s">
        <v>181</v>
      </c>
      <c r="AG976" s="106" t="s">
        <v>181</v>
      </c>
      <c r="AH976" s="106" t="s">
        <v>181</v>
      </c>
      <c r="AI976" s="106" t="s">
        <v>181</v>
      </c>
      <c r="AJ976" s="106" t="s">
        <v>181</v>
      </c>
      <c r="AK976" s="106" t="s">
        <v>181</v>
      </c>
      <c r="AL976" s="106" t="s">
        <v>181</v>
      </c>
      <c r="AM976" s="106" t="s">
        <v>181</v>
      </c>
      <c r="AN976" s="106" t="s">
        <v>181</v>
      </c>
      <c r="AO976" s="3"/>
    </row>
    <row r="977" spans="2:41" x14ac:dyDescent="0.25">
      <c r="B977" s="106" t="s">
        <v>4829</v>
      </c>
      <c r="C977" s="16" t="s">
        <v>6</v>
      </c>
      <c r="D977" s="16" t="s">
        <v>7</v>
      </c>
      <c r="E977" s="16">
        <v>2020</v>
      </c>
      <c r="F977" s="12">
        <v>44163</v>
      </c>
      <c r="G977" s="107">
        <v>1020.3</v>
      </c>
      <c r="H977" s="106" t="s">
        <v>181</v>
      </c>
      <c r="I977" s="107">
        <v>1022.1</v>
      </c>
      <c r="J977" s="106" t="s">
        <v>8736</v>
      </c>
      <c r="K977" s="107">
        <v>1018.6</v>
      </c>
      <c r="L977" s="106" t="s">
        <v>8737</v>
      </c>
      <c r="M977" s="107">
        <v>20.399999999999999</v>
      </c>
      <c r="N977" s="107">
        <v>24.1</v>
      </c>
      <c r="O977" s="106" t="s">
        <v>8738</v>
      </c>
      <c r="P977" s="107">
        <v>18.7</v>
      </c>
      <c r="Q977" s="106" t="s">
        <v>8739</v>
      </c>
      <c r="R977" s="106" t="s">
        <v>181</v>
      </c>
      <c r="S977" s="107">
        <v>90</v>
      </c>
      <c r="T977" s="107">
        <v>70</v>
      </c>
      <c r="U977" s="106" t="s">
        <v>8740</v>
      </c>
      <c r="V977" s="107">
        <v>0.6</v>
      </c>
      <c r="W977" s="107">
        <v>35</v>
      </c>
      <c r="X977" s="107">
        <v>6.7</v>
      </c>
      <c r="Y977" s="107">
        <v>33</v>
      </c>
      <c r="Z977" s="106" t="s">
        <v>8741</v>
      </c>
      <c r="AA977" s="110">
        <v>12.5</v>
      </c>
      <c r="AB977" s="106" t="s">
        <v>181</v>
      </c>
      <c r="AC977" s="106" t="s">
        <v>181</v>
      </c>
      <c r="AD977" s="106" t="s">
        <v>181</v>
      </c>
      <c r="AE977" s="106" t="s">
        <v>181</v>
      </c>
      <c r="AF977" s="106" t="s">
        <v>181</v>
      </c>
      <c r="AG977" s="106" t="s">
        <v>181</v>
      </c>
      <c r="AH977" s="106" t="s">
        <v>181</v>
      </c>
      <c r="AI977" s="106" t="s">
        <v>181</v>
      </c>
      <c r="AJ977" s="106" t="s">
        <v>181</v>
      </c>
      <c r="AK977" s="106" t="s">
        <v>181</v>
      </c>
      <c r="AL977" s="106" t="s">
        <v>181</v>
      </c>
      <c r="AM977" s="106" t="s">
        <v>181</v>
      </c>
      <c r="AN977" s="106" t="s">
        <v>181</v>
      </c>
      <c r="AO977" s="3"/>
    </row>
    <row r="978" spans="2:41" x14ac:dyDescent="0.25">
      <c r="B978" s="106" t="s">
        <v>4829</v>
      </c>
      <c r="C978" s="16" t="s">
        <v>6</v>
      </c>
      <c r="D978" s="16" t="s">
        <v>7</v>
      </c>
      <c r="E978" s="16">
        <v>2020</v>
      </c>
      <c r="F978" s="12">
        <v>44164</v>
      </c>
      <c r="G978" s="107">
        <v>1020.8</v>
      </c>
      <c r="H978" s="106" t="s">
        <v>181</v>
      </c>
      <c r="I978" s="107">
        <v>1023</v>
      </c>
      <c r="J978" s="106" t="s">
        <v>8742</v>
      </c>
      <c r="K978" s="107">
        <v>1019.1</v>
      </c>
      <c r="L978" s="106" t="s">
        <v>8743</v>
      </c>
      <c r="M978" s="107">
        <v>19.5</v>
      </c>
      <c r="N978" s="107">
        <v>22.4</v>
      </c>
      <c r="O978" s="106" t="s">
        <v>8744</v>
      </c>
      <c r="P978" s="107">
        <v>18.2</v>
      </c>
      <c r="Q978" s="106" t="s">
        <v>8745</v>
      </c>
      <c r="R978" s="106" t="s">
        <v>181</v>
      </c>
      <c r="S978" s="107">
        <v>91</v>
      </c>
      <c r="T978" s="107">
        <v>75</v>
      </c>
      <c r="U978" s="106" t="s">
        <v>8746</v>
      </c>
      <c r="V978" s="107">
        <v>0.6</v>
      </c>
      <c r="W978" s="107">
        <v>1</v>
      </c>
      <c r="X978" s="107">
        <v>5.5</v>
      </c>
      <c r="Y978" s="107">
        <v>46</v>
      </c>
      <c r="Z978" s="106" t="s">
        <v>8747</v>
      </c>
      <c r="AA978" s="110">
        <v>7</v>
      </c>
      <c r="AB978" s="106" t="s">
        <v>181</v>
      </c>
      <c r="AC978" s="106" t="s">
        <v>181</v>
      </c>
      <c r="AD978" s="106" t="s">
        <v>181</v>
      </c>
      <c r="AE978" s="106" t="s">
        <v>181</v>
      </c>
      <c r="AF978" s="106" t="s">
        <v>181</v>
      </c>
      <c r="AG978" s="106" t="s">
        <v>181</v>
      </c>
      <c r="AH978" s="106" t="s">
        <v>181</v>
      </c>
      <c r="AI978" s="106" t="s">
        <v>181</v>
      </c>
      <c r="AJ978" s="106" t="s">
        <v>181</v>
      </c>
      <c r="AK978" s="106" t="s">
        <v>181</v>
      </c>
      <c r="AL978" s="106" t="s">
        <v>181</v>
      </c>
      <c r="AM978" s="106" t="s">
        <v>181</v>
      </c>
      <c r="AN978" s="106" t="s">
        <v>181</v>
      </c>
      <c r="AO978" s="3"/>
    </row>
    <row r="979" spans="2:41" x14ac:dyDescent="0.25">
      <c r="B979" s="106" t="s">
        <v>4829</v>
      </c>
      <c r="C979" s="16" t="s">
        <v>6</v>
      </c>
      <c r="D979" s="16" t="s">
        <v>7</v>
      </c>
      <c r="E979" s="16">
        <v>2020</v>
      </c>
      <c r="F979" s="12">
        <v>44165</v>
      </c>
      <c r="G979" s="107">
        <v>1021.8</v>
      </c>
      <c r="H979" s="106" t="s">
        <v>181</v>
      </c>
      <c r="I979" s="107">
        <v>1023.6</v>
      </c>
      <c r="J979" s="106" t="s">
        <v>8748</v>
      </c>
      <c r="K979" s="107">
        <v>1019.6</v>
      </c>
      <c r="L979" s="106" t="s">
        <v>8749</v>
      </c>
      <c r="M979" s="107">
        <v>19</v>
      </c>
      <c r="N979" s="107">
        <v>20.5</v>
      </c>
      <c r="O979" s="106" t="s">
        <v>8750</v>
      </c>
      <c r="P979" s="107">
        <v>18.3</v>
      </c>
      <c r="Q979" s="106" t="s">
        <v>2769</v>
      </c>
      <c r="R979" s="106" t="s">
        <v>181</v>
      </c>
      <c r="S979" s="107">
        <v>92</v>
      </c>
      <c r="T979" s="107">
        <v>82</v>
      </c>
      <c r="U979" s="106" t="s">
        <v>8751</v>
      </c>
      <c r="V979" s="107">
        <v>0.6</v>
      </c>
      <c r="W979" s="107">
        <v>32</v>
      </c>
      <c r="X979" s="107">
        <v>5.7</v>
      </c>
      <c r="Y979" s="107">
        <v>75</v>
      </c>
      <c r="Z979" s="106" t="s">
        <v>8752</v>
      </c>
      <c r="AA979" s="110">
        <v>8.5</v>
      </c>
      <c r="AB979" s="106" t="s">
        <v>181</v>
      </c>
      <c r="AC979" s="106" t="s">
        <v>181</v>
      </c>
      <c r="AD979" s="106" t="s">
        <v>181</v>
      </c>
      <c r="AE979" s="106" t="s">
        <v>181</v>
      </c>
      <c r="AF979" s="106" t="s">
        <v>181</v>
      </c>
      <c r="AG979" s="106" t="s">
        <v>181</v>
      </c>
      <c r="AH979" s="106" t="s">
        <v>181</v>
      </c>
      <c r="AI979" s="106" t="s">
        <v>181</v>
      </c>
      <c r="AJ979" s="106" t="s">
        <v>181</v>
      </c>
      <c r="AK979" s="106" t="s">
        <v>181</v>
      </c>
      <c r="AL979" s="106" t="s">
        <v>181</v>
      </c>
      <c r="AM979" s="106" t="s">
        <v>181</v>
      </c>
      <c r="AN979" s="106" t="s">
        <v>181</v>
      </c>
      <c r="AO979" s="3"/>
    </row>
    <row r="980" spans="2:41" x14ac:dyDescent="0.25">
      <c r="B980" s="106" t="s">
        <v>4829</v>
      </c>
      <c r="C980" s="16" t="s">
        <v>6</v>
      </c>
      <c r="D980" s="16" t="s">
        <v>7</v>
      </c>
      <c r="E980" s="16">
        <v>2020</v>
      </c>
      <c r="F980" s="12">
        <v>44166</v>
      </c>
      <c r="G980" s="107">
        <v>1020.5</v>
      </c>
      <c r="H980" s="106" t="s">
        <v>181</v>
      </c>
      <c r="I980" s="107">
        <v>1022.6</v>
      </c>
      <c r="J980" s="106" t="s">
        <v>8753</v>
      </c>
      <c r="K980" s="107">
        <v>1018.2</v>
      </c>
      <c r="L980" s="106" t="s">
        <v>8754</v>
      </c>
      <c r="M980" s="107">
        <v>19.100000000000001</v>
      </c>
      <c r="N980" s="107">
        <v>22.3</v>
      </c>
      <c r="O980" s="106" t="s">
        <v>8755</v>
      </c>
      <c r="P980" s="107">
        <v>17.7</v>
      </c>
      <c r="Q980" s="106" t="s">
        <v>8756</v>
      </c>
      <c r="R980" s="106" t="s">
        <v>181</v>
      </c>
      <c r="S980" s="107">
        <v>91</v>
      </c>
      <c r="T980" s="107">
        <v>75</v>
      </c>
      <c r="U980" s="106" t="s">
        <v>8757</v>
      </c>
      <c r="V980" s="107">
        <v>0.5</v>
      </c>
      <c r="W980" s="107">
        <v>32</v>
      </c>
      <c r="X980" s="107">
        <v>7.6</v>
      </c>
      <c r="Y980" s="107">
        <v>7</v>
      </c>
      <c r="Z980" s="106" t="s">
        <v>8758</v>
      </c>
      <c r="AA980" s="110">
        <v>16</v>
      </c>
      <c r="AB980" s="106" t="s">
        <v>181</v>
      </c>
      <c r="AC980" s="106" t="s">
        <v>181</v>
      </c>
      <c r="AD980" s="106" t="s">
        <v>181</v>
      </c>
      <c r="AE980" s="106" t="s">
        <v>181</v>
      </c>
      <c r="AF980" s="106" t="s">
        <v>181</v>
      </c>
      <c r="AG980" s="106" t="s">
        <v>181</v>
      </c>
      <c r="AH980" s="106" t="s">
        <v>181</v>
      </c>
      <c r="AI980" s="106" t="s">
        <v>181</v>
      </c>
      <c r="AJ980" s="106" t="s">
        <v>181</v>
      </c>
      <c r="AK980" s="106" t="s">
        <v>181</v>
      </c>
      <c r="AL980" s="106" t="s">
        <v>181</v>
      </c>
      <c r="AM980" s="106" t="s">
        <v>181</v>
      </c>
      <c r="AN980" s="106" t="s">
        <v>181</v>
      </c>
      <c r="AO980" s="3"/>
    </row>
    <row r="981" spans="2:41" x14ac:dyDescent="0.25">
      <c r="B981" s="106" t="s">
        <v>4829</v>
      </c>
      <c r="C981" s="16" t="s">
        <v>6</v>
      </c>
      <c r="D981" s="16" t="s">
        <v>7</v>
      </c>
      <c r="E981" s="16">
        <v>2020</v>
      </c>
      <c r="F981" s="12">
        <v>44167</v>
      </c>
      <c r="G981" s="107">
        <v>1018.2</v>
      </c>
      <c r="H981" s="106" t="s">
        <v>181</v>
      </c>
      <c r="I981" s="107">
        <v>1019.8</v>
      </c>
      <c r="J981" s="106" t="s">
        <v>8759</v>
      </c>
      <c r="K981" s="107">
        <v>1016.3</v>
      </c>
      <c r="L981" s="106" t="s">
        <v>8760</v>
      </c>
      <c r="M981" s="107">
        <v>20.3</v>
      </c>
      <c r="N981" s="107">
        <v>24</v>
      </c>
      <c r="O981" s="106" t="s">
        <v>8761</v>
      </c>
      <c r="P981" s="107">
        <v>17.5</v>
      </c>
      <c r="Q981" s="106" t="s">
        <v>8762</v>
      </c>
      <c r="R981" s="106" t="s">
        <v>181</v>
      </c>
      <c r="S981" s="107">
        <v>81</v>
      </c>
      <c r="T981" s="107">
        <v>66</v>
      </c>
      <c r="U981" s="106" t="s">
        <v>8763</v>
      </c>
      <c r="V981" s="107">
        <v>1</v>
      </c>
      <c r="W981" s="107">
        <v>29</v>
      </c>
      <c r="X981" s="107">
        <v>7.4</v>
      </c>
      <c r="Y981" s="107">
        <v>70</v>
      </c>
      <c r="Z981" s="106" t="s">
        <v>8764</v>
      </c>
      <c r="AA981" s="110">
        <v>0</v>
      </c>
      <c r="AB981" s="106" t="s">
        <v>181</v>
      </c>
      <c r="AC981" s="106" t="s">
        <v>181</v>
      </c>
      <c r="AD981" s="106" t="s">
        <v>181</v>
      </c>
      <c r="AE981" s="106" t="s">
        <v>181</v>
      </c>
      <c r="AF981" s="106" t="s">
        <v>181</v>
      </c>
      <c r="AG981" s="106" t="s">
        <v>181</v>
      </c>
      <c r="AH981" s="106" t="s">
        <v>181</v>
      </c>
      <c r="AI981" s="106" t="s">
        <v>181</v>
      </c>
      <c r="AJ981" s="106" t="s">
        <v>181</v>
      </c>
      <c r="AK981" s="106" t="s">
        <v>181</v>
      </c>
      <c r="AL981" s="106" t="s">
        <v>181</v>
      </c>
      <c r="AM981" s="106" t="s">
        <v>181</v>
      </c>
      <c r="AN981" s="106" t="s">
        <v>181</v>
      </c>
      <c r="AO981" s="3"/>
    </row>
    <row r="982" spans="2:41" x14ac:dyDescent="0.25">
      <c r="B982" s="106" t="s">
        <v>4829</v>
      </c>
      <c r="C982" s="16" t="s">
        <v>6</v>
      </c>
      <c r="D982" s="16" t="s">
        <v>7</v>
      </c>
      <c r="E982" s="16">
        <v>2020</v>
      </c>
      <c r="F982" s="12">
        <v>44168</v>
      </c>
      <c r="G982" s="107">
        <v>1017.7</v>
      </c>
      <c r="H982" s="106" t="s">
        <v>181</v>
      </c>
      <c r="I982" s="107">
        <v>1019.4</v>
      </c>
      <c r="J982" s="106" t="s">
        <v>8765</v>
      </c>
      <c r="K982" s="107">
        <v>1015.7</v>
      </c>
      <c r="L982" s="106" t="s">
        <v>8766</v>
      </c>
      <c r="M982" s="107">
        <v>19.100000000000001</v>
      </c>
      <c r="N982" s="107">
        <v>21.7</v>
      </c>
      <c r="O982" s="106" t="s">
        <v>8767</v>
      </c>
      <c r="P982" s="107">
        <v>17.5</v>
      </c>
      <c r="Q982" s="106" t="s">
        <v>8768</v>
      </c>
      <c r="R982" s="106" t="s">
        <v>181</v>
      </c>
      <c r="S982" s="107">
        <v>81</v>
      </c>
      <c r="T982" s="107">
        <v>63</v>
      </c>
      <c r="U982" s="106" t="s">
        <v>8769</v>
      </c>
      <c r="V982" s="107">
        <v>1</v>
      </c>
      <c r="W982" s="107">
        <v>45</v>
      </c>
      <c r="X982" s="107">
        <v>8.1</v>
      </c>
      <c r="Y982" s="107">
        <v>59</v>
      </c>
      <c r="Z982" s="106" t="s">
        <v>8770</v>
      </c>
      <c r="AA982" s="110">
        <v>0.5</v>
      </c>
      <c r="AB982" s="106" t="s">
        <v>181</v>
      </c>
      <c r="AC982" s="106" t="s">
        <v>181</v>
      </c>
      <c r="AD982" s="106" t="s">
        <v>181</v>
      </c>
      <c r="AE982" s="106" t="s">
        <v>181</v>
      </c>
      <c r="AF982" s="106" t="s">
        <v>181</v>
      </c>
      <c r="AG982" s="106" t="s">
        <v>181</v>
      </c>
      <c r="AH982" s="106" t="s">
        <v>181</v>
      </c>
      <c r="AI982" s="106" t="s">
        <v>181</v>
      </c>
      <c r="AJ982" s="106" t="s">
        <v>181</v>
      </c>
      <c r="AK982" s="106" t="s">
        <v>181</v>
      </c>
      <c r="AL982" s="106" t="s">
        <v>181</v>
      </c>
      <c r="AM982" s="106" t="s">
        <v>181</v>
      </c>
      <c r="AN982" s="106" t="s">
        <v>181</v>
      </c>
      <c r="AO982" s="3"/>
    </row>
    <row r="983" spans="2:41" x14ac:dyDescent="0.25">
      <c r="B983" s="106" t="s">
        <v>4829</v>
      </c>
      <c r="C983" s="16" t="s">
        <v>6</v>
      </c>
      <c r="D983" s="16" t="s">
        <v>7</v>
      </c>
      <c r="E983" s="16">
        <v>2020</v>
      </c>
      <c r="F983" s="12">
        <v>44169</v>
      </c>
      <c r="G983" s="107">
        <v>1018.4</v>
      </c>
      <c r="H983" s="106" t="s">
        <v>181</v>
      </c>
      <c r="I983" s="107">
        <v>1020.3</v>
      </c>
      <c r="J983" s="106" t="s">
        <v>8771</v>
      </c>
      <c r="K983" s="107">
        <v>1016.3</v>
      </c>
      <c r="L983" s="106" t="s">
        <v>8772</v>
      </c>
      <c r="M983" s="107">
        <v>19.3</v>
      </c>
      <c r="N983" s="107">
        <v>22.5</v>
      </c>
      <c r="O983" s="106" t="s">
        <v>8773</v>
      </c>
      <c r="P983" s="107">
        <v>17.5</v>
      </c>
      <c r="Q983" s="106" t="s">
        <v>8774</v>
      </c>
      <c r="R983" s="106" t="s">
        <v>181</v>
      </c>
      <c r="S983" s="107">
        <v>80</v>
      </c>
      <c r="T983" s="107">
        <v>63</v>
      </c>
      <c r="U983" s="106" t="s">
        <v>8775</v>
      </c>
      <c r="V983" s="107">
        <v>1.3</v>
      </c>
      <c r="W983" s="107">
        <v>50</v>
      </c>
      <c r="X983" s="107">
        <v>8.9</v>
      </c>
      <c r="Y983" s="107">
        <v>84</v>
      </c>
      <c r="Z983" s="106" t="s">
        <v>8776</v>
      </c>
      <c r="AA983" s="110">
        <v>0.5</v>
      </c>
      <c r="AB983" s="106" t="s">
        <v>181</v>
      </c>
      <c r="AC983" s="106" t="s">
        <v>181</v>
      </c>
      <c r="AD983" s="106" t="s">
        <v>181</v>
      </c>
      <c r="AE983" s="106" t="s">
        <v>181</v>
      </c>
      <c r="AF983" s="106" t="s">
        <v>181</v>
      </c>
      <c r="AG983" s="106" t="s">
        <v>181</v>
      </c>
      <c r="AH983" s="106" t="s">
        <v>181</v>
      </c>
      <c r="AI983" s="106" t="s">
        <v>181</v>
      </c>
      <c r="AJ983" s="106" t="s">
        <v>181</v>
      </c>
      <c r="AK983" s="106" t="s">
        <v>181</v>
      </c>
      <c r="AL983" s="106" t="s">
        <v>181</v>
      </c>
      <c r="AM983" s="106" t="s">
        <v>181</v>
      </c>
      <c r="AN983" s="106" t="s">
        <v>181</v>
      </c>
      <c r="AO983" s="3"/>
    </row>
    <row r="984" spans="2:41" x14ac:dyDescent="0.25">
      <c r="B984" s="106" t="s">
        <v>4829</v>
      </c>
      <c r="C984" s="16" t="s">
        <v>6</v>
      </c>
      <c r="D984" s="16" t="s">
        <v>7</v>
      </c>
      <c r="E984" s="16">
        <v>2020</v>
      </c>
      <c r="F984" s="12">
        <v>44170</v>
      </c>
      <c r="G984" s="107">
        <v>1019.2</v>
      </c>
      <c r="H984" s="106" t="s">
        <v>181</v>
      </c>
      <c r="I984" s="107">
        <v>1021.2</v>
      </c>
      <c r="J984" s="106" t="s">
        <v>8777</v>
      </c>
      <c r="K984" s="107">
        <v>1017.4</v>
      </c>
      <c r="L984" s="106" t="s">
        <v>8778</v>
      </c>
      <c r="M984" s="107">
        <v>20.100000000000001</v>
      </c>
      <c r="N984" s="107">
        <v>23.4</v>
      </c>
      <c r="O984" s="106" t="s">
        <v>8779</v>
      </c>
      <c r="P984" s="107">
        <v>17.7</v>
      </c>
      <c r="Q984" s="106" t="s">
        <v>8780</v>
      </c>
      <c r="R984" s="106" t="s">
        <v>181</v>
      </c>
      <c r="S984" s="107">
        <v>80</v>
      </c>
      <c r="T984" s="107">
        <v>64</v>
      </c>
      <c r="U984" s="106" t="s">
        <v>8781</v>
      </c>
      <c r="V984" s="107">
        <v>1</v>
      </c>
      <c r="W984" s="107">
        <v>53</v>
      </c>
      <c r="X984" s="107">
        <v>7</v>
      </c>
      <c r="Y984" s="107">
        <v>31</v>
      </c>
      <c r="Z984" s="106" t="s">
        <v>8782</v>
      </c>
      <c r="AA984" s="110">
        <v>0</v>
      </c>
      <c r="AB984" s="106" t="s">
        <v>181</v>
      </c>
      <c r="AC984" s="106" t="s">
        <v>181</v>
      </c>
      <c r="AD984" s="106" t="s">
        <v>181</v>
      </c>
      <c r="AE984" s="106" t="s">
        <v>181</v>
      </c>
      <c r="AF984" s="106" t="s">
        <v>181</v>
      </c>
      <c r="AG984" s="106" t="s">
        <v>181</v>
      </c>
      <c r="AH984" s="106" t="s">
        <v>181</v>
      </c>
      <c r="AI984" s="106" t="s">
        <v>181</v>
      </c>
      <c r="AJ984" s="106" t="s">
        <v>181</v>
      </c>
      <c r="AK984" s="106" t="s">
        <v>181</v>
      </c>
      <c r="AL984" s="106" t="s">
        <v>181</v>
      </c>
      <c r="AM984" s="106" t="s">
        <v>181</v>
      </c>
      <c r="AN984" s="106" t="s">
        <v>181</v>
      </c>
      <c r="AO984" s="3"/>
    </row>
    <row r="985" spans="2:41" x14ac:dyDescent="0.25">
      <c r="B985" s="106" t="s">
        <v>4829</v>
      </c>
      <c r="C985" s="16" t="s">
        <v>6</v>
      </c>
      <c r="D985" s="16" t="s">
        <v>7</v>
      </c>
      <c r="E985" s="16">
        <v>2020</v>
      </c>
      <c r="F985" s="12">
        <v>44171</v>
      </c>
      <c r="G985" s="107">
        <v>1018.2</v>
      </c>
      <c r="H985" s="106" t="s">
        <v>181</v>
      </c>
      <c r="I985" s="107">
        <v>1019.8</v>
      </c>
      <c r="J985" s="106" t="s">
        <v>8783</v>
      </c>
      <c r="K985" s="107">
        <v>1016.7</v>
      </c>
      <c r="L985" s="106" t="s">
        <v>8784</v>
      </c>
      <c r="M985" s="107">
        <v>20.7</v>
      </c>
      <c r="N985" s="107">
        <v>23.6</v>
      </c>
      <c r="O985" s="106" t="s">
        <v>8785</v>
      </c>
      <c r="P985" s="107">
        <v>17.899999999999999</v>
      </c>
      <c r="Q985" s="106" t="s">
        <v>8786</v>
      </c>
      <c r="R985" s="106" t="s">
        <v>181</v>
      </c>
      <c r="S985" s="107">
        <v>86</v>
      </c>
      <c r="T985" s="107">
        <v>71</v>
      </c>
      <c r="U985" s="106" t="s">
        <v>8787</v>
      </c>
      <c r="V985" s="107">
        <v>0.6</v>
      </c>
      <c r="W985" s="107">
        <v>35</v>
      </c>
      <c r="X985" s="107">
        <v>5.8</v>
      </c>
      <c r="Y985" s="107">
        <v>44</v>
      </c>
      <c r="Z985" s="106" t="s">
        <v>8788</v>
      </c>
      <c r="AA985" s="110">
        <v>0</v>
      </c>
      <c r="AB985" s="106" t="s">
        <v>181</v>
      </c>
      <c r="AC985" s="106" t="s">
        <v>181</v>
      </c>
      <c r="AD985" s="106" t="s">
        <v>181</v>
      </c>
      <c r="AE985" s="106" t="s">
        <v>181</v>
      </c>
      <c r="AF985" s="106" t="s">
        <v>181</v>
      </c>
      <c r="AG985" s="106" t="s">
        <v>181</v>
      </c>
      <c r="AH985" s="106" t="s">
        <v>181</v>
      </c>
      <c r="AI985" s="106" t="s">
        <v>181</v>
      </c>
      <c r="AJ985" s="106" t="s">
        <v>181</v>
      </c>
      <c r="AK985" s="106" t="s">
        <v>181</v>
      </c>
      <c r="AL985" s="106" t="s">
        <v>181</v>
      </c>
      <c r="AM985" s="106" t="s">
        <v>181</v>
      </c>
      <c r="AN985" s="106" t="s">
        <v>181</v>
      </c>
      <c r="AO985" s="3"/>
    </row>
    <row r="986" spans="2:41" x14ac:dyDescent="0.25">
      <c r="B986" s="106" t="s">
        <v>4829</v>
      </c>
      <c r="C986" s="16" t="s">
        <v>6</v>
      </c>
      <c r="D986" s="16" t="s">
        <v>7</v>
      </c>
      <c r="E986" s="16">
        <v>2020</v>
      </c>
      <c r="F986" s="12">
        <v>44172</v>
      </c>
      <c r="G986" s="107">
        <v>1017.6</v>
      </c>
      <c r="H986" s="106" t="s">
        <v>181</v>
      </c>
      <c r="I986" s="107">
        <v>1019.4</v>
      </c>
      <c r="J986" s="106" t="s">
        <v>8789</v>
      </c>
      <c r="K986" s="107">
        <v>1015.9</v>
      </c>
      <c r="L986" s="106" t="s">
        <v>8790</v>
      </c>
      <c r="M986" s="107">
        <v>21.9</v>
      </c>
      <c r="N986" s="107">
        <v>26.6</v>
      </c>
      <c r="O986" s="106" t="s">
        <v>8791</v>
      </c>
      <c r="P986" s="107">
        <v>19.399999999999999</v>
      </c>
      <c r="Q986" s="106" t="s">
        <v>8792</v>
      </c>
      <c r="R986" s="106" t="s">
        <v>181</v>
      </c>
      <c r="S986" s="107">
        <v>88</v>
      </c>
      <c r="T986" s="107">
        <v>63</v>
      </c>
      <c r="U986" s="106" t="s">
        <v>8791</v>
      </c>
      <c r="V986" s="107">
        <v>0.4</v>
      </c>
      <c r="W986" s="107">
        <v>30</v>
      </c>
      <c r="X986" s="107">
        <v>5</v>
      </c>
      <c r="Y986" s="107">
        <v>59</v>
      </c>
      <c r="Z986" s="106" t="s">
        <v>8793</v>
      </c>
      <c r="AA986" s="110">
        <v>3</v>
      </c>
      <c r="AB986" s="106" t="s">
        <v>181</v>
      </c>
      <c r="AC986" s="106" t="s">
        <v>181</v>
      </c>
      <c r="AD986" s="106" t="s">
        <v>181</v>
      </c>
      <c r="AE986" s="106" t="s">
        <v>181</v>
      </c>
      <c r="AF986" s="106" t="s">
        <v>181</v>
      </c>
      <c r="AG986" s="106" t="s">
        <v>181</v>
      </c>
      <c r="AH986" s="106" t="s">
        <v>181</v>
      </c>
      <c r="AI986" s="106" t="s">
        <v>181</v>
      </c>
      <c r="AJ986" s="106" t="s">
        <v>181</v>
      </c>
      <c r="AK986" s="106" t="s">
        <v>181</v>
      </c>
      <c r="AL986" s="106" t="s">
        <v>181</v>
      </c>
      <c r="AM986" s="106" t="s">
        <v>181</v>
      </c>
      <c r="AN986" s="106" t="s">
        <v>181</v>
      </c>
      <c r="AO986" s="3"/>
    </row>
    <row r="987" spans="2:41" x14ac:dyDescent="0.25">
      <c r="B987" s="106" t="s">
        <v>4829</v>
      </c>
      <c r="C987" s="16" t="s">
        <v>6</v>
      </c>
      <c r="D987" s="16" t="s">
        <v>7</v>
      </c>
      <c r="E987" s="16">
        <v>2020</v>
      </c>
      <c r="F987" s="12">
        <v>44173</v>
      </c>
      <c r="G987" s="107">
        <v>1016.7</v>
      </c>
      <c r="H987" s="106" t="s">
        <v>181</v>
      </c>
      <c r="I987" s="107">
        <v>1019</v>
      </c>
      <c r="J987" s="106" t="s">
        <v>8794</v>
      </c>
      <c r="K987" s="107">
        <v>1014.1</v>
      </c>
      <c r="L987" s="106" t="s">
        <v>8795</v>
      </c>
      <c r="M987" s="107">
        <v>20.6</v>
      </c>
      <c r="N987" s="107">
        <v>21.8</v>
      </c>
      <c r="O987" s="106" t="s">
        <v>8796</v>
      </c>
      <c r="P987" s="107">
        <v>19.5</v>
      </c>
      <c r="Q987" s="106" t="s">
        <v>8797</v>
      </c>
      <c r="R987" s="106" t="s">
        <v>181</v>
      </c>
      <c r="S987" s="107">
        <v>93</v>
      </c>
      <c r="T987" s="107">
        <v>82</v>
      </c>
      <c r="U987" s="106" t="s">
        <v>8798</v>
      </c>
      <c r="V987" s="107">
        <v>0.3</v>
      </c>
      <c r="W987" s="107">
        <v>20</v>
      </c>
      <c r="X987" s="107">
        <v>5.6</v>
      </c>
      <c r="Y987" s="107">
        <v>62</v>
      </c>
      <c r="Z987" s="106" t="s">
        <v>8799</v>
      </c>
      <c r="AA987" s="110">
        <v>7</v>
      </c>
      <c r="AB987" s="106" t="s">
        <v>181</v>
      </c>
      <c r="AC987" s="106" t="s">
        <v>181</v>
      </c>
      <c r="AD987" s="106" t="s">
        <v>181</v>
      </c>
      <c r="AE987" s="106" t="s">
        <v>181</v>
      </c>
      <c r="AF987" s="106" t="s">
        <v>181</v>
      </c>
      <c r="AG987" s="106" t="s">
        <v>181</v>
      </c>
      <c r="AH987" s="106" t="s">
        <v>181</v>
      </c>
      <c r="AI987" s="106" t="s">
        <v>181</v>
      </c>
      <c r="AJ987" s="106" t="s">
        <v>181</v>
      </c>
      <c r="AK987" s="106" t="s">
        <v>181</v>
      </c>
      <c r="AL987" s="106" t="s">
        <v>181</v>
      </c>
      <c r="AM987" s="106" t="s">
        <v>181</v>
      </c>
      <c r="AN987" s="106" t="s">
        <v>181</v>
      </c>
      <c r="AO987" s="3"/>
    </row>
    <row r="988" spans="2:41" x14ac:dyDescent="0.25">
      <c r="B988" s="106" t="s">
        <v>4829</v>
      </c>
      <c r="C988" s="16" t="s">
        <v>6</v>
      </c>
      <c r="D988" s="16" t="s">
        <v>7</v>
      </c>
      <c r="E988" s="16">
        <v>2020</v>
      </c>
      <c r="F988" s="12">
        <v>44174</v>
      </c>
      <c r="G988" s="107">
        <v>1016.1</v>
      </c>
      <c r="H988" s="106" t="s">
        <v>181</v>
      </c>
      <c r="I988" s="107">
        <v>1018.7</v>
      </c>
      <c r="J988" s="106" t="s">
        <v>8800</v>
      </c>
      <c r="K988" s="107">
        <v>1014.2</v>
      </c>
      <c r="L988" s="106" t="s">
        <v>8801</v>
      </c>
      <c r="M988" s="107">
        <v>20.5</v>
      </c>
      <c r="N988" s="107">
        <v>23.6</v>
      </c>
      <c r="O988" s="106" t="s">
        <v>8802</v>
      </c>
      <c r="P988" s="107">
        <v>19.3</v>
      </c>
      <c r="Q988" s="106" t="s">
        <v>8803</v>
      </c>
      <c r="R988" s="106" t="s">
        <v>181</v>
      </c>
      <c r="S988" s="107">
        <v>87</v>
      </c>
      <c r="T988" s="107">
        <v>67</v>
      </c>
      <c r="U988" s="106" t="s">
        <v>8804</v>
      </c>
      <c r="V988" s="107">
        <v>0.3</v>
      </c>
      <c r="W988" s="107">
        <v>25</v>
      </c>
      <c r="X988" s="107">
        <v>5.4</v>
      </c>
      <c r="Y988" s="107">
        <v>46</v>
      </c>
      <c r="Z988" s="106" t="s">
        <v>8805</v>
      </c>
      <c r="AA988" s="110">
        <v>1</v>
      </c>
      <c r="AB988" s="106" t="s">
        <v>181</v>
      </c>
      <c r="AC988" s="106" t="s">
        <v>181</v>
      </c>
      <c r="AD988" s="106" t="s">
        <v>181</v>
      </c>
      <c r="AE988" s="106" t="s">
        <v>181</v>
      </c>
      <c r="AF988" s="106" t="s">
        <v>181</v>
      </c>
      <c r="AG988" s="106" t="s">
        <v>181</v>
      </c>
      <c r="AH988" s="106" t="s">
        <v>181</v>
      </c>
      <c r="AI988" s="106" t="s">
        <v>181</v>
      </c>
      <c r="AJ988" s="106" t="s">
        <v>181</v>
      </c>
      <c r="AK988" s="106" t="s">
        <v>181</v>
      </c>
      <c r="AL988" s="106" t="s">
        <v>181</v>
      </c>
      <c r="AM988" s="106" t="s">
        <v>181</v>
      </c>
      <c r="AN988" s="106" t="s">
        <v>181</v>
      </c>
      <c r="AO988" s="3"/>
    </row>
    <row r="989" spans="2:41" x14ac:dyDescent="0.25">
      <c r="B989" s="106" t="s">
        <v>4829</v>
      </c>
      <c r="C989" s="16" t="s">
        <v>6</v>
      </c>
      <c r="D989" s="16" t="s">
        <v>7</v>
      </c>
      <c r="E989" s="16">
        <v>2020</v>
      </c>
      <c r="F989" s="12">
        <v>44175</v>
      </c>
      <c r="G989" s="107">
        <v>1013.9</v>
      </c>
      <c r="H989" s="106" t="s">
        <v>181</v>
      </c>
      <c r="I989" s="107">
        <v>1015.4</v>
      </c>
      <c r="J989" s="106" t="s">
        <v>8806</v>
      </c>
      <c r="K989" s="107">
        <v>1012.1</v>
      </c>
      <c r="L989" s="106" t="s">
        <v>8807</v>
      </c>
      <c r="M989" s="107">
        <v>22</v>
      </c>
      <c r="N989" s="107">
        <v>28.2</v>
      </c>
      <c r="O989" s="106" t="s">
        <v>8808</v>
      </c>
      <c r="P989" s="107">
        <v>19</v>
      </c>
      <c r="Q989" s="106" t="s">
        <v>8809</v>
      </c>
      <c r="R989" s="106" t="s">
        <v>181</v>
      </c>
      <c r="S989" s="107">
        <v>88</v>
      </c>
      <c r="T989" s="107">
        <v>57</v>
      </c>
      <c r="U989" s="106" t="s">
        <v>8810</v>
      </c>
      <c r="V989" s="107">
        <v>0.2</v>
      </c>
      <c r="W989" s="107">
        <v>37</v>
      </c>
      <c r="X989" s="107">
        <v>4.9000000000000004</v>
      </c>
      <c r="Y989" s="107">
        <v>38</v>
      </c>
      <c r="Z989" s="106" t="s">
        <v>8811</v>
      </c>
      <c r="AA989" s="110">
        <v>1.5</v>
      </c>
      <c r="AB989" s="106" t="s">
        <v>181</v>
      </c>
      <c r="AC989" s="106" t="s">
        <v>181</v>
      </c>
      <c r="AD989" s="106" t="s">
        <v>181</v>
      </c>
      <c r="AE989" s="106" t="s">
        <v>181</v>
      </c>
      <c r="AF989" s="106" t="s">
        <v>181</v>
      </c>
      <c r="AG989" s="106" t="s">
        <v>181</v>
      </c>
      <c r="AH989" s="106" t="s">
        <v>181</v>
      </c>
      <c r="AI989" s="106" t="s">
        <v>181</v>
      </c>
      <c r="AJ989" s="106" t="s">
        <v>181</v>
      </c>
      <c r="AK989" s="106" t="s">
        <v>181</v>
      </c>
      <c r="AL989" s="106" t="s">
        <v>181</v>
      </c>
      <c r="AM989" s="106" t="s">
        <v>181</v>
      </c>
      <c r="AN989" s="106" t="s">
        <v>181</v>
      </c>
      <c r="AO989" s="3"/>
    </row>
    <row r="990" spans="2:41" x14ac:dyDescent="0.25">
      <c r="B990" s="106" t="s">
        <v>4829</v>
      </c>
      <c r="C990" s="16" t="s">
        <v>6</v>
      </c>
      <c r="D990" s="16" t="s">
        <v>7</v>
      </c>
      <c r="E990" s="16">
        <v>2020</v>
      </c>
      <c r="F990" s="12">
        <v>44176</v>
      </c>
      <c r="G990" s="107">
        <v>1012.8</v>
      </c>
      <c r="H990" s="106" t="s">
        <v>181</v>
      </c>
      <c r="I990" s="107">
        <v>1014.7</v>
      </c>
      <c r="J990" s="106" t="s">
        <v>8812</v>
      </c>
      <c r="K990" s="107">
        <v>1010.1</v>
      </c>
      <c r="L990" s="106" t="s">
        <v>8813</v>
      </c>
      <c r="M990" s="107">
        <v>22.3</v>
      </c>
      <c r="N990" s="107">
        <v>26.3</v>
      </c>
      <c r="O990" s="106" t="s">
        <v>8814</v>
      </c>
      <c r="P990" s="107">
        <v>20.2</v>
      </c>
      <c r="Q990" s="106" t="s">
        <v>8815</v>
      </c>
      <c r="R990" s="106" t="s">
        <v>181</v>
      </c>
      <c r="S990" s="107">
        <v>88</v>
      </c>
      <c r="T990" s="107">
        <v>68</v>
      </c>
      <c r="U990" s="106" t="s">
        <v>8816</v>
      </c>
      <c r="V990" s="107">
        <v>0.5</v>
      </c>
      <c r="W990" s="107">
        <v>24</v>
      </c>
      <c r="X990" s="107">
        <v>4</v>
      </c>
      <c r="Y990" s="107">
        <v>99</v>
      </c>
      <c r="Z990" s="106" t="s">
        <v>8817</v>
      </c>
      <c r="AA990" s="110">
        <v>0</v>
      </c>
      <c r="AB990" s="106" t="s">
        <v>181</v>
      </c>
      <c r="AC990" s="106" t="s">
        <v>181</v>
      </c>
      <c r="AD990" s="106" t="s">
        <v>181</v>
      </c>
      <c r="AE990" s="106" t="s">
        <v>181</v>
      </c>
      <c r="AF990" s="106" t="s">
        <v>181</v>
      </c>
      <c r="AG990" s="106" t="s">
        <v>181</v>
      </c>
      <c r="AH990" s="106" t="s">
        <v>181</v>
      </c>
      <c r="AI990" s="106" t="s">
        <v>181</v>
      </c>
      <c r="AJ990" s="106" t="s">
        <v>181</v>
      </c>
      <c r="AK990" s="106" t="s">
        <v>181</v>
      </c>
      <c r="AL990" s="106" t="s">
        <v>181</v>
      </c>
      <c r="AM990" s="106" t="s">
        <v>181</v>
      </c>
      <c r="AN990" s="106" t="s">
        <v>181</v>
      </c>
      <c r="AO990" s="3"/>
    </row>
    <row r="991" spans="2:41" x14ac:dyDescent="0.25">
      <c r="B991" s="106" t="s">
        <v>4829</v>
      </c>
      <c r="C991" s="16" t="s">
        <v>6</v>
      </c>
      <c r="D991" s="16" t="s">
        <v>7</v>
      </c>
      <c r="E991" s="16">
        <v>2020</v>
      </c>
      <c r="F991" s="12">
        <v>44177</v>
      </c>
      <c r="G991" s="107">
        <v>1013.8</v>
      </c>
      <c r="H991" s="106" t="s">
        <v>181</v>
      </c>
      <c r="I991" s="107">
        <v>1015.6</v>
      </c>
      <c r="J991" s="106" t="s">
        <v>8818</v>
      </c>
      <c r="K991" s="107">
        <v>1011.7</v>
      </c>
      <c r="L991" s="106" t="s">
        <v>8819</v>
      </c>
      <c r="M991" s="107">
        <v>19.8</v>
      </c>
      <c r="N991" s="107">
        <v>21.6</v>
      </c>
      <c r="O991" s="106" t="s">
        <v>8820</v>
      </c>
      <c r="P991" s="107">
        <v>18.3</v>
      </c>
      <c r="Q991" s="106" t="s">
        <v>8821</v>
      </c>
      <c r="R991" s="106" t="s">
        <v>181</v>
      </c>
      <c r="S991" s="107">
        <v>92</v>
      </c>
      <c r="T991" s="107">
        <v>80</v>
      </c>
      <c r="U991" s="106" t="s">
        <v>8822</v>
      </c>
      <c r="V991" s="107">
        <v>0.5</v>
      </c>
      <c r="W991" s="107">
        <v>3</v>
      </c>
      <c r="X991" s="107">
        <v>5.8</v>
      </c>
      <c r="Y991" s="107">
        <v>58</v>
      </c>
      <c r="Z991" s="106" t="s">
        <v>8823</v>
      </c>
      <c r="AA991" s="110">
        <v>6</v>
      </c>
      <c r="AB991" s="106" t="s">
        <v>181</v>
      </c>
      <c r="AC991" s="106" t="s">
        <v>181</v>
      </c>
      <c r="AD991" s="106" t="s">
        <v>181</v>
      </c>
      <c r="AE991" s="106" t="s">
        <v>181</v>
      </c>
      <c r="AF991" s="106" t="s">
        <v>181</v>
      </c>
      <c r="AG991" s="106" t="s">
        <v>181</v>
      </c>
      <c r="AH991" s="106" t="s">
        <v>181</v>
      </c>
      <c r="AI991" s="106" t="s">
        <v>181</v>
      </c>
      <c r="AJ991" s="106" t="s">
        <v>181</v>
      </c>
      <c r="AK991" s="106" t="s">
        <v>181</v>
      </c>
      <c r="AL991" s="106" t="s">
        <v>181</v>
      </c>
      <c r="AM991" s="106" t="s">
        <v>181</v>
      </c>
      <c r="AN991" s="106" t="s">
        <v>181</v>
      </c>
      <c r="AO991" s="3"/>
    </row>
    <row r="992" spans="2:41" x14ac:dyDescent="0.25">
      <c r="B992" s="106" t="s">
        <v>4829</v>
      </c>
      <c r="C992" s="16" t="s">
        <v>6</v>
      </c>
      <c r="D992" s="16" t="s">
        <v>7</v>
      </c>
      <c r="E992" s="16">
        <v>2020</v>
      </c>
      <c r="F992" s="12">
        <v>44178</v>
      </c>
      <c r="G992" s="107">
        <v>1014</v>
      </c>
      <c r="H992" s="106" t="s">
        <v>181</v>
      </c>
      <c r="I992" s="107">
        <v>1016.6</v>
      </c>
      <c r="J992" s="106" t="s">
        <v>8824</v>
      </c>
      <c r="K992" s="107">
        <v>1012</v>
      </c>
      <c r="L992" s="106" t="s">
        <v>8825</v>
      </c>
      <c r="M992" s="107">
        <v>19.8</v>
      </c>
      <c r="N992" s="107">
        <v>24.3</v>
      </c>
      <c r="O992" s="106" t="s">
        <v>8826</v>
      </c>
      <c r="P992" s="107">
        <v>17.7</v>
      </c>
      <c r="Q992" s="106" t="s">
        <v>8827</v>
      </c>
      <c r="R992" s="106" t="s">
        <v>181</v>
      </c>
      <c r="S992" s="107">
        <v>89</v>
      </c>
      <c r="T992" s="107">
        <v>62</v>
      </c>
      <c r="U992" s="106" t="s">
        <v>8828</v>
      </c>
      <c r="V992" s="107">
        <v>0.1</v>
      </c>
      <c r="W992" s="107">
        <v>132</v>
      </c>
      <c r="X992" s="107">
        <v>2.2000000000000002</v>
      </c>
      <c r="Y992" s="107">
        <v>346</v>
      </c>
      <c r="Z992" s="106" t="s">
        <v>8829</v>
      </c>
      <c r="AA992" s="110">
        <v>2.5</v>
      </c>
      <c r="AB992" s="106" t="s">
        <v>181</v>
      </c>
      <c r="AC992" s="106" t="s">
        <v>181</v>
      </c>
      <c r="AD992" s="106" t="s">
        <v>181</v>
      </c>
      <c r="AE992" s="106" t="s">
        <v>181</v>
      </c>
      <c r="AF992" s="106" t="s">
        <v>181</v>
      </c>
      <c r="AG992" s="106" t="s">
        <v>181</v>
      </c>
      <c r="AH992" s="106" t="s">
        <v>181</v>
      </c>
      <c r="AI992" s="106" t="s">
        <v>181</v>
      </c>
      <c r="AJ992" s="106" t="s">
        <v>181</v>
      </c>
      <c r="AK992" s="106" t="s">
        <v>181</v>
      </c>
      <c r="AL992" s="106" t="s">
        <v>181</v>
      </c>
      <c r="AM992" s="106" t="s">
        <v>181</v>
      </c>
      <c r="AN992" s="106" t="s">
        <v>181</v>
      </c>
      <c r="AO992" s="3"/>
    </row>
    <row r="993" spans="2:41" x14ac:dyDescent="0.25">
      <c r="B993" s="106" t="s">
        <v>4829</v>
      </c>
      <c r="C993" s="16" t="s">
        <v>6</v>
      </c>
      <c r="D993" s="16" t="s">
        <v>7</v>
      </c>
      <c r="E993" s="16">
        <v>2020</v>
      </c>
      <c r="F993" s="12">
        <v>44179</v>
      </c>
      <c r="G993" s="107">
        <v>1017.1</v>
      </c>
      <c r="H993" s="106" t="s">
        <v>181</v>
      </c>
      <c r="I993" s="107">
        <v>1020</v>
      </c>
      <c r="J993" s="106" t="s">
        <v>8830</v>
      </c>
      <c r="K993" s="107">
        <v>1014.1</v>
      </c>
      <c r="L993" s="106" t="s">
        <v>8831</v>
      </c>
      <c r="M993" s="107">
        <v>19.100000000000001</v>
      </c>
      <c r="N993" s="107">
        <v>21.4</v>
      </c>
      <c r="O993" s="106" t="s">
        <v>8832</v>
      </c>
      <c r="P993" s="107">
        <v>17.7</v>
      </c>
      <c r="Q993" s="106" t="s">
        <v>8833</v>
      </c>
      <c r="R993" s="106" t="s">
        <v>181</v>
      </c>
      <c r="S993" s="107">
        <v>85</v>
      </c>
      <c r="T993" s="107">
        <v>73</v>
      </c>
      <c r="U993" s="106" t="s">
        <v>8834</v>
      </c>
      <c r="V993" s="107">
        <v>0.9</v>
      </c>
      <c r="W993" s="107">
        <v>4</v>
      </c>
      <c r="X993" s="107">
        <v>7.4</v>
      </c>
      <c r="Y993" s="107">
        <v>76</v>
      </c>
      <c r="Z993" s="106" t="s">
        <v>8835</v>
      </c>
      <c r="AA993" s="110">
        <v>0.5</v>
      </c>
      <c r="AB993" s="106" t="s">
        <v>181</v>
      </c>
      <c r="AC993" s="106" t="s">
        <v>181</v>
      </c>
      <c r="AD993" s="106" t="s">
        <v>181</v>
      </c>
      <c r="AE993" s="106" t="s">
        <v>181</v>
      </c>
      <c r="AF993" s="106" t="s">
        <v>181</v>
      </c>
      <c r="AG993" s="106" t="s">
        <v>181</v>
      </c>
      <c r="AH993" s="106" t="s">
        <v>181</v>
      </c>
      <c r="AI993" s="106" t="s">
        <v>181</v>
      </c>
      <c r="AJ993" s="106" t="s">
        <v>181</v>
      </c>
      <c r="AK993" s="106" t="s">
        <v>181</v>
      </c>
      <c r="AL993" s="106" t="s">
        <v>181</v>
      </c>
      <c r="AM993" s="106" t="s">
        <v>181</v>
      </c>
      <c r="AN993" s="106" t="s">
        <v>181</v>
      </c>
      <c r="AO993" s="3"/>
    </row>
    <row r="994" spans="2:41" x14ac:dyDescent="0.25">
      <c r="B994" s="106" t="s">
        <v>4829</v>
      </c>
      <c r="C994" s="16" t="s">
        <v>6</v>
      </c>
      <c r="D994" s="16" t="s">
        <v>7</v>
      </c>
      <c r="E994" s="16">
        <v>2020</v>
      </c>
      <c r="F994" s="12">
        <v>44180</v>
      </c>
      <c r="G994" s="107">
        <v>1020.6</v>
      </c>
      <c r="H994" s="106" t="s">
        <v>181</v>
      </c>
      <c r="I994" s="107">
        <v>1022.6</v>
      </c>
      <c r="J994" s="106" t="s">
        <v>8836</v>
      </c>
      <c r="K994" s="107">
        <v>1018.6</v>
      </c>
      <c r="L994" s="106" t="s">
        <v>8837</v>
      </c>
      <c r="M994" s="107">
        <v>18.8</v>
      </c>
      <c r="N994" s="107">
        <v>20.9</v>
      </c>
      <c r="O994" s="106" t="s">
        <v>8838</v>
      </c>
      <c r="P994" s="107">
        <v>16.899999999999999</v>
      </c>
      <c r="Q994" s="106" t="s">
        <v>8839</v>
      </c>
      <c r="R994" s="106" t="s">
        <v>181</v>
      </c>
      <c r="S994" s="107">
        <v>79</v>
      </c>
      <c r="T994" s="107">
        <v>67</v>
      </c>
      <c r="U994" s="106" t="s">
        <v>8840</v>
      </c>
      <c r="V994" s="107">
        <v>1</v>
      </c>
      <c r="W994" s="107">
        <v>25</v>
      </c>
      <c r="X994" s="107">
        <v>7.6</v>
      </c>
      <c r="Y994" s="107">
        <v>70</v>
      </c>
      <c r="Z994" s="106" t="s">
        <v>8841</v>
      </c>
      <c r="AA994" s="110">
        <v>0</v>
      </c>
      <c r="AB994" s="106" t="s">
        <v>181</v>
      </c>
      <c r="AC994" s="106" t="s">
        <v>181</v>
      </c>
      <c r="AD994" s="106" t="s">
        <v>181</v>
      </c>
      <c r="AE994" s="106" t="s">
        <v>181</v>
      </c>
      <c r="AF994" s="106" t="s">
        <v>181</v>
      </c>
      <c r="AG994" s="106" t="s">
        <v>181</v>
      </c>
      <c r="AH994" s="106" t="s">
        <v>181</v>
      </c>
      <c r="AI994" s="106" t="s">
        <v>181</v>
      </c>
      <c r="AJ994" s="106" t="s">
        <v>181</v>
      </c>
      <c r="AK994" s="106" t="s">
        <v>181</v>
      </c>
      <c r="AL994" s="106" t="s">
        <v>181</v>
      </c>
      <c r="AM994" s="106" t="s">
        <v>181</v>
      </c>
      <c r="AN994" s="106" t="s">
        <v>181</v>
      </c>
      <c r="AO994" s="3"/>
    </row>
    <row r="995" spans="2:41" x14ac:dyDescent="0.25">
      <c r="B995" s="106" t="s">
        <v>4829</v>
      </c>
      <c r="C995" s="16" t="s">
        <v>6</v>
      </c>
      <c r="D995" s="16" t="s">
        <v>7</v>
      </c>
      <c r="E995" s="16">
        <v>2020</v>
      </c>
      <c r="F995" s="12">
        <v>44181</v>
      </c>
      <c r="G995" s="107">
        <v>1021.5</v>
      </c>
      <c r="H995" s="106" t="s">
        <v>181</v>
      </c>
      <c r="I995" s="107">
        <v>1023.4</v>
      </c>
      <c r="J995" s="106" t="s">
        <v>8842</v>
      </c>
      <c r="K995" s="107">
        <v>1020.2</v>
      </c>
      <c r="L995" s="106" t="s">
        <v>8843</v>
      </c>
      <c r="M995" s="107">
        <v>18</v>
      </c>
      <c r="N995" s="107">
        <v>19.8</v>
      </c>
      <c r="O995" s="106" t="s">
        <v>8844</v>
      </c>
      <c r="P995" s="107">
        <v>16.8</v>
      </c>
      <c r="Q995" s="106" t="s">
        <v>8845</v>
      </c>
      <c r="R995" s="106" t="s">
        <v>181</v>
      </c>
      <c r="S995" s="107">
        <v>86</v>
      </c>
      <c r="T995" s="107">
        <v>74</v>
      </c>
      <c r="U995" s="106" t="s">
        <v>8846</v>
      </c>
      <c r="V995" s="107">
        <v>0.7</v>
      </c>
      <c r="W995" s="107">
        <v>27</v>
      </c>
      <c r="X995" s="107">
        <v>6.7</v>
      </c>
      <c r="Y995" s="107">
        <v>49</v>
      </c>
      <c r="Z995" s="106" t="s">
        <v>8847</v>
      </c>
      <c r="AA995" s="110">
        <v>0.5</v>
      </c>
      <c r="AB995" s="106" t="s">
        <v>181</v>
      </c>
      <c r="AC995" s="106" t="s">
        <v>181</v>
      </c>
      <c r="AD995" s="106" t="s">
        <v>181</v>
      </c>
      <c r="AE995" s="106" t="s">
        <v>181</v>
      </c>
      <c r="AF995" s="106" t="s">
        <v>181</v>
      </c>
      <c r="AG995" s="106" t="s">
        <v>181</v>
      </c>
      <c r="AH995" s="106" t="s">
        <v>181</v>
      </c>
      <c r="AI995" s="106" t="s">
        <v>181</v>
      </c>
      <c r="AJ995" s="106" t="s">
        <v>181</v>
      </c>
      <c r="AK995" s="106" t="s">
        <v>181</v>
      </c>
      <c r="AL995" s="106" t="s">
        <v>181</v>
      </c>
      <c r="AM995" s="106" t="s">
        <v>181</v>
      </c>
      <c r="AN995" s="106" t="s">
        <v>181</v>
      </c>
      <c r="AO995" s="3"/>
    </row>
    <row r="996" spans="2:41" x14ac:dyDescent="0.25">
      <c r="B996" s="106" t="s">
        <v>4829</v>
      </c>
      <c r="C996" s="16" t="s">
        <v>6</v>
      </c>
      <c r="D996" s="16" t="s">
        <v>7</v>
      </c>
      <c r="E996" s="16">
        <v>2020</v>
      </c>
      <c r="F996" s="12">
        <v>44182</v>
      </c>
      <c r="G996" s="107">
        <v>1020.2</v>
      </c>
      <c r="H996" s="106" t="s">
        <v>181</v>
      </c>
      <c r="I996" s="107">
        <v>1022.4</v>
      </c>
      <c r="J996" s="106" t="s">
        <v>8848</v>
      </c>
      <c r="K996" s="107">
        <v>1018.2</v>
      </c>
      <c r="L996" s="106" t="s">
        <v>8849</v>
      </c>
      <c r="M996" s="107">
        <v>18.100000000000001</v>
      </c>
      <c r="N996" s="107">
        <v>22.2</v>
      </c>
      <c r="O996" s="106" t="s">
        <v>8850</v>
      </c>
      <c r="P996" s="107">
        <v>15.9</v>
      </c>
      <c r="Q996" s="106" t="s">
        <v>8851</v>
      </c>
      <c r="R996" s="106" t="s">
        <v>181</v>
      </c>
      <c r="S996" s="107">
        <v>85</v>
      </c>
      <c r="T996" s="107">
        <v>62</v>
      </c>
      <c r="U996" s="106" t="s">
        <v>8852</v>
      </c>
      <c r="V996" s="107">
        <v>0.4</v>
      </c>
      <c r="W996" s="107">
        <v>26</v>
      </c>
      <c r="X996" s="107">
        <v>5.9</v>
      </c>
      <c r="Y996" s="107">
        <v>59</v>
      </c>
      <c r="Z996" s="106" t="s">
        <v>8853</v>
      </c>
      <c r="AA996" s="110">
        <v>0</v>
      </c>
      <c r="AB996" s="106" t="s">
        <v>181</v>
      </c>
      <c r="AC996" s="106" t="s">
        <v>181</v>
      </c>
      <c r="AD996" s="106" t="s">
        <v>181</v>
      </c>
      <c r="AE996" s="106" t="s">
        <v>181</v>
      </c>
      <c r="AF996" s="106" t="s">
        <v>181</v>
      </c>
      <c r="AG996" s="106" t="s">
        <v>181</v>
      </c>
      <c r="AH996" s="106" t="s">
        <v>181</v>
      </c>
      <c r="AI996" s="106" t="s">
        <v>181</v>
      </c>
      <c r="AJ996" s="106" t="s">
        <v>181</v>
      </c>
      <c r="AK996" s="106" t="s">
        <v>181</v>
      </c>
      <c r="AL996" s="106" t="s">
        <v>181</v>
      </c>
      <c r="AM996" s="106" t="s">
        <v>181</v>
      </c>
      <c r="AN996" s="106" t="s">
        <v>181</v>
      </c>
      <c r="AO996" s="3"/>
    </row>
    <row r="997" spans="2:41" x14ac:dyDescent="0.25">
      <c r="B997" s="106" t="s">
        <v>4829</v>
      </c>
      <c r="C997" s="16" t="s">
        <v>6</v>
      </c>
      <c r="D997" s="16" t="s">
        <v>7</v>
      </c>
      <c r="E997" s="16">
        <v>2020</v>
      </c>
      <c r="F997" s="12">
        <v>44183</v>
      </c>
      <c r="G997" s="107">
        <v>1018</v>
      </c>
      <c r="H997" s="106" t="s">
        <v>181</v>
      </c>
      <c r="I997" s="107">
        <v>1019.2</v>
      </c>
      <c r="J997" s="106" t="s">
        <v>8854</v>
      </c>
      <c r="K997" s="107">
        <v>1015.6</v>
      </c>
      <c r="L997" s="106" t="s">
        <v>8855</v>
      </c>
      <c r="M997" s="107">
        <v>19.100000000000001</v>
      </c>
      <c r="N997" s="107">
        <v>25.5</v>
      </c>
      <c r="O997" s="106" t="s">
        <v>8856</v>
      </c>
      <c r="P997" s="107">
        <v>13.9</v>
      </c>
      <c r="Q997" s="106" t="s">
        <v>8857</v>
      </c>
      <c r="R997" s="106" t="s">
        <v>181</v>
      </c>
      <c r="S997" s="107">
        <v>83</v>
      </c>
      <c r="T997" s="107">
        <v>53</v>
      </c>
      <c r="U997" s="106" t="s">
        <v>8858</v>
      </c>
      <c r="V997" s="107">
        <v>0.4</v>
      </c>
      <c r="W997" s="107">
        <v>211</v>
      </c>
      <c r="X997" s="107">
        <v>3.7</v>
      </c>
      <c r="Y997" s="107">
        <v>93</v>
      </c>
      <c r="Z997" s="106" t="s">
        <v>8859</v>
      </c>
      <c r="AA997" s="110">
        <v>0</v>
      </c>
      <c r="AB997" s="106" t="s">
        <v>181</v>
      </c>
      <c r="AC997" s="106" t="s">
        <v>181</v>
      </c>
      <c r="AD997" s="106" t="s">
        <v>181</v>
      </c>
      <c r="AE997" s="106" t="s">
        <v>181</v>
      </c>
      <c r="AF997" s="106" t="s">
        <v>181</v>
      </c>
      <c r="AG997" s="106" t="s">
        <v>181</v>
      </c>
      <c r="AH997" s="106" t="s">
        <v>181</v>
      </c>
      <c r="AI997" s="106" t="s">
        <v>181</v>
      </c>
      <c r="AJ997" s="106" t="s">
        <v>181</v>
      </c>
      <c r="AK997" s="106" t="s">
        <v>181</v>
      </c>
      <c r="AL997" s="106" t="s">
        <v>181</v>
      </c>
      <c r="AM997" s="106" t="s">
        <v>181</v>
      </c>
      <c r="AN997" s="106" t="s">
        <v>181</v>
      </c>
      <c r="AO997" s="3"/>
    </row>
    <row r="998" spans="2:41" x14ac:dyDescent="0.25">
      <c r="B998" s="106" t="s">
        <v>4829</v>
      </c>
      <c r="C998" s="16" t="s">
        <v>6</v>
      </c>
      <c r="D998" s="16" t="s">
        <v>7</v>
      </c>
      <c r="E998" s="16">
        <v>2020</v>
      </c>
      <c r="F998" s="12">
        <v>44184</v>
      </c>
      <c r="G998" s="107">
        <v>1020.8</v>
      </c>
      <c r="H998" s="106" t="s">
        <v>181</v>
      </c>
      <c r="I998" s="107">
        <v>1023.2</v>
      </c>
      <c r="J998" s="106" t="s">
        <v>8860</v>
      </c>
      <c r="K998" s="107">
        <v>1018.1</v>
      </c>
      <c r="L998" s="106" t="s">
        <v>8861</v>
      </c>
      <c r="M998" s="107">
        <v>18.8</v>
      </c>
      <c r="N998" s="107">
        <v>20</v>
      </c>
      <c r="O998" s="106" t="s">
        <v>8862</v>
      </c>
      <c r="P998" s="107">
        <v>17.3</v>
      </c>
      <c r="Q998" s="106" t="s">
        <v>8863</v>
      </c>
      <c r="R998" s="106" t="s">
        <v>181</v>
      </c>
      <c r="S998" s="107">
        <v>79</v>
      </c>
      <c r="T998" s="107">
        <v>70</v>
      </c>
      <c r="U998" s="106" t="s">
        <v>8864</v>
      </c>
      <c r="V998" s="107">
        <v>1.4</v>
      </c>
      <c r="W998" s="107">
        <v>50</v>
      </c>
      <c r="X998" s="107">
        <v>10.3</v>
      </c>
      <c r="Y998" s="107">
        <v>68</v>
      </c>
      <c r="Z998" s="106" t="s">
        <v>8865</v>
      </c>
      <c r="AA998" s="110">
        <v>0</v>
      </c>
      <c r="AB998" s="106" t="s">
        <v>181</v>
      </c>
      <c r="AC998" s="106" t="s">
        <v>181</v>
      </c>
      <c r="AD998" s="106" t="s">
        <v>181</v>
      </c>
      <c r="AE998" s="106" t="s">
        <v>181</v>
      </c>
      <c r="AF998" s="106" t="s">
        <v>181</v>
      </c>
      <c r="AG998" s="106" t="s">
        <v>181</v>
      </c>
      <c r="AH998" s="106" t="s">
        <v>181</v>
      </c>
      <c r="AI998" s="106" t="s">
        <v>181</v>
      </c>
      <c r="AJ998" s="106" t="s">
        <v>181</v>
      </c>
      <c r="AK998" s="106" t="s">
        <v>181</v>
      </c>
      <c r="AL998" s="106" t="s">
        <v>181</v>
      </c>
      <c r="AM998" s="106" t="s">
        <v>181</v>
      </c>
      <c r="AN998" s="106" t="s">
        <v>181</v>
      </c>
      <c r="AO998" s="3"/>
    </row>
    <row r="999" spans="2:41" x14ac:dyDescent="0.25">
      <c r="B999" s="106" t="s">
        <v>4829</v>
      </c>
      <c r="C999" s="16" t="s">
        <v>6</v>
      </c>
      <c r="D999" s="16" t="s">
        <v>7</v>
      </c>
      <c r="E999" s="16">
        <v>2020</v>
      </c>
      <c r="F999" s="12">
        <v>44185</v>
      </c>
      <c r="G999" s="107">
        <v>1022.5</v>
      </c>
      <c r="H999" s="106" t="s">
        <v>181</v>
      </c>
      <c r="I999" s="107">
        <v>1023.7</v>
      </c>
      <c r="J999" s="106" t="s">
        <v>8866</v>
      </c>
      <c r="K999" s="107">
        <v>1020.9</v>
      </c>
      <c r="L999" s="106" t="s">
        <v>8867</v>
      </c>
      <c r="M999" s="107">
        <v>17.8</v>
      </c>
      <c r="N999" s="107">
        <v>20.7</v>
      </c>
      <c r="O999" s="106" t="s">
        <v>8868</v>
      </c>
      <c r="P999" s="107">
        <v>15.1</v>
      </c>
      <c r="Q999" s="106" t="s">
        <v>8869</v>
      </c>
      <c r="R999" s="106" t="s">
        <v>181</v>
      </c>
      <c r="S999" s="107">
        <v>83</v>
      </c>
      <c r="T999" s="107">
        <v>70</v>
      </c>
      <c r="U999" s="106" t="s">
        <v>8868</v>
      </c>
      <c r="V999" s="107">
        <v>0.7</v>
      </c>
      <c r="W999" s="107">
        <v>31</v>
      </c>
      <c r="X999" s="107">
        <v>6.7</v>
      </c>
      <c r="Y999" s="107">
        <v>35</v>
      </c>
      <c r="Z999" s="106" t="s">
        <v>8870</v>
      </c>
      <c r="AA999" s="110">
        <v>0</v>
      </c>
      <c r="AB999" s="106" t="s">
        <v>181</v>
      </c>
      <c r="AC999" s="106" t="s">
        <v>181</v>
      </c>
      <c r="AD999" s="106" t="s">
        <v>181</v>
      </c>
      <c r="AE999" s="106" t="s">
        <v>181</v>
      </c>
      <c r="AF999" s="106" t="s">
        <v>181</v>
      </c>
      <c r="AG999" s="106" t="s">
        <v>181</v>
      </c>
      <c r="AH999" s="106" t="s">
        <v>181</v>
      </c>
      <c r="AI999" s="106" t="s">
        <v>181</v>
      </c>
      <c r="AJ999" s="106" t="s">
        <v>181</v>
      </c>
      <c r="AK999" s="106" t="s">
        <v>181</v>
      </c>
      <c r="AL999" s="106" t="s">
        <v>181</v>
      </c>
      <c r="AM999" s="106" t="s">
        <v>181</v>
      </c>
      <c r="AN999" s="106" t="s">
        <v>181</v>
      </c>
      <c r="AO999" s="3"/>
    </row>
    <row r="1000" spans="2:41" x14ac:dyDescent="0.25">
      <c r="B1000" s="106" t="s">
        <v>4829</v>
      </c>
      <c r="C1000" s="16" t="s">
        <v>6</v>
      </c>
      <c r="D1000" s="16" t="s">
        <v>7</v>
      </c>
      <c r="E1000" s="16">
        <v>2020</v>
      </c>
      <c r="F1000" s="12">
        <v>44186</v>
      </c>
      <c r="G1000" s="107">
        <v>1021.3</v>
      </c>
      <c r="H1000" s="106" t="s">
        <v>181</v>
      </c>
      <c r="I1000" s="107">
        <v>1023.5</v>
      </c>
      <c r="J1000" s="106" t="s">
        <v>8871</v>
      </c>
      <c r="K1000" s="107">
        <v>1019.3</v>
      </c>
      <c r="L1000" s="106" t="s">
        <v>8872</v>
      </c>
      <c r="M1000" s="107">
        <v>17.100000000000001</v>
      </c>
      <c r="N1000" s="107">
        <v>19.2</v>
      </c>
      <c r="O1000" s="106" t="s">
        <v>8873</v>
      </c>
      <c r="P1000" s="107">
        <v>16.2</v>
      </c>
      <c r="Q1000" s="106" t="s">
        <v>2940</v>
      </c>
      <c r="R1000" s="106" t="s">
        <v>181</v>
      </c>
      <c r="S1000" s="107">
        <v>92</v>
      </c>
      <c r="T1000" s="107">
        <v>79</v>
      </c>
      <c r="U1000" s="106" t="s">
        <v>8874</v>
      </c>
      <c r="V1000" s="107">
        <v>0.2</v>
      </c>
      <c r="W1000" s="107">
        <v>4</v>
      </c>
      <c r="X1000" s="107">
        <v>5.0999999999999996</v>
      </c>
      <c r="Y1000" s="107">
        <v>24</v>
      </c>
      <c r="Z1000" s="106" t="s">
        <v>8874</v>
      </c>
      <c r="AA1000" s="110">
        <v>5.5</v>
      </c>
      <c r="AB1000" s="106" t="s">
        <v>181</v>
      </c>
      <c r="AC1000" s="106" t="s">
        <v>181</v>
      </c>
      <c r="AD1000" s="106" t="s">
        <v>181</v>
      </c>
      <c r="AE1000" s="106" t="s">
        <v>181</v>
      </c>
      <c r="AF1000" s="106" t="s">
        <v>181</v>
      </c>
      <c r="AG1000" s="106" t="s">
        <v>181</v>
      </c>
      <c r="AH1000" s="106" t="s">
        <v>181</v>
      </c>
      <c r="AI1000" s="106" t="s">
        <v>181</v>
      </c>
      <c r="AJ1000" s="106" t="s">
        <v>181</v>
      </c>
      <c r="AK1000" s="106" t="s">
        <v>181</v>
      </c>
      <c r="AL1000" s="106" t="s">
        <v>181</v>
      </c>
      <c r="AM1000" s="106" t="s">
        <v>181</v>
      </c>
      <c r="AN1000" s="106" t="s">
        <v>181</v>
      </c>
      <c r="AO1000" s="3"/>
    </row>
    <row r="1001" spans="2:41" x14ac:dyDescent="0.25">
      <c r="B1001" s="106" t="s">
        <v>4829</v>
      </c>
      <c r="C1001" s="16" t="s">
        <v>6</v>
      </c>
      <c r="D1001" s="16" t="s">
        <v>7</v>
      </c>
      <c r="E1001" s="16">
        <v>2020</v>
      </c>
      <c r="F1001" s="12">
        <v>44187</v>
      </c>
      <c r="G1001" s="107">
        <v>1018.5</v>
      </c>
      <c r="H1001" s="106" t="s">
        <v>181</v>
      </c>
      <c r="I1001" s="107">
        <v>1020.9</v>
      </c>
      <c r="J1001" s="106" t="s">
        <v>8875</v>
      </c>
      <c r="K1001" s="107">
        <v>1016.2</v>
      </c>
      <c r="L1001" s="106" t="s">
        <v>8876</v>
      </c>
      <c r="M1001" s="107">
        <v>18.899999999999999</v>
      </c>
      <c r="N1001" s="107">
        <v>23.8</v>
      </c>
      <c r="O1001" s="106" t="s">
        <v>8877</v>
      </c>
      <c r="P1001" s="107">
        <v>14.9</v>
      </c>
      <c r="Q1001" s="106" t="s">
        <v>8878</v>
      </c>
      <c r="R1001" s="106" t="s">
        <v>181</v>
      </c>
      <c r="S1001" s="107">
        <v>88</v>
      </c>
      <c r="T1001" s="107">
        <v>63</v>
      </c>
      <c r="U1001" s="106" t="s">
        <v>8879</v>
      </c>
      <c r="V1001" s="107">
        <v>0.4</v>
      </c>
      <c r="W1001" s="107">
        <v>47</v>
      </c>
      <c r="X1001" s="107">
        <v>5</v>
      </c>
      <c r="Y1001" s="107">
        <v>101</v>
      </c>
      <c r="Z1001" s="106" t="s">
        <v>8880</v>
      </c>
      <c r="AA1001" s="110">
        <v>5</v>
      </c>
      <c r="AB1001" s="106" t="s">
        <v>181</v>
      </c>
      <c r="AC1001" s="106" t="s">
        <v>181</v>
      </c>
      <c r="AD1001" s="106" t="s">
        <v>181</v>
      </c>
      <c r="AE1001" s="106" t="s">
        <v>181</v>
      </c>
      <c r="AF1001" s="106" t="s">
        <v>181</v>
      </c>
      <c r="AG1001" s="106" t="s">
        <v>181</v>
      </c>
      <c r="AH1001" s="106" t="s">
        <v>181</v>
      </c>
      <c r="AI1001" s="106" t="s">
        <v>181</v>
      </c>
      <c r="AJ1001" s="106" t="s">
        <v>181</v>
      </c>
      <c r="AK1001" s="106" t="s">
        <v>181</v>
      </c>
      <c r="AL1001" s="106" t="s">
        <v>181</v>
      </c>
      <c r="AM1001" s="106" t="s">
        <v>181</v>
      </c>
      <c r="AN1001" s="106" t="s">
        <v>181</v>
      </c>
      <c r="AO1001" s="3"/>
    </row>
    <row r="1002" spans="2:41" x14ac:dyDescent="0.25">
      <c r="B1002" s="106" t="s">
        <v>4829</v>
      </c>
      <c r="C1002" s="16" t="s">
        <v>6</v>
      </c>
      <c r="D1002" s="16" t="s">
        <v>7</v>
      </c>
      <c r="E1002" s="16">
        <v>2020</v>
      </c>
      <c r="F1002" s="12">
        <v>44188</v>
      </c>
      <c r="G1002" s="107">
        <v>1014.6</v>
      </c>
      <c r="H1002" s="106" t="s">
        <v>181</v>
      </c>
      <c r="I1002" s="107">
        <v>1018.3</v>
      </c>
      <c r="J1002" s="106" t="s">
        <v>8881</v>
      </c>
      <c r="K1002" s="107">
        <v>1011.5</v>
      </c>
      <c r="L1002" s="106" t="s">
        <v>8882</v>
      </c>
      <c r="M1002" s="107">
        <v>19.5</v>
      </c>
      <c r="N1002" s="107">
        <v>22.3</v>
      </c>
      <c r="O1002" s="106" t="s">
        <v>8883</v>
      </c>
      <c r="P1002" s="107">
        <v>18.3</v>
      </c>
      <c r="Q1002" s="106" t="s">
        <v>8884</v>
      </c>
      <c r="R1002" s="106" t="s">
        <v>181</v>
      </c>
      <c r="S1002" s="107">
        <v>94</v>
      </c>
      <c r="T1002" s="107">
        <v>79</v>
      </c>
      <c r="U1002" s="106" t="s">
        <v>8885</v>
      </c>
      <c r="V1002" s="107">
        <v>0.2</v>
      </c>
      <c r="W1002" s="107">
        <v>59</v>
      </c>
      <c r="X1002" s="107">
        <v>2.2999999999999998</v>
      </c>
      <c r="Y1002" s="107">
        <v>217</v>
      </c>
      <c r="Z1002" s="106" t="s">
        <v>8886</v>
      </c>
      <c r="AA1002" s="110">
        <v>9.5</v>
      </c>
      <c r="AB1002" s="106" t="s">
        <v>181</v>
      </c>
      <c r="AC1002" s="106" t="s">
        <v>181</v>
      </c>
      <c r="AD1002" s="106" t="s">
        <v>181</v>
      </c>
      <c r="AE1002" s="106" t="s">
        <v>181</v>
      </c>
      <c r="AF1002" s="106" t="s">
        <v>181</v>
      </c>
      <c r="AG1002" s="106" t="s">
        <v>181</v>
      </c>
      <c r="AH1002" s="106" t="s">
        <v>181</v>
      </c>
      <c r="AI1002" s="106" t="s">
        <v>181</v>
      </c>
      <c r="AJ1002" s="106" t="s">
        <v>181</v>
      </c>
      <c r="AK1002" s="106" t="s">
        <v>181</v>
      </c>
      <c r="AL1002" s="106" t="s">
        <v>181</v>
      </c>
      <c r="AM1002" s="106" t="s">
        <v>181</v>
      </c>
      <c r="AN1002" s="106" t="s">
        <v>181</v>
      </c>
      <c r="AO1002" s="3"/>
    </row>
    <row r="1003" spans="2:41" x14ac:dyDescent="0.25">
      <c r="B1003" s="106" t="s">
        <v>4829</v>
      </c>
      <c r="C1003" s="16" t="s">
        <v>6</v>
      </c>
      <c r="D1003" s="16" t="s">
        <v>7</v>
      </c>
      <c r="E1003" s="16">
        <v>2020</v>
      </c>
      <c r="F1003" s="12">
        <v>44189</v>
      </c>
      <c r="G1003" s="107">
        <v>1012.6</v>
      </c>
      <c r="H1003" s="106" t="s">
        <v>181</v>
      </c>
      <c r="I1003" s="107">
        <v>1016.3</v>
      </c>
      <c r="J1003" s="106" t="s">
        <v>8887</v>
      </c>
      <c r="K1003" s="107">
        <v>1010.2</v>
      </c>
      <c r="L1003" s="106" t="s">
        <v>8888</v>
      </c>
      <c r="M1003" s="107">
        <v>19.600000000000001</v>
      </c>
      <c r="N1003" s="107">
        <v>24</v>
      </c>
      <c r="O1003" s="106" t="s">
        <v>8889</v>
      </c>
      <c r="P1003" s="107">
        <v>17.7</v>
      </c>
      <c r="Q1003" s="106" t="s">
        <v>8890</v>
      </c>
      <c r="R1003" s="106" t="s">
        <v>181</v>
      </c>
      <c r="S1003" s="107">
        <v>89</v>
      </c>
      <c r="T1003" s="107">
        <v>75</v>
      </c>
      <c r="U1003" s="106" t="s">
        <v>8891</v>
      </c>
      <c r="V1003" s="107">
        <v>0.7</v>
      </c>
      <c r="W1003" s="107">
        <v>4</v>
      </c>
      <c r="X1003" s="107">
        <v>6.2</v>
      </c>
      <c r="Y1003" s="107">
        <v>36</v>
      </c>
      <c r="Z1003" s="106" t="s">
        <v>8892</v>
      </c>
      <c r="AA1003" s="110">
        <v>1</v>
      </c>
      <c r="AB1003" s="106" t="s">
        <v>181</v>
      </c>
      <c r="AC1003" s="106" t="s">
        <v>181</v>
      </c>
      <c r="AD1003" s="106" t="s">
        <v>181</v>
      </c>
      <c r="AE1003" s="106" t="s">
        <v>181</v>
      </c>
      <c r="AF1003" s="106" t="s">
        <v>181</v>
      </c>
      <c r="AG1003" s="106" t="s">
        <v>181</v>
      </c>
      <c r="AH1003" s="106" t="s">
        <v>181</v>
      </c>
      <c r="AI1003" s="106" t="s">
        <v>181</v>
      </c>
      <c r="AJ1003" s="106" t="s">
        <v>181</v>
      </c>
      <c r="AK1003" s="106" t="s">
        <v>181</v>
      </c>
      <c r="AL1003" s="106" t="s">
        <v>181</v>
      </c>
      <c r="AM1003" s="106" t="s">
        <v>181</v>
      </c>
      <c r="AN1003" s="106" t="s">
        <v>181</v>
      </c>
      <c r="AO1003" s="3"/>
    </row>
    <row r="1004" spans="2:41" x14ac:dyDescent="0.25">
      <c r="B1004" s="106" t="s">
        <v>4829</v>
      </c>
      <c r="C1004" s="16" t="s">
        <v>6</v>
      </c>
      <c r="D1004" s="16" t="s">
        <v>7</v>
      </c>
      <c r="E1004" s="16">
        <v>2020</v>
      </c>
      <c r="F1004" s="12">
        <v>44190</v>
      </c>
      <c r="G1004" s="107">
        <v>1017.9</v>
      </c>
      <c r="H1004" s="106" t="s">
        <v>181</v>
      </c>
      <c r="I1004" s="107">
        <v>1020</v>
      </c>
      <c r="J1004" s="106" t="s">
        <v>8893</v>
      </c>
      <c r="K1004" s="107">
        <v>1015.6</v>
      </c>
      <c r="L1004" s="106" t="s">
        <v>8894</v>
      </c>
      <c r="M1004" s="107">
        <v>17.5</v>
      </c>
      <c r="N1004" s="107">
        <v>19.100000000000001</v>
      </c>
      <c r="O1004" s="106" t="s">
        <v>8895</v>
      </c>
      <c r="P1004" s="107">
        <v>16.5</v>
      </c>
      <c r="Q1004" s="106" t="s">
        <v>8896</v>
      </c>
      <c r="R1004" s="106" t="s">
        <v>181</v>
      </c>
      <c r="S1004" s="107">
        <v>88</v>
      </c>
      <c r="T1004" s="107">
        <v>75</v>
      </c>
      <c r="U1004" s="106" t="s">
        <v>8897</v>
      </c>
      <c r="V1004" s="107">
        <v>0.4</v>
      </c>
      <c r="W1004" s="107">
        <v>13</v>
      </c>
      <c r="X1004" s="107">
        <v>5.6</v>
      </c>
      <c r="Y1004" s="107">
        <v>49</v>
      </c>
      <c r="Z1004" s="106" t="s">
        <v>8898</v>
      </c>
      <c r="AA1004" s="110">
        <v>1.5</v>
      </c>
      <c r="AB1004" s="106" t="s">
        <v>181</v>
      </c>
      <c r="AC1004" s="106" t="s">
        <v>181</v>
      </c>
      <c r="AD1004" s="106" t="s">
        <v>181</v>
      </c>
      <c r="AE1004" s="106" t="s">
        <v>181</v>
      </c>
      <c r="AF1004" s="106" t="s">
        <v>181</v>
      </c>
      <c r="AG1004" s="106" t="s">
        <v>181</v>
      </c>
      <c r="AH1004" s="106" t="s">
        <v>181</v>
      </c>
      <c r="AI1004" s="106" t="s">
        <v>181</v>
      </c>
      <c r="AJ1004" s="106" t="s">
        <v>181</v>
      </c>
      <c r="AK1004" s="106" t="s">
        <v>181</v>
      </c>
      <c r="AL1004" s="106" t="s">
        <v>181</v>
      </c>
      <c r="AM1004" s="106" t="s">
        <v>181</v>
      </c>
      <c r="AN1004" s="106" t="s">
        <v>181</v>
      </c>
      <c r="AO1004" s="3"/>
    </row>
    <row r="1005" spans="2:41" x14ac:dyDescent="0.25">
      <c r="B1005" s="106" t="s">
        <v>4829</v>
      </c>
      <c r="C1005" s="16" t="s">
        <v>6</v>
      </c>
      <c r="D1005" s="16" t="s">
        <v>7</v>
      </c>
      <c r="E1005" s="16">
        <v>2020</v>
      </c>
      <c r="F1005" s="12">
        <v>44191</v>
      </c>
      <c r="G1005" s="107">
        <v>1016.6</v>
      </c>
      <c r="H1005" s="106" t="s">
        <v>181</v>
      </c>
      <c r="I1005" s="107">
        <v>1019.1</v>
      </c>
      <c r="J1005" s="106" t="s">
        <v>8899</v>
      </c>
      <c r="K1005" s="107">
        <v>1013.8</v>
      </c>
      <c r="L1005" s="106" t="s">
        <v>8900</v>
      </c>
      <c r="M1005" s="107">
        <v>17.899999999999999</v>
      </c>
      <c r="N1005" s="107">
        <v>24.8</v>
      </c>
      <c r="O1005" s="106" t="s">
        <v>8901</v>
      </c>
      <c r="P1005" s="107">
        <v>13.1</v>
      </c>
      <c r="Q1005" s="106" t="s">
        <v>8902</v>
      </c>
      <c r="R1005" s="106" t="s">
        <v>181</v>
      </c>
      <c r="S1005" s="107">
        <v>85</v>
      </c>
      <c r="T1005" s="107">
        <v>50</v>
      </c>
      <c r="U1005" s="106" t="s">
        <v>8903</v>
      </c>
      <c r="V1005" s="107">
        <v>0.3</v>
      </c>
      <c r="W1005" s="107">
        <v>220</v>
      </c>
      <c r="X1005" s="107">
        <v>3.7</v>
      </c>
      <c r="Y1005" s="107">
        <v>211</v>
      </c>
      <c r="Z1005" s="106" t="s">
        <v>8904</v>
      </c>
      <c r="AA1005" s="110">
        <v>0</v>
      </c>
      <c r="AB1005" s="106" t="s">
        <v>181</v>
      </c>
      <c r="AC1005" s="106" t="s">
        <v>181</v>
      </c>
      <c r="AD1005" s="106" t="s">
        <v>181</v>
      </c>
      <c r="AE1005" s="106" t="s">
        <v>181</v>
      </c>
      <c r="AF1005" s="106" t="s">
        <v>181</v>
      </c>
      <c r="AG1005" s="106" t="s">
        <v>181</v>
      </c>
      <c r="AH1005" s="106" t="s">
        <v>181</v>
      </c>
      <c r="AI1005" s="106" t="s">
        <v>181</v>
      </c>
      <c r="AJ1005" s="106" t="s">
        <v>181</v>
      </c>
      <c r="AK1005" s="106" t="s">
        <v>181</v>
      </c>
      <c r="AL1005" s="106" t="s">
        <v>181</v>
      </c>
      <c r="AM1005" s="106" t="s">
        <v>181</v>
      </c>
      <c r="AN1005" s="106" t="s">
        <v>181</v>
      </c>
      <c r="AO1005" s="3"/>
    </row>
    <row r="1006" spans="2:41" x14ac:dyDescent="0.25">
      <c r="B1006" s="106" t="s">
        <v>4829</v>
      </c>
      <c r="C1006" s="16" t="s">
        <v>6</v>
      </c>
      <c r="D1006" s="16" t="s">
        <v>7</v>
      </c>
      <c r="E1006" s="16">
        <v>2020</v>
      </c>
      <c r="F1006" s="12">
        <v>44192</v>
      </c>
      <c r="G1006" s="107">
        <v>1014.7</v>
      </c>
      <c r="H1006" s="106" t="s">
        <v>181</v>
      </c>
      <c r="I1006" s="107">
        <v>1016.3</v>
      </c>
      <c r="J1006" s="106" t="s">
        <v>8905</v>
      </c>
      <c r="K1006" s="107">
        <v>1013</v>
      </c>
      <c r="L1006" s="106" t="s">
        <v>8906</v>
      </c>
      <c r="M1006" s="107">
        <v>19.5</v>
      </c>
      <c r="N1006" s="107">
        <v>25.6</v>
      </c>
      <c r="O1006" s="106" t="s">
        <v>8907</v>
      </c>
      <c r="P1006" s="107">
        <v>15.7</v>
      </c>
      <c r="Q1006" s="106" t="s">
        <v>8908</v>
      </c>
      <c r="R1006" s="106" t="s">
        <v>181</v>
      </c>
      <c r="S1006" s="107">
        <v>83</v>
      </c>
      <c r="T1006" s="107">
        <v>47</v>
      </c>
      <c r="U1006" s="106" t="s">
        <v>8909</v>
      </c>
      <c r="V1006" s="107">
        <v>0.4</v>
      </c>
      <c r="W1006" s="107">
        <v>27</v>
      </c>
      <c r="X1006" s="107">
        <v>3.5</v>
      </c>
      <c r="Y1006" s="107">
        <v>24</v>
      </c>
      <c r="Z1006" s="106" t="s">
        <v>8910</v>
      </c>
      <c r="AA1006" s="110">
        <v>4</v>
      </c>
      <c r="AB1006" s="106" t="s">
        <v>181</v>
      </c>
      <c r="AC1006" s="106" t="s">
        <v>181</v>
      </c>
      <c r="AD1006" s="106" t="s">
        <v>181</v>
      </c>
      <c r="AE1006" s="106" t="s">
        <v>181</v>
      </c>
      <c r="AF1006" s="106" t="s">
        <v>181</v>
      </c>
      <c r="AG1006" s="106" t="s">
        <v>181</v>
      </c>
      <c r="AH1006" s="106" t="s">
        <v>181</v>
      </c>
      <c r="AI1006" s="106" t="s">
        <v>181</v>
      </c>
      <c r="AJ1006" s="106" t="s">
        <v>181</v>
      </c>
      <c r="AK1006" s="106" t="s">
        <v>181</v>
      </c>
      <c r="AL1006" s="106" t="s">
        <v>181</v>
      </c>
      <c r="AM1006" s="106" t="s">
        <v>181</v>
      </c>
      <c r="AN1006" s="106" t="s">
        <v>181</v>
      </c>
      <c r="AO1006" s="3"/>
    </row>
    <row r="1007" spans="2:41" x14ac:dyDescent="0.25">
      <c r="B1007" s="106" t="s">
        <v>4829</v>
      </c>
      <c r="C1007" s="16" t="s">
        <v>6</v>
      </c>
      <c r="D1007" s="16" t="s">
        <v>7</v>
      </c>
      <c r="E1007" s="16">
        <v>2020</v>
      </c>
      <c r="F1007" s="12">
        <v>44193</v>
      </c>
      <c r="G1007" s="107">
        <v>1015.2</v>
      </c>
      <c r="H1007" s="106" t="s">
        <v>181</v>
      </c>
      <c r="I1007" s="107">
        <v>1017.8</v>
      </c>
      <c r="J1007" s="106" t="s">
        <v>8911</v>
      </c>
      <c r="K1007" s="107">
        <v>1013.4</v>
      </c>
      <c r="L1007" s="106" t="s">
        <v>8912</v>
      </c>
      <c r="M1007" s="107">
        <v>18.899999999999999</v>
      </c>
      <c r="N1007" s="107">
        <v>22.8</v>
      </c>
      <c r="O1007" s="106" t="s">
        <v>2996</v>
      </c>
      <c r="P1007" s="107">
        <v>17.7</v>
      </c>
      <c r="Q1007" s="106" t="s">
        <v>8913</v>
      </c>
      <c r="R1007" s="106" t="s">
        <v>181</v>
      </c>
      <c r="S1007" s="107">
        <v>91</v>
      </c>
      <c r="T1007" s="107">
        <v>68</v>
      </c>
      <c r="U1007" s="106" t="s">
        <v>8914</v>
      </c>
      <c r="V1007" s="107">
        <v>0.3</v>
      </c>
      <c r="W1007" s="107">
        <v>13</v>
      </c>
      <c r="X1007" s="107">
        <v>4</v>
      </c>
      <c r="Y1007" s="107">
        <v>12</v>
      </c>
      <c r="Z1007" s="106" t="s">
        <v>8915</v>
      </c>
      <c r="AA1007" s="110">
        <v>0.5</v>
      </c>
      <c r="AB1007" s="106" t="s">
        <v>181</v>
      </c>
      <c r="AC1007" s="106" t="s">
        <v>181</v>
      </c>
      <c r="AD1007" s="106" t="s">
        <v>181</v>
      </c>
      <c r="AE1007" s="106" t="s">
        <v>181</v>
      </c>
      <c r="AF1007" s="106" t="s">
        <v>181</v>
      </c>
      <c r="AG1007" s="106" t="s">
        <v>181</v>
      </c>
      <c r="AH1007" s="106" t="s">
        <v>181</v>
      </c>
      <c r="AI1007" s="106" t="s">
        <v>181</v>
      </c>
      <c r="AJ1007" s="106" t="s">
        <v>181</v>
      </c>
      <c r="AK1007" s="106" t="s">
        <v>181</v>
      </c>
      <c r="AL1007" s="106" t="s">
        <v>181</v>
      </c>
      <c r="AM1007" s="106" t="s">
        <v>181</v>
      </c>
      <c r="AN1007" s="106" t="s">
        <v>181</v>
      </c>
      <c r="AO1007" s="3"/>
    </row>
    <row r="1008" spans="2:41" x14ac:dyDescent="0.25">
      <c r="B1008" s="106" t="s">
        <v>4829</v>
      </c>
      <c r="C1008" s="16" t="s">
        <v>6</v>
      </c>
      <c r="D1008" s="16" t="s">
        <v>7</v>
      </c>
      <c r="E1008" s="16">
        <v>2020</v>
      </c>
      <c r="F1008" s="12">
        <v>44194</v>
      </c>
      <c r="G1008" s="107">
        <v>1011.7</v>
      </c>
      <c r="H1008" s="106" t="s">
        <v>181</v>
      </c>
      <c r="I1008" s="107">
        <v>1013.5</v>
      </c>
      <c r="J1008" s="106" t="s">
        <v>8916</v>
      </c>
      <c r="K1008" s="107">
        <v>1009.3</v>
      </c>
      <c r="L1008" s="106" t="s">
        <v>8917</v>
      </c>
      <c r="M1008" s="107">
        <v>20.8</v>
      </c>
      <c r="N1008" s="107">
        <v>26.3</v>
      </c>
      <c r="O1008" s="106" t="s">
        <v>8918</v>
      </c>
      <c r="P1008" s="107">
        <v>16.7</v>
      </c>
      <c r="Q1008" s="106" t="s">
        <v>8919</v>
      </c>
      <c r="R1008" s="106" t="s">
        <v>181</v>
      </c>
      <c r="S1008" s="107">
        <v>86</v>
      </c>
      <c r="T1008" s="107">
        <v>58</v>
      </c>
      <c r="U1008" s="106" t="s">
        <v>8920</v>
      </c>
      <c r="V1008" s="107">
        <v>0.4</v>
      </c>
      <c r="W1008" s="107">
        <v>221</v>
      </c>
      <c r="X1008" s="107">
        <v>3.7</v>
      </c>
      <c r="Y1008" s="107">
        <v>359</v>
      </c>
      <c r="Z1008" s="106" t="s">
        <v>8921</v>
      </c>
      <c r="AA1008" s="110">
        <v>0</v>
      </c>
      <c r="AB1008" s="106" t="s">
        <v>181</v>
      </c>
      <c r="AC1008" s="106" t="s">
        <v>181</v>
      </c>
      <c r="AD1008" s="106" t="s">
        <v>181</v>
      </c>
      <c r="AE1008" s="106" t="s">
        <v>181</v>
      </c>
      <c r="AF1008" s="106" t="s">
        <v>181</v>
      </c>
      <c r="AG1008" s="106" t="s">
        <v>181</v>
      </c>
      <c r="AH1008" s="106" t="s">
        <v>181</v>
      </c>
      <c r="AI1008" s="106" t="s">
        <v>181</v>
      </c>
      <c r="AJ1008" s="106" t="s">
        <v>181</v>
      </c>
      <c r="AK1008" s="106" t="s">
        <v>181</v>
      </c>
      <c r="AL1008" s="106" t="s">
        <v>181</v>
      </c>
      <c r="AM1008" s="106" t="s">
        <v>181</v>
      </c>
      <c r="AN1008" s="106" t="s">
        <v>181</v>
      </c>
      <c r="AO1008" s="3"/>
    </row>
    <row r="1009" spans="2:41" x14ac:dyDescent="0.25">
      <c r="B1009" s="106" t="s">
        <v>4829</v>
      </c>
      <c r="C1009" s="16" t="s">
        <v>6</v>
      </c>
      <c r="D1009" s="16" t="s">
        <v>7</v>
      </c>
      <c r="E1009" s="16">
        <v>2020</v>
      </c>
      <c r="F1009" s="12">
        <v>44195</v>
      </c>
      <c r="G1009" s="107">
        <v>1019</v>
      </c>
      <c r="H1009" s="106" t="s">
        <v>181</v>
      </c>
      <c r="I1009" s="106" t="s">
        <v>181</v>
      </c>
      <c r="J1009" s="106" t="s">
        <v>181</v>
      </c>
      <c r="K1009" s="106" t="s">
        <v>181</v>
      </c>
      <c r="L1009" s="106" t="s">
        <v>181</v>
      </c>
      <c r="M1009" s="107">
        <v>15.4</v>
      </c>
      <c r="N1009" s="106" t="s">
        <v>181</v>
      </c>
      <c r="O1009" s="106" t="s">
        <v>181</v>
      </c>
      <c r="P1009" s="106" t="s">
        <v>181</v>
      </c>
      <c r="Q1009" s="106" t="s">
        <v>181</v>
      </c>
      <c r="R1009" s="106" t="s">
        <v>181</v>
      </c>
      <c r="S1009" s="107">
        <v>72</v>
      </c>
      <c r="T1009" s="106" t="s">
        <v>181</v>
      </c>
      <c r="U1009" s="106" t="s">
        <v>181</v>
      </c>
      <c r="V1009" s="107">
        <v>1.8</v>
      </c>
      <c r="W1009" s="107">
        <v>43</v>
      </c>
      <c r="X1009" s="106" t="s">
        <v>181</v>
      </c>
      <c r="Y1009" s="106" t="s">
        <v>181</v>
      </c>
      <c r="Z1009" s="106" t="s">
        <v>181</v>
      </c>
      <c r="AA1009" s="110">
        <v>4.5</v>
      </c>
      <c r="AB1009" s="106" t="s">
        <v>181</v>
      </c>
      <c r="AC1009" s="106" t="s">
        <v>181</v>
      </c>
      <c r="AD1009" s="106" t="s">
        <v>181</v>
      </c>
      <c r="AE1009" s="106" t="s">
        <v>181</v>
      </c>
      <c r="AF1009" s="106" t="s">
        <v>181</v>
      </c>
      <c r="AG1009" s="106" t="s">
        <v>181</v>
      </c>
      <c r="AH1009" s="106" t="s">
        <v>181</v>
      </c>
      <c r="AI1009" s="106" t="s">
        <v>181</v>
      </c>
      <c r="AJ1009" s="106" t="s">
        <v>181</v>
      </c>
      <c r="AK1009" s="106" t="s">
        <v>181</v>
      </c>
      <c r="AL1009" s="106" t="s">
        <v>181</v>
      </c>
      <c r="AM1009" s="106" t="s">
        <v>181</v>
      </c>
      <c r="AN1009" s="106" t="s">
        <v>181</v>
      </c>
      <c r="AO1009" s="3"/>
    </row>
    <row r="1010" spans="2:41" x14ac:dyDescent="0.25">
      <c r="B1010" s="106" t="s">
        <v>4829</v>
      </c>
      <c r="C1010" s="16" t="s">
        <v>6</v>
      </c>
      <c r="D1010" s="16" t="s">
        <v>7</v>
      </c>
      <c r="E1010" s="16">
        <v>2020</v>
      </c>
      <c r="F1010" s="12">
        <v>44196</v>
      </c>
      <c r="G1010" s="106" t="s">
        <v>181</v>
      </c>
      <c r="H1010" s="106" t="s">
        <v>181</v>
      </c>
      <c r="I1010" s="106" t="s">
        <v>181</v>
      </c>
      <c r="J1010" s="106" t="s">
        <v>181</v>
      </c>
      <c r="K1010" s="106" t="s">
        <v>181</v>
      </c>
      <c r="L1010" s="106" t="s">
        <v>181</v>
      </c>
      <c r="M1010" s="106" t="s">
        <v>181</v>
      </c>
      <c r="N1010" s="106" t="s">
        <v>181</v>
      </c>
      <c r="O1010" s="106" t="s">
        <v>181</v>
      </c>
      <c r="P1010" s="106" t="s">
        <v>181</v>
      </c>
      <c r="Q1010" s="106" t="s">
        <v>181</v>
      </c>
      <c r="R1010" s="106" t="s">
        <v>181</v>
      </c>
      <c r="S1010" s="106" t="s">
        <v>181</v>
      </c>
      <c r="T1010" s="106" t="s">
        <v>181</v>
      </c>
      <c r="U1010" s="106" t="s">
        <v>181</v>
      </c>
      <c r="V1010" s="106" t="s">
        <v>181</v>
      </c>
      <c r="W1010" s="106" t="s">
        <v>181</v>
      </c>
      <c r="X1010" s="106" t="s">
        <v>181</v>
      </c>
      <c r="Y1010" s="106" t="s">
        <v>181</v>
      </c>
      <c r="Z1010" s="106" t="s">
        <v>181</v>
      </c>
      <c r="AA1010" s="108" t="s">
        <v>5999</v>
      </c>
      <c r="AB1010" s="106" t="s">
        <v>181</v>
      </c>
      <c r="AC1010" s="106" t="s">
        <v>181</v>
      </c>
      <c r="AD1010" s="106" t="s">
        <v>181</v>
      </c>
      <c r="AE1010" s="106" t="s">
        <v>181</v>
      </c>
      <c r="AF1010" s="106" t="s">
        <v>181</v>
      </c>
      <c r="AG1010" s="106" t="s">
        <v>181</v>
      </c>
      <c r="AH1010" s="106" t="s">
        <v>181</v>
      </c>
      <c r="AI1010" s="106" t="s">
        <v>181</v>
      </c>
      <c r="AJ1010" s="106" t="s">
        <v>181</v>
      </c>
      <c r="AK1010" s="106" t="s">
        <v>181</v>
      </c>
      <c r="AL1010" s="106" t="s">
        <v>181</v>
      </c>
      <c r="AM1010" s="106" t="s">
        <v>181</v>
      </c>
      <c r="AN1010" s="106" t="s">
        <v>181</v>
      </c>
      <c r="AO1010" s="3"/>
    </row>
    <row r="1011" spans="2:41" x14ac:dyDescent="0.25">
      <c r="B1011" s="106" t="s">
        <v>4829</v>
      </c>
      <c r="C1011" s="16" t="s">
        <v>6</v>
      </c>
      <c r="D1011" s="16" t="s">
        <v>7</v>
      </c>
      <c r="E1011" s="16">
        <v>2021</v>
      </c>
      <c r="F1011" s="12">
        <v>44197</v>
      </c>
      <c r="G1011" s="106" t="s">
        <v>181</v>
      </c>
      <c r="H1011" s="106" t="s">
        <v>181</v>
      </c>
      <c r="I1011" s="106" t="s">
        <v>181</v>
      </c>
      <c r="J1011" s="106" t="s">
        <v>181</v>
      </c>
      <c r="K1011" s="106" t="s">
        <v>181</v>
      </c>
      <c r="L1011" s="106" t="s">
        <v>181</v>
      </c>
      <c r="M1011" s="106" t="s">
        <v>181</v>
      </c>
      <c r="N1011" s="106" t="s">
        <v>181</v>
      </c>
      <c r="O1011" s="106" t="s">
        <v>181</v>
      </c>
      <c r="P1011" s="106" t="s">
        <v>181</v>
      </c>
      <c r="Q1011" s="106" t="s">
        <v>181</v>
      </c>
      <c r="R1011" s="106" t="s">
        <v>181</v>
      </c>
      <c r="S1011" s="106" t="s">
        <v>181</v>
      </c>
      <c r="T1011" s="106" t="s">
        <v>181</v>
      </c>
      <c r="U1011" s="106" t="s">
        <v>181</v>
      </c>
      <c r="V1011" s="106" t="s">
        <v>181</v>
      </c>
      <c r="W1011" s="106" t="s">
        <v>181</v>
      </c>
      <c r="X1011" s="106" t="s">
        <v>181</v>
      </c>
      <c r="Y1011" s="106" t="s">
        <v>181</v>
      </c>
      <c r="Z1011" s="106" t="s">
        <v>181</v>
      </c>
      <c r="AA1011" s="108" t="s">
        <v>5999</v>
      </c>
      <c r="AB1011" s="106" t="s">
        <v>181</v>
      </c>
      <c r="AC1011" s="106" t="s">
        <v>181</v>
      </c>
      <c r="AD1011" s="106" t="s">
        <v>181</v>
      </c>
      <c r="AE1011" s="106" t="s">
        <v>181</v>
      </c>
      <c r="AF1011" s="106" t="s">
        <v>181</v>
      </c>
      <c r="AG1011" s="106" t="s">
        <v>181</v>
      </c>
      <c r="AH1011" s="106" t="s">
        <v>181</v>
      </c>
      <c r="AI1011" s="106" t="s">
        <v>181</v>
      </c>
      <c r="AJ1011" s="106" t="s">
        <v>181</v>
      </c>
      <c r="AK1011" s="106" t="s">
        <v>181</v>
      </c>
      <c r="AL1011" s="106" t="s">
        <v>181</v>
      </c>
      <c r="AM1011" s="106" t="s">
        <v>181</v>
      </c>
      <c r="AN1011" s="106" t="s">
        <v>181</v>
      </c>
      <c r="AO1011" s="3"/>
    </row>
    <row r="1012" spans="2:41" x14ac:dyDescent="0.25">
      <c r="B1012" s="106" t="s">
        <v>4829</v>
      </c>
      <c r="C1012" s="16" t="s">
        <v>6</v>
      </c>
      <c r="D1012" s="16" t="s">
        <v>7</v>
      </c>
      <c r="E1012" s="16">
        <v>2021</v>
      </c>
      <c r="F1012" s="12">
        <v>44198</v>
      </c>
      <c r="G1012" s="106" t="s">
        <v>181</v>
      </c>
      <c r="H1012" s="106" t="s">
        <v>181</v>
      </c>
      <c r="I1012" s="106" t="s">
        <v>181</v>
      </c>
      <c r="J1012" s="106" t="s">
        <v>181</v>
      </c>
      <c r="K1012" s="106" t="s">
        <v>181</v>
      </c>
      <c r="L1012" s="106" t="s">
        <v>181</v>
      </c>
      <c r="M1012" s="106" t="s">
        <v>181</v>
      </c>
      <c r="N1012" s="106" t="s">
        <v>181</v>
      </c>
      <c r="O1012" s="106" t="s">
        <v>181</v>
      </c>
      <c r="P1012" s="106" t="s">
        <v>181</v>
      </c>
      <c r="Q1012" s="106" t="s">
        <v>181</v>
      </c>
      <c r="R1012" s="106" t="s">
        <v>181</v>
      </c>
      <c r="S1012" s="106" t="s">
        <v>181</v>
      </c>
      <c r="T1012" s="106" t="s">
        <v>181</v>
      </c>
      <c r="U1012" s="106" t="s">
        <v>181</v>
      </c>
      <c r="V1012" s="106" t="s">
        <v>181</v>
      </c>
      <c r="W1012" s="106" t="s">
        <v>181</v>
      </c>
      <c r="X1012" s="106" t="s">
        <v>181</v>
      </c>
      <c r="Y1012" s="106" t="s">
        <v>181</v>
      </c>
      <c r="Z1012" s="106" t="s">
        <v>181</v>
      </c>
      <c r="AA1012" s="108" t="s">
        <v>5999</v>
      </c>
      <c r="AB1012" s="106" t="s">
        <v>181</v>
      </c>
      <c r="AC1012" s="106" t="s">
        <v>181</v>
      </c>
      <c r="AD1012" s="106" t="s">
        <v>181</v>
      </c>
      <c r="AE1012" s="106" t="s">
        <v>181</v>
      </c>
      <c r="AF1012" s="106" t="s">
        <v>181</v>
      </c>
      <c r="AG1012" s="106" t="s">
        <v>181</v>
      </c>
      <c r="AH1012" s="106" t="s">
        <v>181</v>
      </c>
      <c r="AI1012" s="106" t="s">
        <v>181</v>
      </c>
      <c r="AJ1012" s="106" t="s">
        <v>181</v>
      </c>
      <c r="AK1012" s="106" t="s">
        <v>181</v>
      </c>
      <c r="AL1012" s="106" t="s">
        <v>181</v>
      </c>
      <c r="AM1012" s="106" t="s">
        <v>181</v>
      </c>
      <c r="AN1012" s="106" t="s">
        <v>181</v>
      </c>
      <c r="AO1012" s="3"/>
    </row>
    <row r="1013" spans="2:41" x14ac:dyDescent="0.25">
      <c r="B1013" s="106" t="s">
        <v>4829</v>
      </c>
      <c r="C1013" s="16" t="s">
        <v>6</v>
      </c>
      <c r="D1013" s="16" t="s">
        <v>7</v>
      </c>
      <c r="E1013" s="16">
        <v>2021</v>
      </c>
      <c r="F1013" s="12">
        <v>44199</v>
      </c>
      <c r="G1013" s="107">
        <v>1019.6</v>
      </c>
      <c r="H1013" s="106" t="s">
        <v>181</v>
      </c>
      <c r="I1013" s="107">
        <v>1023</v>
      </c>
      <c r="J1013" s="106" t="s">
        <v>6000</v>
      </c>
      <c r="K1013" s="107">
        <v>1018.2</v>
      </c>
      <c r="L1013" s="106" t="s">
        <v>6001</v>
      </c>
      <c r="M1013" s="107">
        <v>16.899999999999999</v>
      </c>
      <c r="N1013" s="107">
        <v>22.6</v>
      </c>
      <c r="O1013" s="106" t="s">
        <v>6002</v>
      </c>
      <c r="P1013" s="107">
        <v>12.6</v>
      </c>
      <c r="Q1013" s="106" t="s">
        <v>6003</v>
      </c>
      <c r="R1013" s="106" t="s">
        <v>181</v>
      </c>
      <c r="S1013" s="107">
        <v>83</v>
      </c>
      <c r="T1013" s="107">
        <v>56</v>
      </c>
      <c r="U1013" s="106" t="s">
        <v>6004</v>
      </c>
      <c r="V1013" s="107">
        <v>0.4</v>
      </c>
      <c r="W1013" s="107">
        <v>22</v>
      </c>
      <c r="X1013" s="107">
        <v>4.0999999999999996</v>
      </c>
      <c r="Y1013" s="107">
        <v>125</v>
      </c>
      <c r="Z1013" s="106" t="s">
        <v>3046</v>
      </c>
      <c r="AA1013" s="107">
        <v>0</v>
      </c>
      <c r="AB1013" s="106" t="s">
        <v>181</v>
      </c>
      <c r="AC1013" s="106" t="s">
        <v>181</v>
      </c>
      <c r="AD1013" s="106" t="s">
        <v>181</v>
      </c>
      <c r="AE1013" s="106" t="s">
        <v>181</v>
      </c>
      <c r="AF1013" s="106" t="s">
        <v>181</v>
      </c>
      <c r="AG1013" s="106" t="s">
        <v>181</v>
      </c>
      <c r="AH1013" s="106" t="s">
        <v>181</v>
      </c>
      <c r="AI1013" s="106" t="s">
        <v>181</v>
      </c>
      <c r="AJ1013" s="106" t="s">
        <v>181</v>
      </c>
      <c r="AK1013" s="106" t="s">
        <v>181</v>
      </c>
      <c r="AL1013" s="106" t="s">
        <v>181</v>
      </c>
      <c r="AM1013" s="106" t="s">
        <v>181</v>
      </c>
      <c r="AN1013" s="106" t="s">
        <v>181</v>
      </c>
      <c r="AO1013" s="3"/>
    </row>
    <row r="1014" spans="2:41" x14ac:dyDescent="0.25">
      <c r="B1014" s="106" t="s">
        <v>4829</v>
      </c>
      <c r="C1014" s="16" t="s">
        <v>6</v>
      </c>
      <c r="D1014" s="16" t="s">
        <v>7</v>
      </c>
      <c r="E1014" s="16">
        <v>2021</v>
      </c>
      <c r="F1014" s="12">
        <v>44200</v>
      </c>
      <c r="G1014" s="107">
        <v>1017.7</v>
      </c>
      <c r="H1014" s="106" t="s">
        <v>181</v>
      </c>
      <c r="I1014" s="107">
        <v>1020.1</v>
      </c>
      <c r="J1014" s="106" t="s">
        <v>6005</v>
      </c>
      <c r="K1014" s="107">
        <v>1015.6</v>
      </c>
      <c r="L1014" s="106" t="s">
        <v>6006</v>
      </c>
      <c r="M1014" s="107">
        <v>17.100000000000001</v>
      </c>
      <c r="N1014" s="107">
        <v>24</v>
      </c>
      <c r="O1014" s="106" t="s">
        <v>6007</v>
      </c>
      <c r="P1014" s="107">
        <v>11.9</v>
      </c>
      <c r="Q1014" s="106" t="s">
        <v>6008</v>
      </c>
      <c r="R1014" s="106" t="s">
        <v>181</v>
      </c>
      <c r="S1014" s="107">
        <v>87</v>
      </c>
      <c r="T1014" s="107">
        <v>56</v>
      </c>
      <c r="U1014" s="106" t="s">
        <v>6009</v>
      </c>
      <c r="V1014" s="107">
        <v>0.5</v>
      </c>
      <c r="W1014" s="107">
        <v>64</v>
      </c>
      <c r="X1014" s="107">
        <v>4.8</v>
      </c>
      <c r="Y1014" s="107">
        <v>192</v>
      </c>
      <c r="Z1014" s="106" t="s">
        <v>6010</v>
      </c>
      <c r="AA1014" s="107">
        <v>0</v>
      </c>
      <c r="AB1014" s="106" t="s">
        <v>181</v>
      </c>
      <c r="AC1014" s="106" t="s">
        <v>181</v>
      </c>
      <c r="AD1014" s="106" t="s">
        <v>181</v>
      </c>
      <c r="AE1014" s="106" t="s">
        <v>181</v>
      </c>
      <c r="AF1014" s="106" t="s">
        <v>181</v>
      </c>
      <c r="AG1014" s="106" t="s">
        <v>181</v>
      </c>
      <c r="AH1014" s="106" t="s">
        <v>181</v>
      </c>
      <c r="AI1014" s="106" t="s">
        <v>181</v>
      </c>
      <c r="AJ1014" s="106" t="s">
        <v>181</v>
      </c>
      <c r="AK1014" s="106" t="s">
        <v>181</v>
      </c>
      <c r="AL1014" s="106" t="s">
        <v>181</v>
      </c>
      <c r="AM1014" s="106" t="s">
        <v>181</v>
      </c>
      <c r="AN1014" s="106" t="s">
        <v>181</v>
      </c>
      <c r="AO1014" s="3"/>
    </row>
    <row r="1015" spans="2:41" x14ac:dyDescent="0.25">
      <c r="B1015" s="106" t="s">
        <v>4829</v>
      </c>
      <c r="C1015" s="16" t="s">
        <v>6</v>
      </c>
      <c r="D1015" s="16" t="s">
        <v>7</v>
      </c>
      <c r="E1015" s="16">
        <v>2021</v>
      </c>
      <c r="F1015" s="12">
        <v>44201</v>
      </c>
      <c r="G1015" s="107">
        <v>1016.9</v>
      </c>
      <c r="H1015" s="106" t="s">
        <v>181</v>
      </c>
      <c r="I1015" s="107">
        <v>1019.3</v>
      </c>
      <c r="J1015" s="106" t="s">
        <v>6011</v>
      </c>
      <c r="K1015" s="107">
        <v>1014.9</v>
      </c>
      <c r="L1015" s="106" t="s">
        <v>6012</v>
      </c>
      <c r="M1015" s="107">
        <v>17.899999999999999</v>
      </c>
      <c r="N1015" s="107">
        <v>21.7</v>
      </c>
      <c r="O1015" s="106" t="s">
        <v>6013</v>
      </c>
      <c r="P1015" s="107">
        <v>14.4</v>
      </c>
      <c r="Q1015" s="106" t="s">
        <v>6014</v>
      </c>
      <c r="R1015" s="106" t="s">
        <v>181</v>
      </c>
      <c r="S1015" s="107">
        <v>82</v>
      </c>
      <c r="T1015" s="107">
        <v>69</v>
      </c>
      <c r="U1015" s="106" t="s">
        <v>6015</v>
      </c>
      <c r="V1015" s="107">
        <v>1.2</v>
      </c>
      <c r="W1015" s="107">
        <v>43</v>
      </c>
      <c r="X1015" s="107">
        <v>8</v>
      </c>
      <c r="Y1015" s="107">
        <v>29</v>
      </c>
      <c r="Z1015" s="106" t="s">
        <v>6016</v>
      </c>
      <c r="AA1015" s="107">
        <v>0</v>
      </c>
      <c r="AB1015" s="106" t="s">
        <v>181</v>
      </c>
      <c r="AC1015" s="106" t="s">
        <v>181</v>
      </c>
      <c r="AD1015" s="106" t="s">
        <v>181</v>
      </c>
      <c r="AE1015" s="106" t="s">
        <v>181</v>
      </c>
      <c r="AF1015" s="106" t="s">
        <v>181</v>
      </c>
      <c r="AG1015" s="106" t="s">
        <v>181</v>
      </c>
      <c r="AH1015" s="106" t="s">
        <v>181</v>
      </c>
      <c r="AI1015" s="106" t="s">
        <v>181</v>
      </c>
      <c r="AJ1015" s="106" t="s">
        <v>181</v>
      </c>
      <c r="AK1015" s="106" t="s">
        <v>181</v>
      </c>
      <c r="AL1015" s="106" t="s">
        <v>181</v>
      </c>
      <c r="AM1015" s="106" t="s">
        <v>181</v>
      </c>
      <c r="AN1015" s="106" t="s">
        <v>181</v>
      </c>
      <c r="AO1015" s="3"/>
    </row>
    <row r="1016" spans="2:41" x14ac:dyDescent="0.25">
      <c r="B1016" s="106" t="s">
        <v>4829</v>
      </c>
      <c r="C1016" s="16" t="s">
        <v>6</v>
      </c>
      <c r="D1016" s="16" t="s">
        <v>7</v>
      </c>
      <c r="E1016" s="16">
        <v>2021</v>
      </c>
      <c r="F1016" s="12">
        <v>44202</v>
      </c>
      <c r="G1016" s="107">
        <v>1017.7</v>
      </c>
      <c r="H1016" s="106" t="s">
        <v>181</v>
      </c>
      <c r="I1016" s="107">
        <v>1020.8</v>
      </c>
      <c r="J1016" s="106" t="s">
        <v>6017</v>
      </c>
      <c r="K1016" s="107">
        <v>1014.1</v>
      </c>
      <c r="L1016" s="106" t="s">
        <v>6018</v>
      </c>
      <c r="M1016" s="107">
        <v>16.8</v>
      </c>
      <c r="N1016" s="107">
        <v>20.5</v>
      </c>
      <c r="O1016" s="106" t="s">
        <v>6019</v>
      </c>
      <c r="P1016" s="107">
        <v>15.4</v>
      </c>
      <c r="Q1016" s="106" t="s">
        <v>6020</v>
      </c>
      <c r="R1016" s="106" t="s">
        <v>181</v>
      </c>
      <c r="S1016" s="107">
        <v>85</v>
      </c>
      <c r="T1016" s="107">
        <v>65</v>
      </c>
      <c r="U1016" s="106" t="s">
        <v>6021</v>
      </c>
      <c r="V1016" s="107">
        <v>0.6</v>
      </c>
      <c r="W1016" s="107">
        <v>241</v>
      </c>
      <c r="X1016" s="107">
        <v>6</v>
      </c>
      <c r="Y1016" s="107">
        <v>86</v>
      </c>
      <c r="Z1016" s="106" t="s">
        <v>6022</v>
      </c>
      <c r="AA1016" s="107">
        <v>0.5</v>
      </c>
      <c r="AB1016" s="106" t="s">
        <v>181</v>
      </c>
      <c r="AC1016" s="106" t="s">
        <v>181</v>
      </c>
      <c r="AD1016" s="106" t="s">
        <v>181</v>
      </c>
      <c r="AE1016" s="106" t="s">
        <v>181</v>
      </c>
      <c r="AF1016" s="106" t="s">
        <v>181</v>
      </c>
      <c r="AG1016" s="106" t="s">
        <v>181</v>
      </c>
      <c r="AH1016" s="106" t="s">
        <v>181</v>
      </c>
      <c r="AI1016" s="106" t="s">
        <v>181</v>
      </c>
      <c r="AJ1016" s="106" t="s">
        <v>181</v>
      </c>
      <c r="AK1016" s="106" t="s">
        <v>181</v>
      </c>
      <c r="AL1016" s="106" t="s">
        <v>181</v>
      </c>
      <c r="AM1016" s="106" t="s">
        <v>181</v>
      </c>
      <c r="AN1016" s="106" t="s">
        <v>181</v>
      </c>
      <c r="AO1016" s="3"/>
    </row>
    <row r="1017" spans="2:41" x14ac:dyDescent="0.25">
      <c r="B1017" s="106" t="s">
        <v>4829</v>
      </c>
      <c r="C1017" s="16" t="s">
        <v>6</v>
      </c>
      <c r="D1017" s="16" t="s">
        <v>7</v>
      </c>
      <c r="E1017" s="16">
        <v>2021</v>
      </c>
      <c r="F1017" s="12">
        <v>44203</v>
      </c>
      <c r="G1017" s="107">
        <v>1019.2</v>
      </c>
      <c r="H1017" s="106" t="s">
        <v>181</v>
      </c>
      <c r="I1017" s="107">
        <v>1021.9</v>
      </c>
      <c r="J1017" s="106" t="s">
        <v>6023</v>
      </c>
      <c r="K1017" s="107">
        <v>1016.8</v>
      </c>
      <c r="L1017" s="106" t="s">
        <v>6024</v>
      </c>
      <c r="M1017" s="107">
        <v>15.6</v>
      </c>
      <c r="N1017" s="107">
        <v>17.8</v>
      </c>
      <c r="O1017" s="106" t="s">
        <v>6025</v>
      </c>
      <c r="P1017" s="107">
        <v>13.6</v>
      </c>
      <c r="Q1017" s="106" t="s">
        <v>6026</v>
      </c>
      <c r="R1017" s="106" t="s">
        <v>181</v>
      </c>
      <c r="S1017" s="107">
        <v>76</v>
      </c>
      <c r="T1017" s="107">
        <v>62</v>
      </c>
      <c r="U1017" s="106" t="s">
        <v>6027</v>
      </c>
      <c r="V1017" s="107">
        <v>1.6</v>
      </c>
      <c r="W1017" s="107">
        <v>53</v>
      </c>
      <c r="X1017" s="107">
        <v>9.5</v>
      </c>
      <c r="Y1017" s="107">
        <v>74</v>
      </c>
      <c r="Z1017" s="106" t="s">
        <v>6028</v>
      </c>
      <c r="AA1017" s="107">
        <v>0.5</v>
      </c>
      <c r="AB1017" s="106" t="s">
        <v>181</v>
      </c>
      <c r="AC1017" s="106" t="s">
        <v>181</v>
      </c>
      <c r="AD1017" s="106" t="s">
        <v>181</v>
      </c>
      <c r="AE1017" s="106" t="s">
        <v>181</v>
      </c>
      <c r="AF1017" s="106" t="s">
        <v>181</v>
      </c>
      <c r="AG1017" s="106" t="s">
        <v>181</v>
      </c>
      <c r="AH1017" s="106" t="s">
        <v>181</v>
      </c>
      <c r="AI1017" s="106" t="s">
        <v>181</v>
      </c>
      <c r="AJ1017" s="106" t="s">
        <v>181</v>
      </c>
      <c r="AK1017" s="106" t="s">
        <v>181</v>
      </c>
      <c r="AL1017" s="106" t="s">
        <v>181</v>
      </c>
      <c r="AM1017" s="106" t="s">
        <v>181</v>
      </c>
      <c r="AN1017" s="106" t="s">
        <v>181</v>
      </c>
      <c r="AO1017" s="3"/>
    </row>
    <row r="1018" spans="2:41" x14ac:dyDescent="0.25">
      <c r="B1018" s="106" t="s">
        <v>4829</v>
      </c>
      <c r="C1018" s="16" t="s">
        <v>6</v>
      </c>
      <c r="D1018" s="16" t="s">
        <v>7</v>
      </c>
      <c r="E1018" s="16">
        <v>2021</v>
      </c>
      <c r="F1018" s="12">
        <v>44204</v>
      </c>
      <c r="G1018" s="107">
        <v>1021.6</v>
      </c>
      <c r="H1018" s="106" t="s">
        <v>181</v>
      </c>
      <c r="I1018" s="106" t="s">
        <v>181</v>
      </c>
      <c r="J1018" s="106" t="s">
        <v>181</v>
      </c>
      <c r="K1018" s="106" t="s">
        <v>181</v>
      </c>
      <c r="L1018" s="106" t="s">
        <v>181</v>
      </c>
      <c r="M1018" s="107">
        <v>11.1</v>
      </c>
      <c r="N1018" s="106" t="s">
        <v>181</v>
      </c>
      <c r="O1018" s="106" t="s">
        <v>181</v>
      </c>
      <c r="P1018" s="106" t="s">
        <v>181</v>
      </c>
      <c r="Q1018" s="106" t="s">
        <v>181</v>
      </c>
      <c r="R1018" s="106" t="s">
        <v>181</v>
      </c>
      <c r="S1018" s="107">
        <v>81</v>
      </c>
      <c r="T1018" s="106" t="s">
        <v>181</v>
      </c>
      <c r="U1018" s="106" t="s">
        <v>181</v>
      </c>
      <c r="V1018" s="107">
        <v>0.6</v>
      </c>
      <c r="W1018" s="107">
        <v>30</v>
      </c>
      <c r="X1018" s="106" t="s">
        <v>181</v>
      </c>
      <c r="Y1018" s="106" t="s">
        <v>181</v>
      </c>
      <c r="Z1018" s="106" t="s">
        <v>181</v>
      </c>
      <c r="AA1018" s="107">
        <v>1.5</v>
      </c>
      <c r="AB1018" s="106" t="s">
        <v>181</v>
      </c>
      <c r="AC1018" s="106" t="s">
        <v>181</v>
      </c>
      <c r="AD1018" s="106" t="s">
        <v>181</v>
      </c>
      <c r="AE1018" s="106" t="s">
        <v>181</v>
      </c>
      <c r="AF1018" s="106" t="s">
        <v>181</v>
      </c>
      <c r="AG1018" s="106" t="s">
        <v>181</v>
      </c>
      <c r="AH1018" s="106" t="s">
        <v>181</v>
      </c>
      <c r="AI1018" s="106" t="s">
        <v>181</v>
      </c>
      <c r="AJ1018" s="106" t="s">
        <v>181</v>
      </c>
      <c r="AK1018" s="106" t="s">
        <v>181</v>
      </c>
      <c r="AL1018" s="106" t="s">
        <v>181</v>
      </c>
      <c r="AM1018" s="106" t="s">
        <v>181</v>
      </c>
      <c r="AN1018" s="106" t="s">
        <v>181</v>
      </c>
      <c r="AO1018" s="3"/>
    </row>
    <row r="1019" spans="2:41" x14ac:dyDescent="0.25">
      <c r="B1019" s="106" t="s">
        <v>4829</v>
      </c>
      <c r="C1019" s="16" t="s">
        <v>6</v>
      </c>
      <c r="D1019" s="16" t="s">
        <v>7</v>
      </c>
      <c r="E1019" s="16">
        <v>2021</v>
      </c>
      <c r="F1019" s="12">
        <v>44205</v>
      </c>
      <c r="G1019" s="106" t="s">
        <v>181</v>
      </c>
      <c r="H1019" s="106" t="s">
        <v>181</v>
      </c>
      <c r="I1019" s="106" t="s">
        <v>181</v>
      </c>
      <c r="J1019" s="106" t="s">
        <v>181</v>
      </c>
      <c r="K1019" s="106" t="s">
        <v>181</v>
      </c>
      <c r="L1019" s="106" t="s">
        <v>181</v>
      </c>
      <c r="M1019" s="106" t="s">
        <v>181</v>
      </c>
      <c r="N1019" s="106" t="s">
        <v>181</v>
      </c>
      <c r="O1019" s="106" t="s">
        <v>181</v>
      </c>
      <c r="P1019" s="106" t="s">
        <v>181</v>
      </c>
      <c r="Q1019" s="106" t="s">
        <v>181</v>
      </c>
      <c r="R1019" s="106" t="s">
        <v>181</v>
      </c>
      <c r="S1019" s="106" t="s">
        <v>181</v>
      </c>
      <c r="T1019" s="106" t="s">
        <v>181</v>
      </c>
      <c r="U1019" s="106" t="s">
        <v>181</v>
      </c>
      <c r="V1019" s="106" t="s">
        <v>181</v>
      </c>
      <c r="W1019" s="106" t="s">
        <v>181</v>
      </c>
      <c r="X1019" s="106" t="s">
        <v>181</v>
      </c>
      <c r="Y1019" s="106" t="s">
        <v>181</v>
      </c>
      <c r="Z1019" s="106" t="s">
        <v>181</v>
      </c>
      <c r="AA1019" s="108" t="s">
        <v>5999</v>
      </c>
      <c r="AB1019" s="106" t="s">
        <v>181</v>
      </c>
      <c r="AC1019" s="106" t="s">
        <v>181</v>
      </c>
      <c r="AD1019" s="106" t="s">
        <v>181</v>
      </c>
      <c r="AE1019" s="106" t="s">
        <v>181</v>
      </c>
      <c r="AF1019" s="106" t="s">
        <v>181</v>
      </c>
      <c r="AG1019" s="106" t="s">
        <v>181</v>
      </c>
      <c r="AH1019" s="106" t="s">
        <v>181</v>
      </c>
      <c r="AI1019" s="106" t="s">
        <v>181</v>
      </c>
      <c r="AJ1019" s="106" t="s">
        <v>181</v>
      </c>
      <c r="AK1019" s="106" t="s">
        <v>181</v>
      </c>
      <c r="AL1019" s="106" t="s">
        <v>181</v>
      </c>
      <c r="AM1019" s="106" t="s">
        <v>181</v>
      </c>
      <c r="AN1019" s="106" t="s">
        <v>181</v>
      </c>
      <c r="AO1019" s="3"/>
    </row>
    <row r="1020" spans="2:41" x14ac:dyDescent="0.25">
      <c r="B1020" s="106" t="s">
        <v>4829</v>
      </c>
      <c r="C1020" s="16" t="s">
        <v>6</v>
      </c>
      <c r="D1020" s="16" t="s">
        <v>7</v>
      </c>
      <c r="E1020" s="16">
        <v>2021</v>
      </c>
      <c r="F1020" s="12">
        <v>44206</v>
      </c>
      <c r="G1020" s="106" t="s">
        <v>181</v>
      </c>
      <c r="H1020" s="106" t="s">
        <v>181</v>
      </c>
      <c r="I1020" s="106" t="s">
        <v>181</v>
      </c>
      <c r="J1020" s="106" t="s">
        <v>181</v>
      </c>
      <c r="K1020" s="106" t="s">
        <v>181</v>
      </c>
      <c r="L1020" s="106" t="s">
        <v>181</v>
      </c>
      <c r="M1020" s="106" t="s">
        <v>181</v>
      </c>
      <c r="N1020" s="106" t="s">
        <v>181</v>
      </c>
      <c r="O1020" s="106" t="s">
        <v>181</v>
      </c>
      <c r="P1020" s="106" t="s">
        <v>181</v>
      </c>
      <c r="Q1020" s="106" t="s">
        <v>181</v>
      </c>
      <c r="R1020" s="106" t="s">
        <v>181</v>
      </c>
      <c r="S1020" s="106" t="s">
        <v>181</v>
      </c>
      <c r="T1020" s="106" t="s">
        <v>181</v>
      </c>
      <c r="U1020" s="106" t="s">
        <v>181</v>
      </c>
      <c r="V1020" s="106" t="s">
        <v>181</v>
      </c>
      <c r="W1020" s="106" t="s">
        <v>181</v>
      </c>
      <c r="X1020" s="106" t="s">
        <v>181</v>
      </c>
      <c r="Y1020" s="106" t="s">
        <v>181</v>
      </c>
      <c r="Z1020" s="106" t="s">
        <v>181</v>
      </c>
      <c r="AA1020" s="108" t="s">
        <v>5999</v>
      </c>
      <c r="AB1020" s="106" t="s">
        <v>181</v>
      </c>
      <c r="AC1020" s="106" t="s">
        <v>181</v>
      </c>
      <c r="AD1020" s="106" t="s">
        <v>181</v>
      </c>
      <c r="AE1020" s="106" t="s">
        <v>181</v>
      </c>
      <c r="AF1020" s="106" t="s">
        <v>181</v>
      </c>
      <c r="AG1020" s="106" t="s">
        <v>181</v>
      </c>
      <c r="AH1020" s="106" t="s">
        <v>181</v>
      </c>
      <c r="AI1020" s="106" t="s">
        <v>181</v>
      </c>
      <c r="AJ1020" s="106" t="s">
        <v>181</v>
      </c>
      <c r="AK1020" s="106" t="s">
        <v>181</v>
      </c>
      <c r="AL1020" s="106" t="s">
        <v>181</v>
      </c>
      <c r="AM1020" s="106" t="s">
        <v>181</v>
      </c>
      <c r="AN1020" s="106" t="s">
        <v>181</v>
      </c>
      <c r="AO1020" s="3"/>
    </row>
    <row r="1021" spans="2:41" x14ac:dyDescent="0.25">
      <c r="B1021" s="106" t="s">
        <v>4829</v>
      </c>
      <c r="C1021" s="16" t="s">
        <v>6</v>
      </c>
      <c r="D1021" s="16" t="s">
        <v>7</v>
      </c>
      <c r="E1021" s="16">
        <v>2021</v>
      </c>
      <c r="F1021" s="12">
        <v>44207</v>
      </c>
      <c r="G1021" s="106" t="s">
        <v>181</v>
      </c>
      <c r="H1021" s="106" t="s">
        <v>181</v>
      </c>
      <c r="I1021" s="106" t="s">
        <v>181</v>
      </c>
      <c r="J1021" s="106" t="s">
        <v>181</v>
      </c>
      <c r="K1021" s="106" t="s">
        <v>181</v>
      </c>
      <c r="L1021" s="106" t="s">
        <v>181</v>
      </c>
      <c r="M1021" s="106" t="s">
        <v>181</v>
      </c>
      <c r="N1021" s="106" t="s">
        <v>181</v>
      </c>
      <c r="O1021" s="106" t="s">
        <v>181</v>
      </c>
      <c r="P1021" s="106" t="s">
        <v>181</v>
      </c>
      <c r="Q1021" s="106" t="s">
        <v>181</v>
      </c>
      <c r="R1021" s="106" t="s">
        <v>181</v>
      </c>
      <c r="S1021" s="106" t="s">
        <v>181</v>
      </c>
      <c r="T1021" s="106" t="s">
        <v>181</v>
      </c>
      <c r="U1021" s="106" t="s">
        <v>181</v>
      </c>
      <c r="V1021" s="106" t="s">
        <v>181</v>
      </c>
      <c r="W1021" s="106" t="s">
        <v>181</v>
      </c>
      <c r="X1021" s="106" t="s">
        <v>181</v>
      </c>
      <c r="Y1021" s="106" t="s">
        <v>181</v>
      </c>
      <c r="Z1021" s="106" t="s">
        <v>181</v>
      </c>
      <c r="AA1021" s="108" t="s">
        <v>5999</v>
      </c>
      <c r="AB1021" s="106" t="s">
        <v>181</v>
      </c>
      <c r="AC1021" s="106" t="s">
        <v>181</v>
      </c>
      <c r="AD1021" s="106" t="s">
        <v>181</v>
      </c>
      <c r="AE1021" s="106" t="s">
        <v>181</v>
      </c>
      <c r="AF1021" s="106" t="s">
        <v>181</v>
      </c>
      <c r="AG1021" s="106" t="s">
        <v>181</v>
      </c>
      <c r="AH1021" s="106" t="s">
        <v>181</v>
      </c>
      <c r="AI1021" s="106" t="s">
        <v>181</v>
      </c>
      <c r="AJ1021" s="106" t="s">
        <v>181</v>
      </c>
      <c r="AK1021" s="106" t="s">
        <v>181</v>
      </c>
      <c r="AL1021" s="106" t="s">
        <v>181</v>
      </c>
      <c r="AM1021" s="106" t="s">
        <v>181</v>
      </c>
      <c r="AN1021" s="106" t="s">
        <v>181</v>
      </c>
      <c r="AO1021" s="3"/>
    </row>
    <row r="1022" spans="2:41" x14ac:dyDescent="0.25">
      <c r="B1022" s="106" t="s">
        <v>4829</v>
      </c>
      <c r="C1022" s="16" t="s">
        <v>6</v>
      </c>
      <c r="D1022" s="16" t="s">
        <v>7</v>
      </c>
      <c r="E1022" s="16">
        <v>2021</v>
      </c>
      <c r="F1022" s="12">
        <v>44208</v>
      </c>
      <c r="G1022" s="106" t="s">
        <v>181</v>
      </c>
      <c r="H1022" s="106" t="s">
        <v>181</v>
      </c>
      <c r="I1022" s="106" t="s">
        <v>181</v>
      </c>
      <c r="J1022" s="106" t="s">
        <v>181</v>
      </c>
      <c r="K1022" s="106" t="s">
        <v>181</v>
      </c>
      <c r="L1022" s="106" t="s">
        <v>181</v>
      </c>
      <c r="M1022" s="106" t="s">
        <v>181</v>
      </c>
      <c r="N1022" s="106" t="s">
        <v>181</v>
      </c>
      <c r="O1022" s="106" t="s">
        <v>181</v>
      </c>
      <c r="P1022" s="106" t="s">
        <v>181</v>
      </c>
      <c r="Q1022" s="106" t="s">
        <v>181</v>
      </c>
      <c r="R1022" s="106" t="s">
        <v>181</v>
      </c>
      <c r="S1022" s="106" t="s">
        <v>181</v>
      </c>
      <c r="T1022" s="106" t="s">
        <v>181</v>
      </c>
      <c r="U1022" s="106" t="s">
        <v>181</v>
      </c>
      <c r="V1022" s="106" t="s">
        <v>181</v>
      </c>
      <c r="W1022" s="106" t="s">
        <v>181</v>
      </c>
      <c r="X1022" s="106" t="s">
        <v>181</v>
      </c>
      <c r="Y1022" s="106" t="s">
        <v>181</v>
      </c>
      <c r="Z1022" s="106" t="s">
        <v>181</v>
      </c>
      <c r="AA1022" s="108" t="s">
        <v>5999</v>
      </c>
      <c r="AB1022" s="106" t="s">
        <v>181</v>
      </c>
      <c r="AC1022" s="106" t="s">
        <v>181</v>
      </c>
      <c r="AD1022" s="106" t="s">
        <v>181</v>
      </c>
      <c r="AE1022" s="106" t="s">
        <v>181</v>
      </c>
      <c r="AF1022" s="106" t="s">
        <v>181</v>
      </c>
      <c r="AG1022" s="106" t="s">
        <v>181</v>
      </c>
      <c r="AH1022" s="106" t="s">
        <v>181</v>
      </c>
      <c r="AI1022" s="106" t="s">
        <v>181</v>
      </c>
      <c r="AJ1022" s="106" t="s">
        <v>181</v>
      </c>
      <c r="AK1022" s="106" t="s">
        <v>181</v>
      </c>
      <c r="AL1022" s="106" t="s">
        <v>181</v>
      </c>
      <c r="AM1022" s="106" t="s">
        <v>181</v>
      </c>
      <c r="AN1022" s="106" t="s">
        <v>181</v>
      </c>
      <c r="AO1022" s="3"/>
    </row>
    <row r="1023" spans="2:41" x14ac:dyDescent="0.25">
      <c r="B1023" s="106" t="s">
        <v>4829</v>
      </c>
      <c r="C1023" s="16" t="s">
        <v>6</v>
      </c>
      <c r="D1023" s="16" t="s">
        <v>7</v>
      </c>
      <c r="E1023" s="16">
        <v>2021</v>
      </c>
      <c r="F1023" s="12">
        <v>44209</v>
      </c>
      <c r="G1023" s="107">
        <v>1017.5</v>
      </c>
      <c r="H1023" s="106" t="s">
        <v>181</v>
      </c>
      <c r="I1023" s="107">
        <v>1020.7</v>
      </c>
      <c r="J1023" s="106" t="s">
        <v>6029</v>
      </c>
      <c r="K1023" s="107">
        <v>1015.3</v>
      </c>
      <c r="L1023" s="106" t="s">
        <v>6030</v>
      </c>
      <c r="M1023" s="107">
        <v>13.7</v>
      </c>
      <c r="N1023" s="107">
        <v>18.899999999999999</v>
      </c>
      <c r="O1023" s="106" t="s">
        <v>6031</v>
      </c>
      <c r="P1023" s="107">
        <v>6.6</v>
      </c>
      <c r="Q1023" s="106" t="s">
        <v>6032</v>
      </c>
      <c r="R1023" s="106" t="s">
        <v>181</v>
      </c>
      <c r="S1023" s="107">
        <v>75</v>
      </c>
      <c r="T1023" s="107">
        <v>44</v>
      </c>
      <c r="U1023" s="106" t="s">
        <v>6033</v>
      </c>
      <c r="V1023" s="107">
        <v>0.4</v>
      </c>
      <c r="W1023" s="107">
        <v>43</v>
      </c>
      <c r="X1023" s="107">
        <v>3.7</v>
      </c>
      <c r="Y1023" s="107">
        <v>106</v>
      </c>
      <c r="Z1023" s="106" t="s">
        <v>6034</v>
      </c>
      <c r="AA1023" s="107">
        <v>17.5</v>
      </c>
      <c r="AB1023" s="106" t="s">
        <v>181</v>
      </c>
      <c r="AC1023" s="106" t="s">
        <v>181</v>
      </c>
      <c r="AD1023" s="106" t="s">
        <v>181</v>
      </c>
      <c r="AE1023" s="106" t="s">
        <v>181</v>
      </c>
      <c r="AF1023" s="106" t="s">
        <v>181</v>
      </c>
      <c r="AG1023" s="106" t="s">
        <v>181</v>
      </c>
      <c r="AH1023" s="106" t="s">
        <v>181</v>
      </c>
      <c r="AI1023" s="106" t="s">
        <v>181</v>
      </c>
      <c r="AJ1023" s="106" t="s">
        <v>181</v>
      </c>
      <c r="AK1023" s="106" t="s">
        <v>181</v>
      </c>
      <c r="AL1023" s="106" t="s">
        <v>181</v>
      </c>
      <c r="AM1023" s="106" t="s">
        <v>181</v>
      </c>
      <c r="AN1023" s="106" t="s">
        <v>181</v>
      </c>
      <c r="AO1023" s="3"/>
    </row>
    <row r="1024" spans="2:41" x14ac:dyDescent="0.25">
      <c r="B1024" s="106" t="s">
        <v>4829</v>
      </c>
      <c r="C1024" s="16" t="s">
        <v>6</v>
      </c>
      <c r="D1024" s="16" t="s">
        <v>7</v>
      </c>
      <c r="E1024" s="16">
        <v>2021</v>
      </c>
      <c r="F1024" s="12">
        <v>44210</v>
      </c>
      <c r="G1024" s="107">
        <v>1016.8</v>
      </c>
      <c r="H1024" s="106" t="s">
        <v>181</v>
      </c>
      <c r="I1024" s="107">
        <v>1019.1</v>
      </c>
      <c r="J1024" s="106" t="s">
        <v>6035</v>
      </c>
      <c r="K1024" s="107">
        <v>1014.7</v>
      </c>
      <c r="L1024" s="106" t="s">
        <v>6036</v>
      </c>
      <c r="M1024" s="107">
        <v>12.8</v>
      </c>
      <c r="N1024" s="107">
        <v>20.5</v>
      </c>
      <c r="O1024" s="106" t="s">
        <v>6037</v>
      </c>
      <c r="P1024" s="107">
        <v>7.3</v>
      </c>
      <c r="Q1024" s="106" t="s">
        <v>6038</v>
      </c>
      <c r="R1024" s="106" t="s">
        <v>181</v>
      </c>
      <c r="S1024" s="107">
        <v>79</v>
      </c>
      <c r="T1024" s="107">
        <v>44</v>
      </c>
      <c r="U1024" s="106" t="s">
        <v>6039</v>
      </c>
      <c r="V1024" s="107">
        <v>0.4</v>
      </c>
      <c r="W1024" s="107">
        <v>33</v>
      </c>
      <c r="X1024" s="107">
        <v>4.4000000000000004</v>
      </c>
      <c r="Y1024" s="107">
        <v>50</v>
      </c>
      <c r="Z1024" s="106" t="s">
        <v>3129</v>
      </c>
      <c r="AA1024" s="107">
        <v>0</v>
      </c>
      <c r="AB1024" s="106" t="s">
        <v>181</v>
      </c>
      <c r="AC1024" s="106" t="s">
        <v>181</v>
      </c>
      <c r="AD1024" s="106" t="s">
        <v>181</v>
      </c>
      <c r="AE1024" s="106" t="s">
        <v>181</v>
      </c>
      <c r="AF1024" s="106" t="s">
        <v>181</v>
      </c>
      <c r="AG1024" s="106" t="s">
        <v>181</v>
      </c>
      <c r="AH1024" s="106" t="s">
        <v>181</v>
      </c>
      <c r="AI1024" s="106" t="s">
        <v>181</v>
      </c>
      <c r="AJ1024" s="106" t="s">
        <v>181</v>
      </c>
      <c r="AK1024" s="106" t="s">
        <v>181</v>
      </c>
      <c r="AL1024" s="106" t="s">
        <v>181</v>
      </c>
      <c r="AM1024" s="106" t="s">
        <v>181</v>
      </c>
      <c r="AN1024" s="106" t="s">
        <v>181</v>
      </c>
      <c r="AO1024" s="3"/>
    </row>
    <row r="1025" spans="2:41" x14ac:dyDescent="0.25">
      <c r="B1025" s="106" t="s">
        <v>4829</v>
      </c>
      <c r="C1025" s="16" t="s">
        <v>6</v>
      </c>
      <c r="D1025" s="16" t="s">
        <v>7</v>
      </c>
      <c r="E1025" s="16">
        <v>2021</v>
      </c>
      <c r="F1025" s="12">
        <v>44211</v>
      </c>
      <c r="G1025" s="107">
        <v>1014.4</v>
      </c>
      <c r="H1025" s="106" t="s">
        <v>181</v>
      </c>
      <c r="I1025" s="107">
        <v>1016.7</v>
      </c>
      <c r="J1025" s="106" t="s">
        <v>3130</v>
      </c>
      <c r="K1025" s="107">
        <v>1011.8</v>
      </c>
      <c r="L1025" s="106" t="s">
        <v>6040</v>
      </c>
      <c r="M1025" s="107">
        <v>14.5</v>
      </c>
      <c r="N1025" s="107">
        <v>23.6</v>
      </c>
      <c r="O1025" s="106" t="s">
        <v>6041</v>
      </c>
      <c r="P1025" s="107">
        <v>8.1999999999999993</v>
      </c>
      <c r="Q1025" s="106" t="s">
        <v>6042</v>
      </c>
      <c r="R1025" s="106" t="s">
        <v>181</v>
      </c>
      <c r="S1025" s="107">
        <v>81</v>
      </c>
      <c r="T1025" s="107">
        <v>44</v>
      </c>
      <c r="U1025" s="106" t="s">
        <v>6043</v>
      </c>
      <c r="V1025" s="107">
        <v>0.3</v>
      </c>
      <c r="W1025" s="107">
        <v>41</v>
      </c>
      <c r="X1025" s="107">
        <v>4.0999999999999996</v>
      </c>
      <c r="Y1025" s="107">
        <v>74</v>
      </c>
      <c r="Z1025" s="106" t="s">
        <v>6044</v>
      </c>
      <c r="AA1025" s="107">
        <v>0</v>
      </c>
      <c r="AB1025" s="106" t="s">
        <v>181</v>
      </c>
      <c r="AC1025" s="106" t="s">
        <v>181</v>
      </c>
      <c r="AD1025" s="106" t="s">
        <v>181</v>
      </c>
      <c r="AE1025" s="106" t="s">
        <v>181</v>
      </c>
      <c r="AF1025" s="106" t="s">
        <v>181</v>
      </c>
      <c r="AG1025" s="106" t="s">
        <v>181</v>
      </c>
      <c r="AH1025" s="106" t="s">
        <v>181</v>
      </c>
      <c r="AI1025" s="106" t="s">
        <v>181</v>
      </c>
      <c r="AJ1025" s="106" t="s">
        <v>181</v>
      </c>
      <c r="AK1025" s="106" t="s">
        <v>181</v>
      </c>
      <c r="AL1025" s="106" t="s">
        <v>181</v>
      </c>
      <c r="AM1025" s="106" t="s">
        <v>181</v>
      </c>
      <c r="AN1025" s="106" t="s">
        <v>181</v>
      </c>
      <c r="AO1025" s="3"/>
    </row>
    <row r="1026" spans="2:41" x14ac:dyDescent="0.25">
      <c r="B1026" s="106" t="s">
        <v>4829</v>
      </c>
      <c r="C1026" s="16" t="s">
        <v>6</v>
      </c>
      <c r="D1026" s="16" t="s">
        <v>7</v>
      </c>
      <c r="E1026" s="16">
        <v>2021</v>
      </c>
      <c r="F1026" s="12">
        <v>44212</v>
      </c>
      <c r="G1026" s="107">
        <v>1016.8</v>
      </c>
      <c r="H1026" s="106" t="s">
        <v>181</v>
      </c>
      <c r="I1026" s="107">
        <v>1019.8</v>
      </c>
      <c r="J1026" s="106" t="s">
        <v>6045</v>
      </c>
      <c r="K1026" s="107">
        <v>1014.3</v>
      </c>
      <c r="L1026" s="106" t="s">
        <v>6046</v>
      </c>
      <c r="M1026" s="107">
        <v>16.600000000000001</v>
      </c>
      <c r="N1026" s="107">
        <v>23.2</v>
      </c>
      <c r="O1026" s="106" t="s">
        <v>6047</v>
      </c>
      <c r="P1026" s="107">
        <v>10.8</v>
      </c>
      <c r="Q1026" s="106" t="s">
        <v>6048</v>
      </c>
      <c r="R1026" s="106" t="s">
        <v>181</v>
      </c>
      <c r="S1026" s="107">
        <v>78</v>
      </c>
      <c r="T1026" s="107">
        <v>54</v>
      </c>
      <c r="U1026" s="106" t="s">
        <v>6049</v>
      </c>
      <c r="V1026" s="107">
        <v>1</v>
      </c>
      <c r="W1026" s="107">
        <v>32</v>
      </c>
      <c r="X1026" s="107">
        <v>7.7</v>
      </c>
      <c r="Y1026" s="107">
        <v>38</v>
      </c>
      <c r="Z1026" s="106" t="s">
        <v>6050</v>
      </c>
      <c r="AA1026" s="107">
        <v>0</v>
      </c>
      <c r="AB1026" s="106" t="s">
        <v>181</v>
      </c>
      <c r="AC1026" s="106" t="s">
        <v>181</v>
      </c>
      <c r="AD1026" s="106" t="s">
        <v>181</v>
      </c>
      <c r="AE1026" s="106" t="s">
        <v>181</v>
      </c>
      <c r="AF1026" s="106" t="s">
        <v>181</v>
      </c>
      <c r="AG1026" s="106" t="s">
        <v>181</v>
      </c>
      <c r="AH1026" s="106" t="s">
        <v>181</v>
      </c>
      <c r="AI1026" s="106" t="s">
        <v>181</v>
      </c>
      <c r="AJ1026" s="106" t="s">
        <v>181</v>
      </c>
      <c r="AK1026" s="106" t="s">
        <v>181</v>
      </c>
      <c r="AL1026" s="106" t="s">
        <v>181</v>
      </c>
      <c r="AM1026" s="106" t="s">
        <v>181</v>
      </c>
      <c r="AN1026" s="106" t="s">
        <v>181</v>
      </c>
      <c r="AO1026" s="3"/>
    </row>
    <row r="1027" spans="2:41" x14ac:dyDescent="0.25">
      <c r="B1027" s="106" t="s">
        <v>4829</v>
      </c>
      <c r="C1027" s="16" t="s">
        <v>6</v>
      </c>
      <c r="D1027" s="16" t="s">
        <v>7</v>
      </c>
      <c r="E1027" s="16">
        <v>2021</v>
      </c>
      <c r="F1027" s="12">
        <v>44213</v>
      </c>
      <c r="G1027" s="107">
        <v>1021.8</v>
      </c>
      <c r="H1027" s="106" t="s">
        <v>181</v>
      </c>
      <c r="I1027" s="107">
        <v>1023.7</v>
      </c>
      <c r="J1027" s="106" t="s">
        <v>6051</v>
      </c>
      <c r="K1027" s="107">
        <v>1019.2</v>
      </c>
      <c r="L1027" s="106" t="s">
        <v>6052</v>
      </c>
      <c r="M1027" s="107">
        <v>16.100000000000001</v>
      </c>
      <c r="N1027" s="107">
        <v>17.8</v>
      </c>
      <c r="O1027" s="106" t="s">
        <v>6053</v>
      </c>
      <c r="P1027" s="107">
        <v>14.4</v>
      </c>
      <c r="Q1027" s="106" t="s">
        <v>6054</v>
      </c>
      <c r="R1027" s="106" t="s">
        <v>181</v>
      </c>
      <c r="S1027" s="107">
        <v>67</v>
      </c>
      <c r="T1027" s="107">
        <v>59</v>
      </c>
      <c r="U1027" s="106" t="s">
        <v>6055</v>
      </c>
      <c r="V1027" s="107">
        <v>2</v>
      </c>
      <c r="W1027" s="107">
        <v>32</v>
      </c>
      <c r="X1027" s="107">
        <v>10.7</v>
      </c>
      <c r="Y1027" s="107">
        <v>102</v>
      </c>
      <c r="Z1027" s="106" t="s">
        <v>3150</v>
      </c>
      <c r="AA1027" s="107">
        <v>0</v>
      </c>
      <c r="AB1027" s="106" t="s">
        <v>181</v>
      </c>
      <c r="AC1027" s="106" t="s">
        <v>181</v>
      </c>
      <c r="AD1027" s="106" t="s">
        <v>181</v>
      </c>
      <c r="AE1027" s="106" t="s">
        <v>181</v>
      </c>
      <c r="AF1027" s="106" t="s">
        <v>181</v>
      </c>
      <c r="AG1027" s="106" t="s">
        <v>181</v>
      </c>
      <c r="AH1027" s="106" t="s">
        <v>181</v>
      </c>
      <c r="AI1027" s="106" t="s">
        <v>181</v>
      </c>
      <c r="AJ1027" s="106" t="s">
        <v>181</v>
      </c>
      <c r="AK1027" s="106" t="s">
        <v>181</v>
      </c>
      <c r="AL1027" s="106" t="s">
        <v>181</v>
      </c>
      <c r="AM1027" s="106" t="s">
        <v>181</v>
      </c>
      <c r="AN1027" s="106" t="s">
        <v>181</v>
      </c>
      <c r="AO1027" s="3"/>
    </row>
    <row r="1028" spans="2:41" x14ac:dyDescent="0.25">
      <c r="B1028" s="106" t="s">
        <v>4829</v>
      </c>
      <c r="C1028" s="16" t="s">
        <v>6</v>
      </c>
      <c r="D1028" s="16" t="s">
        <v>7</v>
      </c>
      <c r="E1028" s="16">
        <v>2021</v>
      </c>
      <c r="F1028" s="12">
        <v>44214</v>
      </c>
      <c r="G1028" s="107">
        <v>1021.5</v>
      </c>
      <c r="H1028" s="106" t="s">
        <v>181</v>
      </c>
      <c r="I1028" s="107">
        <v>1023</v>
      </c>
      <c r="J1028" s="106" t="s">
        <v>6056</v>
      </c>
      <c r="K1028" s="107">
        <v>1019.1</v>
      </c>
      <c r="L1028" s="106" t="s">
        <v>6057</v>
      </c>
      <c r="M1028" s="107">
        <v>14.5</v>
      </c>
      <c r="N1028" s="107">
        <v>17</v>
      </c>
      <c r="O1028" s="106" t="s">
        <v>6058</v>
      </c>
      <c r="P1028" s="107">
        <v>12.7</v>
      </c>
      <c r="Q1028" s="106" t="s">
        <v>6059</v>
      </c>
      <c r="R1028" s="106" t="s">
        <v>181</v>
      </c>
      <c r="S1028" s="107">
        <v>77</v>
      </c>
      <c r="T1028" s="107">
        <v>61</v>
      </c>
      <c r="U1028" s="106" t="s">
        <v>6060</v>
      </c>
      <c r="V1028" s="107">
        <v>0.4</v>
      </c>
      <c r="W1028" s="107">
        <v>24</v>
      </c>
      <c r="X1028" s="107">
        <v>4.2</v>
      </c>
      <c r="Y1028" s="107">
        <v>36</v>
      </c>
      <c r="Z1028" s="106" t="s">
        <v>6061</v>
      </c>
      <c r="AA1028" s="107">
        <v>0.5</v>
      </c>
      <c r="AB1028" s="106" t="s">
        <v>181</v>
      </c>
      <c r="AC1028" s="106" t="s">
        <v>181</v>
      </c>
      <c r="AD1028" s="106" t="s">
        <v>181</v>
      </c>
      <c r="AE1028" s="106" t="s">
        <v>181</v>
      </c>
      <c r="AF1028" s="106" t="s">
        <v>181</v>
      </c>
      <c r="AG1028" s="106" t="s">
        <v>181</v>
      </c>
      <c r="AH1028" s="106" t="s">
        <v>181</v>
      </c>
      <c r="AI1028" s="106" t="s">
        <v>181</v>
      </c>
      <c r="AJ1028" s="106" t="s">
        <v>181</v>
      </c>
      <c r="AK1028" s="106" t="s">
        <v>181</v>
      </c>
      <c r="AL1028" s="106" t="s">
        <v>181</v>
      </c>
      <c r="AM1028" s="106" t="s">
        <v>181</v>
      </c>
      <c r="AN1028" s="106" t="s">
        <v>181</v>
      </c>
      <c r="AO1028" s="3"/>
    </row>
    <row r="1029" spans="2:41" x14ac:dyDescent="0.25">
      <c r="B1029" s="106" t="s">
        <v>4829</v>
      </c>
      <c r="C1029" s="16" t="s">
        <v>6</v>
      </c>
      <c r="D1029" s="16" t="s">
        <v>7</v>
      </c>
      <c r="E1029" s="16">
        <v>2021</v>
      </c>
      <c r="F1029" s="12">
        <v>44215</v>
      </c>
      <c r="G1029" s="107">
        <v>1020.8</v>
      </c>
      <c r="H1029" s="106" t="s">
        <v>181</v>
      </c>
      <c r="I1029" s="107">
        <v>1022.7</v>
      </c>
      <c r="J1029" s="106" t="s">
        <v>6062</v>
      </c>
      <c r="K1029" s="107">
        <v>1019</v>
      </c>
      <c r="L1029" s="106" t="s">
        <v>6063</v>
      </c>
      <c r="M1029" s="107">
        <v>15.2</v>
      </c>
      <c r="N1029" s="107">
        <v>19.600000000000001</v>
      </c>
      <c r="O1029" s="106" t="s">
        <v>6064</v>
      </c>
      <c r="P1029" s="107">
        <v>13.1</v>
      </c>
      <c r="Q1029" s="106" t="s">
        <v>6065</v>
      </c>
      <c r="R1029" s="106" t="s">
        <v>181</v>
      </c>
      <c r="S1029" s="107">
        <v>84</v>
      </c>
      <c r="T1029" s="107">
        <v>52</v>
      </c>
      <c r="U1029" s="106" t="s">
        <v>6066</v>
      </c>
      <c r="V1029" s="107">
        <v>0.2</v>
      </c>
      <c r="W1029" s="107">
        <v>51</v>
      </c>
      <c r="X1029" s="107">
        <v>3.2</v>
      </c>
      <c r="Y1029" s="107">
        <v>72</v>
      </c>
      <c r="Z1029" s="106" t="s">
        <v>6067</v>
      </c>
      <c r="AA1029" s="107">
        <v>0</v>
      </c>
      <c r="AB1029" s="106" t="s">
        <v>181</v>
      </c>
      <c r="AC1029" s="106" t="s">
        <v>181</v>
      </c>
      <c r="AD1029" s="106" t="s">
        <v>181</v>
      </c>
      <c r="AE1029" s="106" t="s">
        <v>181</v>
      </c>
      <c r="AF1029" s="106" t="s">
        <v>181</v>
      </c>
      <c r="AG1029" s="106" t="s">
        <v>181</v>
      </c>
      <c r="AH1029" s="106" t="s">
        <v>181</v>
      </c>
      <c r="AI1029" s="106" t="s">
        <v>181</v>
      </c>
      <c r="AJ1029" s="106" t="s">
        <v>181</v>
      </c>
      <c r="AK1029" s="106" t="s">
        <v>181</v>
      </c>
      <c r="AL1029" s="106" t="s">
        <v>181</v>
      </c>
      <c r="AM1029" s="106" t="s">
        <v>181</v>
      </c>
      <c r="AN1029" s="106" t="s">
        <v>181</v>
      </c>
      <c r="AO1029" s="3"/>
    </row>
    <row r="1030" spans="2:41" x14ac:dyDescent="0.25">
      <c r="B1030" s="106" t="s">
        <v>4829</v>
      </c>
      <c r="C1030" s="16" t="s">
        <v>6</v>
      </c>
      <c r="D1030" s="16" t="s">
        <v>7</v>
      </c>
      <c r="E1030" s="16">
        <v>2021</v>
      </c>
      <c r="F1030" s="12">
        <v>44216</v>
      </c>
      <c r="G1030" s="107">
        <v>1018.6</v>
      </c>
      <c r="H1030" s="106" t="s">
        <v>181</v>
      </c>
      <c r="I1030" s="107">
        <v>1020.3</v>
      </c>
      <c r="J1030" s="106" t="s">
        <v>6068</v>
      </c>
      <c r="K1030" s="107">
        <v>1016.3</v>
      </c>
      <c r="L1030" s="106" t="s">
        <v>6069</v>
      </c>
      <c r="M1030" s="107">
        <v>17.5</v>
      </c>
      <c r="N1030" s="107">
        <v>23.2</v>
      </c>
      <c r="O1030" s="106" t="s">
        <v>6070</v>
      </c>
      <c r="P1030" s="107">
        <v>14.4</v>
      </c>
      <c r="Q1030" s="106" t="s">
        <v>6071</v>
      </c>
      <c r="R1030" s="106" t="s">
        <v>181</v>
      </c>
      <c r="S1030" s="107">
        <v>89</v>
      </c>
      <c r="T1030" s="107">
        <v>62</v>
      </c>
      <c r="U1030" s="106" t="s">
        <v>6072</v>
      </c>
      <c r="V1030" s="107">
        <v>0.5</v>
      </c>
      <c r="W1030" s="107">
        <v>36</v>
      </c>
      <c r="X1030" s="107">
        <v>4.2</v>
      </c>
      <c r="Y1030" s="107">
        <v>100</v>
      </c>
      <c r="Z1030" s="106" t="s">
        <v>6073</v>
      </c>
      <c r="AA1030" s="107">
        <v>4</v>
      </c>
      <c r="AB1030" s="106" t="s">
        <v>181</v>
      </c>
      <c r="AC1030" s="106" t="s">
        <v>181</v>
      </c>
      <c r="AD1030" s="106" t="s">
        <v>181</v>
      </c>
      <c r="AE1030" s="106" t="s">
        <v>181</v>
      </c>
      <c r="AF1030" s="106" t="s">
        <v>181</v>
      </c>
      <c r="AG1030" s="106" t="s">
        <v>181</v>
      </c>
      <c r="AH1030" s="106" t="s">
        <v>181</v>
      </c>
      <c r="AI1030" s="106" t="s">
        <v>181</v>
      </c>
      <c r="AJ1030" s="106" t="s">
        <v>181</v>
      </c>
      <c r="AK1030" s="106" t="s">
        <v>181</v>
      </c>
      <c r="AL1030" s="106" t="s">
        <v>181</v>
      </c>
      <c r="AM1030" s="106" t="s">
        <v>181</v>
      </c>
      <c r="AN1030" s="106" t="s">
        <v>181</v>
      </c>
      <c r="AO1030" s="3"/>
    </row>
    <row r="1031" spans="2:41" x14ac:dyDescent="0.25">
      <c r="B1031" s="106" t="s">
        <v>4829</v>
      </c>
      <c r="C1031" s="16" t="s">
        <v>6</v>
      </c>
      <c r="D1031" s="16" t="s">
        <v>7</v>
      </c>
      <c r="E1031" s="16">
        <v>2021</v>
      </c>
      <c r="F1031" s="12">
        <v>44217</v>
      </c>
      <c r="G1031" s="107">
        <v>1015.1</v>
      </c>
      <c r="H1031" s="106" t="s">
        <v>181</v>
      </c>
      <c r="I1031" s="107">
        <v>1017.8</v>
      </c>
      <c r="J1031" s="106" t="s">
        <v>6074</v>
      </c>
      <c r="K1031" s="107">
        <v>1012.9</v>
      </c>
      <c r="L1031" s="106" t="s">
        <v>6075</v>
      </c>
      <c r="M1031" s="107">
        <v>19.600000000000001</v>
      </c>
      <c r="N1031" s="107">
        <v>25</v>
      </c>
      <c r="O1031" s="106" t="s">
        <v>6076</v>
      </c>
      <c r="P1031" s="107">
        <v>15.6</v>
      </c>
      <c r="Q1031" s="106" t="s">
        <v>6077</v>
      </c>
      <c r="R1031" s="106" t="s">
        <v>181</v>
      </c>
      <c r="S1031" s="107">
        <v>89</v>
      </c>
      <c r="T1031" s="107">
        <v>62</v>
      </c>
      <c r="U1031" s="106" t="s">
        <v>6078</v>
      </c>
      <c r="V1031" s="107">
        <v>0.3</v>
      </c>
      <c r="W1031" s="107">
        <v>24</v>
      </c>
      <c r="X1031" s="107">
        <v>3.3</v>
      </c>
      <c r="Y1031" s="107">
        <v>21</v>
      </c>
      <c r="Z1031" s="106" t="s">
        <v>6079</v>
      </c>
      <c r="AA1031" s="107">
        <v>0.5</v>
      </c>
      <c r="AB1031" s="106" t="s">
        <v>181</v>
      </c>
      <c r="AC1031" s="106" t="s">
        <v>181</v>
      </c>
      <c r="AD1031" s="106" t="s">
        <v>181</v>
      </c>
      <c r="AE1031" s="106" t="s">
        <v>181</v>
      </c>
      <c r="AF1031" s="106" t="s">
        <v>181</v>
      </c>
      <c r="AG1031" s="106" t="s">
        <v>181</v>
      </c>
      <c r="AH1031" s="106" t="s">
        <v>181</v>
      </c>
      <c r="AI1031" s="106" t="s">
        <v>181</v>
      </c>
      <c r="AJ1031" s="106" t="s">
        <v>181</v>
      </c>
      <c r="AK1031" s="106" t="s">
        <v>181</v>
      </c>
      <c r="AL1031" s="106" t="s">
        <v>181</v>
      </c>
      <c r="AM1031" s="106" t="s">
        <v>181</v>
      </c>
      <c r="AN1031" s="106" t="s">
        <v>181</v>
      </c>
      <c r="AO1031" s="3"/>
    </row>
    <row r="1032" spans="2:41" x14ac:dyDescent="0.25">
      <c r="B1032" s="106" t="s">
        <v>4829</v>
      </c>
      <c r="C1032" s="16" t="s">
        <v>6</v>
      </c>
      <c r="D1032" s="16" t="s">
        <v>7</v>
      </c>
      <c r="E1032" s="16">
        <v>2021</v>
      </c>
      <c r="F1032" s="12">
        <v>44218</v>
      </c>
      <c r="G1032" s="107">
        <v>1009.8</v>
      </c>
      <c r="H1032" s="106" t="s">
        <v>181</v>
      </c>
      <c r="I1032" s="107">
        <v>1013.3</v>
      </c>
      <c r="J1032" s="106" t="s">
        <v>6080</v>
      </c>
      <c r="K1032" s="107">
        <v>1006.8</v>
      </c>
      <c r="L1032" s="106" t="s">
        <v>6081</v>
      </c>
      <c r="M1032" s="107">
        <v>20.399999999999999</v>
      </c>
      <c r="N1032" s="107">
        <v>23.8</v>
      </c>
      <c r="O1032" s="106" t="s">
        <v>6082</v>
      </c>
      <c r="P1032" s="107">
        <v>17.5</v>
      </c>
      <c r="Q1032" s="106" t="s">
        <v>3189</v>
      </c>
      <c r="R1032" s="106" t="s">
        <v>181</v>
      </c>
      <c r="S1032" s="107">
        <v>94</v>
      </c>
      <c r="T1032" s="107">
        <v>78</v>
      </c>
      <c r="U1032" s="106" t="s">
        <v>6083</v>
      </c>
      <c r="V1032" s="107">
        <v>0.6</v>
      </c>
      <c r="W1032" s="107">
        <v>38</v>
      </c>
      <c r="X1032" s="107">
        <v>5.4</v>
      </c>
      <c r="Y1032" s="107">
        <v>14</v>
      </c>
      <c r="Z1032" s="106" t="s">
        <v>6084</v>
      </c>
      <c r="AA1032" s="107">
        <v>13.5</v>
      </c>
      <c r="AB1032" s="106" t="s">
        <v>181</v>
      </c>
      <c r="AC1032" s="106" t="s">
        <v>181</v>
      </c>
      <c r="AD1032" s="106" t="s">
        <v>181</v>
      </c>
      <c r="AE1032" s="106" t="s">
        <v>181</v>
      </c>
      <c r="AF1032" s="106" t="s">
        <v>181</v>
      </c>
      <c r="AG1032" s="106" t="s">
        <v>181</v>
      </c>
      <c r="AH1032" s="106" t="s">
        <v>181</v>
      </c>
      <c r="AI1032" s="106" t="s">
        <v>181</v>
      </c>
      <c r="AJ1032" s="106" t="s">
        <v>181</v>
      </c>
      <c r="AK1032" s="106" t="s">
        <v>181</v>
      </c>
      <c r="AL1032" s="106" t="s">
        <v>181</v>
      </c>
      <c r="AM1032" s="106" t="s">
        <v>181</v>
      </c>
      <c r="AN1032" s="106" t="s">
        <v>181</v>
      </c>
      <c r="AO1032" s="3"/>
    </row>
    <row r="1033" spans="2:41" x14ac:dyDescent="0.25">
      <c r="B1033" s="106" t="s">
        <v>4829</v>
      </c>
      <c r="C1033" s="16" t="s">
        <v>6</v>
      </c>
      <c r="D1033" s="16" t="s">
        <v>7</v>
      </c>
      <c r="E1033" s="16">
        <v>2021</v>
      </c>
      <c r="F1033" s="12">
        <v>44219</v>
      </c>
      <c r="G1033" s="107">
        <v>1011</v>
      </c>
      <c r="H1033" s="106" t="s">
        <v>181</v>
      </c>
      <c r="I1033" s="107">
        <v>1015.1</v>
      </c>
      <c r="J1033" s="106" t="s">
        <v>3195</v>
      </c>
      <c r="K1033" s="107">
        <v>1007.9</v>
      </c>
      <c r="L1033" s="106" t="s">
        <v>6085</v>
      </c>
      <c r="M1033" s="107">
        <v>20</v>
      </c>
      <c r="N1033" s="107">
        <v>21.8</v>
      </c>
      <c r="O1033" s="106" t="s">
        <v>6086</v>
      </c>
      <c r="P1033" s="107">
        <v>19.100000000000001</v>
      </c>
      <c r="Q1033" s="106" t="s">
        <v>6087</v>
      </c>
      <c r="R1033" s="106" t="s">
        <v>181</v>
      </c>
      <c r="S1033" s="107">
        <v>95</v>
      </c>
      <c r="T1033" s="107">
        <v>83</v>
      </c>
      <c r="U1033" s="106" t="s">
        <v>6088</v>
      </c>
      <c r="V1033" s="107">
        <v>0.5</v>
      </c>
      <c r="W1033" s="107">
        <v>1</v>
      </c>
      <c r="X1033" s="107">
        <v>7</v>
      </c>
      <c r="Y1033" s="107">
        <v>86</v>
      </c>
      <c r="Z1033" s="106" t="s">
        <v>6089</v>
      </c>
      <c r="AA1033" s="107">
        <v>37.5</v>
      </c>
      <c r="AB1033" s="106" t="s">
        <v>181</v>
      </c>
      <c r="AC1033" s="106" t="s">
        <v>181</v>
      </c>
      <c r="AD1033" s="106" t="s">
        <v>181</v>
      </c>
      <c r="AE1033" s="106" t="s">
        <v>181</v>
      </c>
      <c r="AF1033" s="106" t="s">
        <v>181</v>
      </c>
      <c r="AG1033" s="106" t="s">
        <v>181</v>
      </c>
      <c r="AH1033" s="106" t="s">
        <v>181</v>
      </c>
      <c r="AI1033" s="106" t="s">
        <v>181</v>
      </c>
      <c r="AJ1033" s="106" t="s">
        <v>181</v>
      </c>
      <c r="AK1033" s="106" t="s">
        <v>181</v>
      </c>
      <c r="AL1033" s="106" t="s">
        <v>181</v>
      </c>
      <c r="AM1033" s="106" t="s">
        <v>181</v>
      </c>
      <c r="AN1033" s="106" t="s">
        <v>181</v>
      </c>
      <c r="AO1033" s="3"/>
    </row>
    <row r="1034" spans="2:41" x14ac:dyDescent="0.25">
      <c r="B1034" s="106" t="s">
        <v>4829</v>
      </c>
      <c r="C1034" s="16" t="s">
        <v>6</v>
      </c>
      <c r="D1034" s="16" t="s">
        <v>7</v>
      </c>
      <c r="E1034" s="16">
        <v>2021</v>
      </c>
      <c r="F1034" s="12">
        <v>44220</v>
      </c>
      <c r="G1034" s="107">
        <v>1017.1</v>
      </c>
      <c r="H1034" s="106" t="s">
        <v>181</v>
      </c>
      <c r="I1034" s="107">
        <v>1019.1</v>
      </c>
      <c r="J1034" s="106" t="s">
        <v>6090</v>
      </c>
      <c r="K1034" s="107">
        <v>1014.5</v>
      </c>
      <c r="L1034" s="106" t="s">
        <v>6091</v>
      </c>
      <c r="M1034" s="107">
        <v>17.899999999999999</v>
      </c>
      <c r="N1034" s="107">
        <v>20.100000000000001</v>
      </c>
      <c r="O1034" s="106" t="s">
        <v>6092</v>
      </c>
      <c r="P1034" s="107">
        <v>15.9</v>
      </c>
      <c r="Q1034" s="106" t="s">
        <v>6093</v>
      </c>
      <c r="R1034" s="106" t="s">
        <v>181</v>
      </c>
      <c r="S1034" s="107">
        <v>85</v>
      </c>
      <c r="T1034" s="107">
        <v>68</v>
      </c>
      <c r="U1034" s="106" t="s">
        <v>6094</v>
      </c>
      <c r="V1034" s="107">
        <v>0.7</v>
      </c>
      <c r="W1034" s="107">
        <v>2</v>
      </c>
      <c r="X1034" s="107">
        <v>1.4</v>
      </c>
      <c r="Y1034" s="107">
        <v>160</v>
      </c>
      <c r="Z1034" s="106" t="s">
        <v>6095</v>
      </c>
      <c r="AA1034" s="107">
        <v>0</v>
      </c>
      <c r="AB1034" s="106" t="s">
        <v>181</v>
      </c>
      <c r="AC1034" s="106" t="s">
        <v>181</v>
      </c>
      <c r="AD1034" s="106" t="s">
        <v>181</v>
      </c>
      <c r="AE1034" s="106" t="s">
        <v>181</v>
      </c>
      <c r="AF1034" s="106" t="s">
        <v>181</v>
      </c>
      <c r="AG1034" s="106" t="s">
        <v>181</v>
      </c>
      <c r="AH1034" s="106" t="s">
        <v>181</v>
      </c>
      <c r="AI1034" s="106" t="s">
        <v>181</v>
      </c>
      <c r="AJ1034" s="106" t="s">
        <v>181</v>
      </c>
      <c r="AK1034" s="106" t="s">
        <v>181</v>
      </c>
      <c r="AL1034" s="106" t="s">
        <v>181</v>
      </c>
      <c r="AM1034" s="106" t="s">
        <v>181</v>
      </c>
      <c r="AN1034" s="106" t="s">
        <v>181</v>
      </c>
      <c r="AO1034" s="3"/>
    </row>
    <row r="1035" spans="2:41" x14ac:dyDescent="0.25">
      <c r="B1035" s="106" t="s">
        <v>4829</v>
      </c>
      <c r="C1035" s="16" t="s">
        <v>6</v>
      </c>
      <c r="D1035" s="16" t="s">
        <v>7</v>
      </c>
      <c r="E1035" s="16">
        <v>2021</v>
      </c>
      <c r="F1035" s="12">
        <v>44221</v>
      </c>
      <c r="G1035" s="107">
        <v>1016.7</v>
      </c>
      <c r="H1035" s="106" t="s">
        <v>181</v>
      </c>
      <c r="I1035" s="107">
        <v>1018.7</v>
      </c>
      <c r="J1035" s="106" t="s">
        <v>6096</v>
      </c>
      <c r="K1035" s="107">
        <v>1014.6</v>
      </c>
      <c r="L1035" s="106" t="s">
        <v>6097</v>
      </c>
      <c r="M1035" s="107">
        <v>17.899999999999999</v>
      </c>
      <c r="N1035" s="107">
        <v>22.7</v>
      </c>
      <c r="O1035" s="106" t="s">
        <v>6098</v>
      </c>
      <c r="P1035" s="107">
        <v>15</v>
      </c>
      <c r="Q1035" s="106" t="s">
        <v>6099</v>
      </c>
      <c r="R1035" s="106" t="s">
        <v>181</v>
      </c>
      <c r="S1035" s="107">
        <v>81</v>
      </c>
      <c r="T1035" s="107">
        <v>56</v>
      </c>
      <c r="U1035" s="106" t="s">
        <v>6100</v>
      </c>
      <c r="V1035" s="107">
        <v>0.4</v>
      </c>
      <c r="W1035" s="107">
        <v>67</v>
      </c>
      <c r="X1035" s="107">
        <v>4.5999999999999996</v>
      </c>
      <c r="Y1035" s="107">
        <v>95</v>
      </c>
      <c r="Z1035" s="106" t="s">
        <v>6101</v>
      </c>
      <c r="AA1035" s="107">
        <v>0</v>
      </c>
      <c r="AB1035" s="106" t="s">
        <v>181</v>
      </c>
      <c r="AC1035" s="106" t="s">
        <v>181</v>
      </c>
      <c r="AD1035" s="106" t="s">
        <v>181</v>
      </c>
      <c r="AE1035" s="106" t="s">
        <v>181</v>
      </c>
      <c r="AF1035" s="106" t="s">
        <v>181</v>
      </c>
      <c r="AG1035" s="106" t="s">
        <v>181</v>
      </c>
      <c r="AH1035" s="106" t="s">
        <v>181</v>
      </c>
      <c r="AI1035" s="106" t="s">
        <v>181</v>
      </c>
      <c r="AJ1035" s="106" t="s">
        <v>181</v>
      </c>
      <c r="AK1035" s="106" t="s">
        <v>181</v>
      </c>
      <c r="AL1035" s="106" t="s">
        <v>181</v>
      </c>
      <c r="AM1035" s="106" t="s">
        <v>181</v>
      </c>
      <c r="AN1035" s="106" t="s">
        <v>181</v>
      </c>
      <c r="AO1035" s="3"/>
    </row>
    <row r="1036" spans="2:41" x14ac:dyDescent="0.25">
      <c r="B1036" s="106" t="s">
        <v>4829</v>
      </c>
      <c r="C1036" s="16" t="s">
        <v>6</v>
      </c>
      <c r="D1036" s="16" t="s">
        <v>7</v>
      </c>
      <c r="E1036" s="16">
        <v>2021</v>
      </c>
      <c r="F1036" s="12">
        <v>44222</v>
      </c>
      <c r="G1036" s="107">
        <v>1015.1</v>
      </c>
      <c r="H1036" s="106" t="s">
        <v>181</v>
      </c>
      <c r="I1036" s="107">
        <v>1016.2</v>
      </c>
      <c r="J1036" s="106" t="s">
        <v>6102</v>
      </c>
      <c r="K1036" s="107">
        <v>1013.2</v>
      </c>
      <c r="L1036" s="106" t="s">
        <v>6103</v>
      </c>
      <c r="M1036" s="107">
        <v>18.5</v>
      </c>
      <c r="N1036" s="107">
        <v>24</v>
      </c>
      <c r="O1036" s="106" t="s">
        <v>6104</v>
      </c>
      <c r="P1036" s="107">
        <v>13.1</v>
      </c>
      <c r="Q1036" s="106" t="s">
        <v>6105</v>
      </c>
      <c r="R1036" s="106" t="s">
        <v>181</v>
      </c>
      <c r="S1036" s="107">
        <v>82</v>
      </c>
      <c r="T1036" s="107">
        <v>54</v>
      </c>
      <c r="U1036" s="106" t="s">
        <v>6106</v>
      </c>
      <c r="V1036" s="107">
        <v>0.4</v>
      </c>
      <c r="W1036" s="107">
        <v>49</v>
      </c>
      <c r="X1036" s="107">
        <v>4.4000000000000004</v>
      </c>
      <c r="Y1036" s="107">
        <v>15</v>
      </c>
      <c r="Z1036" s="106" t="s">
        <v>6107</v>
      </c>
      <c r="AA1036" s="107">
        <v>1</v>
      </c>
      <c r="AB1036" s="106" t="s">
        <v>181</v>
      </c>
      <c r="AC1036" s="106" t="s">
        <v>181</v>
      </c>
      <c r="AD1036" s="106" t="s">
        <v>181</v>
      </c>
      <c r="AE1036" s="106" t="s">
        <v>181</v>
      </c>
      <c r="AF1036" s="106" t="s">
        <v>181</v>
      </c>
      <c r="AG1036" s="106" t="s">
        <v>181</v>
      </c>
      <c r="AH1036" s="106" t="s">
        <v>181</v>
      </c>
      <c r="AI1036" s="106" t="s">
        <v>181</v>
      </c>
      <c r="AJ1036" s="106" t="s">
        <v>181</v>
      </c>
      <c r="AK1036" s="106" t="s">
        <v>181</v>
      </c>
      <c r="AL1036" s="106" t="s">
        <v>181</v>
      </c>
      <c r="AM1036" s="106" t="s">
        <v>181</v>
      </c>
      <c r="AN1036" s="106" t="s">
        <v>181</v>
      </c>
      <c r="AO1036" s="3"/>
    </row>
    <row r="1037" spans="2:41" x14ac:dyDescent="0.25">
      <c r="B1037" s="106" t="s">
        <v>4829</v>
      </c>
      <c r="C1037" s="16" t="s">
        <v>6</v>
      </c>
      <c r="D1037" s="16" t="s">
        <v>7</v>
      </c>
      <c r="E1037" s="16">
        <v>2021</v>
      </c>
      <c r="F1037" s="12">
        <v>44223</v>
      </c>
      <c r="G1037" s="107">
        <v>1016.1</v>
      </c>
      <c r="H1037" s="106" t="s">
        <v>181</v>
      </c>
      <c r="I1037" s="107">
        <v>1018.4</v>
      </c>
      <c r="J1037" s="106" t="s">
        <v>6108</v>
      </c>
      <c r="K1037" s="107">
        <v>1013.5</v>
      </c>
      <c r="L1037" s="106" t="s">
        <v>6109</v>
      </c>
      <c r="M1037" s="107">
        <v>17.7</v>
      </c>
      <c r="N1037" s="107">
        <v>19.600000000000001</v>
      </c>
      <c r="O1037" s="106" t="s">
        <v>6110</v>
      </c>
      <c r="P1037" s="107">
        <v>16.3</v>
      </c>
      <c r="Q1037" s="106" t="s">
        <v>6111</v>
      </c>
      <c r="R1037" s="106" t="s">
        <v>181</v>
      </c>
      <c r="S1037" s="107">
        <v>93</v>
      </c>
      <c r="T1037" s="107">
        <v>83</v>
      </c>
      <c r="U1037" s="106" t="s">
        <v>6112</v>
      </c>
      <c r="V1037" s="107">
        <v>0.2</v>
      </c>
      <c r="W1037" s="107">
        <v>30</v>
      </c>
      <c r="X1037" s="107">
        <v>5.3</v>
      </c>
      <c r="Y1037" s="107">
        <v>46</v>
      </c>
      <c r="Z1037" s="106" t="s">
        <v>6113</v>
      </c>
      <c r="AA1037" s="107">
        <v>4</v>
      </c>
      <c r="AB1037" s="106" t="s">
        <v>181</v>
      </c>
      <c r="AC1037" s="106" t="s">
        <v>181</v>
      </c>
      <c r="AD1037" s="106" t="s">
        <v>181</v>
      </c>
      <c r="AE1037" s="106" t="s">
        <v>181</v>
      </c>
      <c r="AF1037" s="106" t="s">
        <v>181</v>
      </c>
      <c r="AG1037" s="106" t="s">
        <v>181</v>
      </c>
      <c r="AH1037" s="106" t="s">
        <v>181</v>
      </c>
      <c r="AI1037" s="106" t="s">
        <v>181</v>
      </c>
      <c r="AJ1037" s="106" t="s">
        <v>181</v>
      </c>
      <c r="AK1037" s="106" t="s">
        <v>181</v>
      </c>
      <c r="AL1037" s="106" t="s">
        <v>181</v>
      </c>
      <c r="AM1037" s="106" t="s">
        <v>181</v>
      </c>
      <c r="AN1037" s="106" t="s">
        <v>181</v>
      </c>
      <c r="AO1037" s="3"/>
    </row>
    <row r="1038" spans="2:41" x14ac:dyDescent="0.25">
      <c r="B1038" s="106" t="s">
        <v>4829</v>
      </c>
      <c r="C1038" s="16" t="s">
        <v>6</v>
      </c>
      <c r="D1038" s="16" t="s">
        <v>7</v>
      </c>
      <c r="E1038" s="16">
        <v>2021</v>
      </c>
      <c r="F1038" s="12">
        <v>44224</v>
      </c>
      <c r="G1038" s="107">
        <v>1018.1</v>
      </c>
      <c r="H1038" s="106" t="s">
        <v>181</v>
      </c>
      <c r="I1038" s="107">
        <v>1021.9</v>
      </c>
      <c r="J1038" s="106" t="s">
        <v>6114</v>
      </c>
      <c r="K1038" s="107">
        <v>1015.8</v>
      </c>
      <c r="L1038" s="106" t="s">
        <v>6115</v>
      </c>
      <c r="M1038" s="107">
        <v>17.3</v>
      </c>
      <c r="N1038" s="107">
        <v>22.6</v>
      </c>
      <c r="O1038" s="106" t="s">
        <v>6116</v>
      </c>
      <c r="P1038" s="107">
        <v>14.5</v>
      </c>
      <c r="Q1038" s="106" t="s">
        <v>6117</v>
      </c>
      <c r="R1038" s="106" t="s">
        <v>181</v>
      </c>
      <c r="S1038" s="107">
        <v>85</v>
      </c>
      <c r="T1038" s="107">
        <v>63</v>
      </c>
      <c r="U1038" s="106" t="s">
        <v>6118</v>
      </c>
      <c r="V1038" s="107">
        <v>0.8</v>
      </c>
      <c r="W1038" s="107">
        <v>13</v>
      </c>
      <c r="X1038" s="107">
        <v>7.3</v>
      </c>
      <c r="Y1038" s="107">
        <v>88</v>
      </c>
      <c r="Z1038" s="106" t="s">
        <v>6119</v>
      </c>
      <c r="AA1038" s="107">
        <v>4.5</v>
      </c>
      <c r="AB1038" s="106" t="s">
        <v>181</v>
      </c>
      <c r="AC1038" s="106" t="s">
        <v>181</v>
      </c>
      <c r="AD1038" s="106" t="s">
        <v>181</v>
      </c>
      <c r="AE1038" s="106" t="s">
        <v>181</v>
      </c>
      <c r="AF1038" s="106" t="s">
        <v>181</v>
      </c>
      <c r="AG1038" s="106" t="s">
        <v>181</v>
      </c>
      <c r="AH1038" s="106" t="s">
        <v>181</v>
      </c>
      <c r="AI1038" s="106" t="s">
        <v>181</v>
      </c>
      <c r="AJ1038" s="106" t="s">
        <v>181</v>
      </c>
      <c r="AK1038" s="106" t="s">
        <v>181</v>
      </c>
      <c r="AL1038" s="106" t="s">
        <v>181</v>
      </c>
      <c r="AM1038" s="106" t="s">
        <v>181</v>
      </c>
      <c r="AN1038" s="106" t="s">
        <v>181</v>
      </c>
      <c r="AO1038" s="3"/>
    </row>
    <row r="1039" spans="2:41" x14ac:dyDescent="0.25">
      <c r="B1039" s="106" t="s">
        <v>4829</v>
      </c>
      <c r="C1039" s="16" t="s">
        <v>6</v>
      </c>
      <c r="D1039" s="16" t="s">
        <v>7</v>
      </c>
      <c r="E1039" s="16">
        <v>2021</v>
      </c>
      <c r="F1039" s="12">
        <v>44225</v>
      </c>
      <c r="G1039" s="107">
        <v>1023.1</v>
      </c>
      <c r="H1039" s="106" t="s">
        <v>181</v>
      </c>
      <c r="I1039" s="107">
        <v>1025.0999999999999</v>
      </c>
      <c r="J1039" s="106" t="s">
        <v>6120</v>
      </c>
      <c r="K1039" s="107">
        <v>1021.7</v>
      </c>
      <c r="L1039" s="106" t="s">
        <v>6121</v>
      </c>
      <c r="M1039" s="107">
        <v>14.7</v>
      </c>
      <c r="N1039" s="107">
        <v>16.100000000000001</v>
      </c>
      <c r="O1039" s="106" t="s">
        <v>6122</v>
      </c>
      <c r="P1039" s="107">
        <v>13.3</v>
      </c>
      <c r="Q1039" s="106" t="s">
        <v>6123</v>
      </c>
      <c r="R1039" s="106" t="s">
        <v>181</v>
      </c>
      <c r="S1039" s="107">
        <v>71</v>
      </c>
      <c r="T1039" s="107">
        <v>56</v>
      </c>
      <c r="U1039" s="106" t="s">
        <v>6124</v>
      </c>
      <c r="V1039" s="107">
        <v>0.6</v>
      </c>
      <c r="W1039" s="107">
        <v>4</v>
      </c>
      <c r="X1039" s="107">
        <v>9.1999999999999993</v>
      </c>
      <c r="Y1039" s="107">
        <v>41</v>
      </c>
      <c r="Z1039" s="106" t="s">
        <v>6125</v>
      </c>
      <c r="AA1039" s="107">
        <v>0</v>
      </c>
      <c r="AB1039" s="106" t="s">
        <v>181</v>
      </c>
      <c r="AC1039" s="106" t="s">
        <v>181</v>
      </c>
      <c r="AD1039" s="106" t="s">
        <v>181</v>
      </c>
      <c r="AE1039" s="106" t="s">
        <v>181</v>
      </c>
      <c r="AF1039" s="106" t="s">
        <v>181</v>
      </c>
      <c r="AG1039" s="106" t="s">
        <v>181</v>
      </c>
      <c r="AH1039" s="106" t="s">
        <v>181</v>
      </c>
      <c r="AI1039" s="106" t="s">
        <v>181</v>
      </c>
      <c r="AJ1039" s="106" t="s">
        <v>181</v>
      </c>
      <c r="AK1039" s="106" t="s">
        <v>181</v>
      </c>
      <c r="AL1039" s="106" t="s">
        <v>181</v>
      </c>
      <c r="AM1039" s="106" t="s">
        <v>181</v>
      </c>
      <c r="AN1039" s="106" t="s">
        <v>181</v>
      </c>
      <c r="AO1039" s="3"/>
    </row>
    <row r="1040" spans="2:41" x14ac:dyDescent="0.25">
      <c r="B1040" s="106" t="s">
        <v>4829</v>
      </c>
      <c r="C1040" s="16" t="s">
        <v>6</v>
      </c>
      <c r="D1040" s="16" t="s">
        <v>7</v>
      </c>
      <c r="E1040" s="16">
        <v>2021</v>
      </c>
      <c r="F1040" s="12">
        <v>44226</v>
      </c>
      <c r="G1040" s="107">
        <v>1022.8</v>
      </c>
      <c r="H1040" s="106" t="s">
        <v>181</v>
      </c>
      <c r="I1040" s="107">
        <v>1024.5</v>
      </c>
      <c r="J1040" s="106" t="s">
        <v>6126</v>
      </c>
      <c r="K1040" s="107">
        <v>1020.4</v>
      </c>
      <c r="L1040" s="106" t="s">
        <v>6127</v>
      </c>
      <c r="M1040" s="107">
        <v>15.9</v>
      </c>
      <c r="N1040" s="107">
        <v>21.4</v>
      </c>
      <c r="O1040" s="106" t="s">
        <v>6128</v>
      </c>
      <c r="P1040" s="107">
        <v>13</v>
      </c>
      <c r="Q1040" s="106" t="s">
        <v>6129</v>
      </c>
      <c r="R1040" s="106" t="s">
        <v>181</v>
      </c>
      <c r="S1040" s="107">
        <v>79</v>
      </c>
      <c r="T1040" s="107">
        <v>48</v>
      </c>
      <c r="U1040" s="106" t="s">
        <v>6130</v>
      </c>
      <c r="V1040" s="107">
        <v>0.4</v>
      </c>
      <c r="W1040" s="107">
        <v>62</v>
      </c>
      <c r="X1040" s="107">
        <v>3.4</v>
      </c>
      <c r="Y1040" s="107">
        <v>259</v>
      </c>
      <c r="Z1040" s="106" t="s">
        <v>6131</v>
      </c>
      <c r="AA1040" s="107">
        <v>0</v>
      </c>
      <c r="AB1040" s="106" t="s">
        <v>181</v>
      </c>
      <c r="AC1040" s="106" t="s">
        <v>181</v>
      </c>
      <c r="AD1040" s="106" t="s">
        <v>181</v>
      </c>
      <c r="AE1040" s="106" t="s">
        <v>181</v>
      </c>
      <c r="AF1040" s="106" t="s">
        <v>181</v>
      </c>
      <c r="AG1040" s="106" t="s">
        <v>181</v>
      </c>
      <c r="AH1040" s="106" t="s">
        <v>181</v>
      </c>
      <c r="AI1040" s="106" t="s">
        <v>181</v>
      </c>
      <c r="AJ1040" s="106" t="s">
        <v>181</v>
      </c>
      <c r="AK1040" s="106" t="s">
        <v>181</v>
      </c>
      <c r="AL1040" s="106" t="s">
        <v>181</v>
      </c>
      <c r="AM1040" s="106" t="s">
        <v>181</v>
      </c>
      <c r="AN1040" s="106" t="s">
        <v>181</v>
      </c>
      <c r="AO1040" s="3"/>
    </row>
    <row r="1041" spans="2:41" x14ac:dyDescent="0.25">
      <c r="B1041" s="106" t="s">
        <v>4829</v>
      </c>
      <c r="C1041" s="16" t="s">
        <v>6</v>
      </c>
      <c r="D1041" s="16" t="s">
        <v>7</v>
      </c>
      <c r="E1041" s="16">
        <v>2021</v>
      </c>
      <c r="F1041" s="12">
        <v>44227</v>
      </c>
      <c r="G1041" s="107">
        <v>1021.6</v>
      </c>
      <c r="H1041" s="106" t="s">
        <v>181</v>
      </c>
      <c r="I1041" s="107">
        <v>1023.9</v>
      </c>
      <c r="J1041" s="106" t="s">
        <v>6132</v>
      </c>
      <c r="K1041" s="107">
        <v>1019.4</v>
      </c>
      <c r="L1041" s="106" t="s">
        <v>6133</v>
      </c>
      <c r="M1041" s="107">
        <v>16.600000000000001</v>
      </c>
      <c r="N1041" s="107">
        <v>24.3</v>
      </c>
      <c r="O1041" s="106" t="s">
        <v>6134</v>
      </c>
      <c r="P1041" s="107">
        <v>11</v>
      </c>
      <c r="Q1041" s="106" t="s">
        <v>6135</v>
      </c>
      <c r="R1041" s="106" t="s">
        <v>181</v>
      </c>
      <c r="S1041" s="107">
        <v>79</v>
      </c>
      <c r="T1041" s="107">
        <v>44</v>
      </c>
      <c r="U1041" s="106" t="s">
        <v>6136</v>
      </c>
      <c r="V1041" s="107">
        <v>0.5</v>
      </c>
      <c r="W1041" s="107">
        <v>103</v>
      </c>
      <c r="X1041" s="107">
        <v>5.3</v>
      </c>
      <c r="Y1041" s="107">
        <v>87</v>
      </c>
      <c r="Z1041" s="106" t="s">
        <v>6137</v>
      </c>
      <c r="AA1041" s="107">
        <v>0</v>
      </c>
      <c r="AB1041" s="106" t="s">
        <v>181</v>
      </c>
      <c r="AC1041" s="106" t="s">
        <v>181</v>
      </c>
      <c r="AD1041" s="106" t="s">
        <v>181</v>
      </c>
      <c r="AE1041" s="106" t="s">
        <v>181</v>
      </c>
      <c r="AF1041" s="106" t="s">
        <v>181</v>
      </c>
      <c r="AG1041" s="106" t="s">
        <v>181</v>
      </c>
      <c r="AH1041" s="106" t="s">
        <v>181</v>
      </c>
      <c r="AI1041" s="106" t="s">
        <v>181</v>
      </c>
      <c r="AJ1041" s="106" t="s">
        <v>181</v>
      </c>
      <c r="AK1041" s="106" t="s">
        <v>181</v>
      </c>
      <c r="AL1041" s="106" t="s">
        <v>181</v>
      </c>
      <c r="AM1041" s="106" t="s">
        <v>181</v>
      </c>
      <c r="AN1041" s="106" t="s">
        <v>181</v>
      </c>
      <c r="AO1041" s="3"/>
    </row>
    <row r="1042" spans="2:41" x14ac:dyDescent="0.25">
      <c r="B1042" s="106" t="s">
        <v>4829</v>
      </c>
      <c r="C1042" s="16" t="s">
        <v>6</v>
      </c>
      <c r="D1042" s="16" t="s">
        <v>7</v>
      </c>
      <c r="E1042" s="16">
        <v>2021</v>
      </c>
      <c r="F1042" s="12">
        <v>44228</v>
      </c>
      <c r="G1042" s="107">
        <v>1018.2</v>
      </c>
      <c r="H1042" s="106" t="s">
        <v>181</v>
      </c>
      <c r="I1042" s="107">
        <v>1021</v>
      </c>
      <c r="J1042" s="106" t="s">
        <v>6138</v>
      </c>
      <c r="K1042" s="107">
        <v>1015.1</v>
      </c>
      <c r="L1042" s="106" t="s">
        <v>6139</v>
      </c>
      <c r="M1042" s="107">
        <v>17.600000000000001</v>
      </c>
      <c r="N1042" s="107">
        <v>26.2</v>
      </c>
      <c r="O1042" s="106" t="s">
        <v>6140</v>
      </c>
      <c r="P1042" s="107">
        <v>12.2</v>
      </c>
      <c r="Q1042" s="106" t="s">
        <v>6141</v>
      </c>
      <c r="R1042" s="106" t="s">
        <v>181</v>
      </c>
      <c r="S1042" s="107">
        <v>78</v>
      </c>
      <c r="T1042" s="107">
        <v>37</v>
      </c>
      <c r="U1042" s="106" t="s">
        <v>6140</v>
      </c>
      <c r="V1042" s="107">
        <v>0.6</v>
      </c>
      <c r="W1042" s="107">
        <v>149</v>
      </c>
      <c r="X1042" s="107">
        <v>5.4</v>
      </c>
      <c r="Y1042" s="107">
        <v>149</v>
      </c>
      <c r="Z1042" s="106" t="s">
        <v>6142</v>
      </c>
      <c r="AA1042" s="107">
        <v>0</v>
      </c>
      <c r="AB1042" s="106" t="s">
        <v>181</v>
      </c>
      <c r="AC1042" s="106" t="s">
        <v>181</v>
      </c>
      <c r="AD1042" s="106" t="s">
        <v>181</v>
      </c>
      <c r="AE1042" s="106" t="s">
        <v>181</v>
      </c>
      <c r="AF1042" s="106" t="s">
        <v>181</v>
      </c>
      <c r="AG1042" s="106" t="s">
        <v>181</v>
      </c>
      <c r="AH1042" s="106" t="s">
        <v>181</v>
      </c>
      <c r="AI1042" s="106" t="s">
        <v>181</v>
      </c>
      <c r="AJ1042" s="106" t="s">
        <v>181</v>
      </c>
      <c r="AK1042" s="106" t="s">
        <v>181</v>
      </c>
      <c r="AL1042" s="106" t="s">
        <v>181</v>
      </c>
      <c r="AM1042" s="106" t="s">
        <v>181</v>
      </c>
      <c r="AN1042" s="106" t="s">
        <v>181</v>
      </c>
      <c r="AO1042" s="3"/>
    </row>
    <row r="1043" spans="2:41" x14ac:dyDescent="0.25">
      <c r="B1043" s="106" t="s">
        <v>4829</v>
      </c>
      <c r="C1043" s="16" t="s">
        <v>6</v>
      </c>
      <c r="D1043" s="16" t="s">
        <v>7</v>
      </c>
      <c r="E1043" s="16">
        <v>2021</v>
      </c>
      <c r="F1043" s="12">
        <v>44229</v>
      </c>
      <c r="G1043" s="107">
        <v>1019.5</v>
      </c>
      <c r="H1043" s="106" t="s">
        <v>181</v>
      </c>
      <c r="I1043" s="107">
        <v>1022.6</v>
      </c>
      <c r="J1043" s="106" t="s">
        <v>3273</v>
      </c>
      <c r="K1043" s="107">
        <v>1016.5</v>
      </c>
      <c r="L1043" s="106" t="s">
        <v>6143</v>
      </c>
      <c r="M1043" s="107">
        <v>17.899999999999999</v>
      </c>
      <c r="N1043" s="107">
        <v>23.9</v>
      </c>
      <c r="O1043" s="106" t="s">
        <v>6144</v>
      </c>
      <c r="P1043" s="107">
        <v>12.7</v>
      </c>
      <c r="Q1043" s="106" t="s">
        <v>6145</v>
      </c>
      <c r="R1043" s="106" t="s">
        <v>181</v>
      </c>
      <c r="S1043" s="107">
        <v>79</v>
      </c>
      <c r="T1043" s="107">
        <v>45</v>
      </c>
      <c r="U1043" s="106" t="s">
        <v>6146</v>
      </c>
      <c r="V1043" s="107">
        <v>1.3</v>
      </c>
      <c r="W1043" s="107">
        <v>42</v>
      </c>
      <c r="X1043" s="107">
        <v>7.8</v>
      </c>
      <c r="Y1043" s="107">
        <v>93</v>
      </c>
      <c r="Z1043" s="106" t="s">
        <v>6147</v>
      </c>
      <c r="AA1043" s="107">
        <v>0</v>
      </c>
      <c r="AB1043" s="106" t="s">
        <v>181</v>
      </c>
      <c r="AC1043" s="106" t="s">
        <v>181</v>
      </c>
      <c r="AD1043" s="106" t="s">
        <v>181</v>
      </c>
      <c r="AE1043" s="106" t="s">
        <v>181</v>
      </c>
      <c r="AF1043" s="106" t="s">
        <v>181</v>
      </c>
      <c r="AG1043" s="106" t="s">
        <v>181</v>
      </c>
      <c r="AH1043" s="106" t="s">
        <v>181</v>
      </c>
      <c r="AI1043" s="106" t="s">
        <v>181</v>
      </c>
      <c r="AJ1043" s="106" t="s">
        <v>181</v>
      </c>
      <c r="AK1043" s="106" t="s">
        <v>181</v>
      </c>
      <c r="AL1043" s="106" t="s">
        <v>181</v>
      </c>
      <c r="AM1043" s="106" t="s">
        <v>181</v>
      </c>
      <c r="AN1043" s="106" t="s">
        <v>181</v>
      </c>
      <c r="AO1043" s="3"/>
    </row>
    <row r="1044" spans="2:41" x14ac:dyDescent="0.25">
      <c r="B1044" s="106" t="s">
        <v>4829</v>
      </c>
      <c r="C1044" s="16" t="s">
        <v>6</v>
      </c>
      <c r="D1044" s="16" t="s">
        <v>7</v>
      </c>
      <c r="E1044" s="16">
        <v>2021</v>
      </c>
      <c r="F1044" s="12">
        <v>44230</v>
      </c>
      <c r="G1044" s="107">
        <v>1021.8</v>
      </c>
      <c r="H1044" s="106" t="s">
        <v>181</v>
      </c>
      <c r="I1044" s="107">
        <v>1024.5999999999999</v>
      </c>
      <c r="J1044" s="106" t="s">
        <v>6148</v>
      </c>
      <c r="K1044" s="107">
        <v>1018.9</v>
      </c>
      <c r="L1044" s="106" t="s">
        <v>6149</v>
      </c>
      <c r="M1044" s="107">
        <v>17.899999999999999</v>
      </c>
      <c r="N1044" s="107">
        <v>21.1</v>
      </c>
      <c r="O1044" s="106" t="s">
        <v>6150</v>
      </c>
      <c r="P1044" s="107">
        <v>15</v>
      </c>
      <c r="Q1044" s="106" t="s">
        <v>6151</v>
      </c>
      <c r="R1044" s="106" t="s">
        <v>181</v>
      </c>
      <c r="S1044" s="107">
        <v>73</v>
      </c>
      <c r="T1044" s="107">
        <v>56</v>
      </c>
      <c r="U1044" s="106" t="s">
        <v>6152</v>
      </c>
      <c r="V1044" s="107">
        <v>0.5</v>
      </c>
      <c r="W1044" s="107">
        <v>6</v>
      </c>
      <c r="X1044" s="107">
        <v>5.8</v>
      </c>
      <c r="Y1044" s="107">
        <v>21</v>
      </c>
      <c r="Z1044" s="106" t="s">
        <v>6153</v>
      </c>
      <c r="AA1044" s="107">
        <v>0</v>
      </c>
      <c r="AB1044" s="106" t="s">
        <v>181</v>
      </c>
      <c r="AC1044" s="106" t="s">
        <v>181</v>
      </c>
      <c r="AD1044" s="106" t="s">
        <v>181</v>
      </c>
      <c r="AE1044" s="106" t="s">
        <v>181</v>
      </c>
      <c r="AF1044" s="106" t="s">
        <v>181</v>
      </c>
      <c r="AG1044" s="106" t="s">
        <v>181</v>
      </c>
      <c r="AH1044" s="106" t="s">
        <v>181</v>
      </c>
      <c r="AI1044" s="106" t="s">
        <v>181</v>
      </c>
      <c r="AJ1044" s="106" t="s">
        <v>181</v>
      </c>
      <c r="AK1044" s="106" t="s">
        <v>181</v>
      </c>
      <c r="AL1044" s="106" t="s">
        <v>181</v>
      </c>
      <c r="AM1044" s="106" t="s">
        <v>181</v>
      </c>
      <c r="AN1044" s="106" t="s">
        <v>181</v>
      </c>
      <c r="AO1044" s="3"/>
    </row>
    <row r="1045" spans="2:41" x14ac:dyDescent="0.25">
      <c r="B1045" s="106" t="s">
        <v>4829</v>
      </c>
      <c r="C1045" s="16" t="s">
        <v>6</v>
      </c>
      <c r="D1045" s="16" t="s">
        <v>7</v>
      </c>
      <c r="E1045" s="16">
        <v>2021</v>
      </c>
      <c r="F1045" s="12">
        <v>44231</v>
      </c>
      <c r="G1045" s="107">
        <v>1021.2</v>
      </c>
      <c r="H1045" s="106" t="s">
        <v>181</v>
      </c>
      <c r="I1045" s="107">
        <v>1023.6</v>
      </c>
      <c r="J1045" s="106" t="s">
        <v>6154</v>
      </c>
      <c r="K1045" s="107">
        <v>1019.3</v>
      </c>
      <c r="L1045" s="106" t="s">
        <v>6155</v>
      </c>
      <c r="M1045" s="107">
        <v>17.5</v>
      </c>
      <c r="N1045" s="107">
        <v>23.7</v>
      </c>
      <c r="O1045" s="106" t="s">
        <v>6156</v>
      </c>
      <c r="P1045" s="107">
        <v>12</v>
      </c>
      <c r="Q1045" s="106" t="s">
        <v>6157</v>
      </c>
      <c r="R1045" s="106" t="s">
        <v>181</v>
      </c>
      <c r="S1045" s="107">
        <v>81</v>
      </c>
      <c r="T1045" s="107">
        <v>48</v>
      </c>
      <c r="U1045" s="106" t="s">
        <v>6158</v>
      </c>
      <c r="V1045" s="107">
        <v>0.4</v>
      </c>
      <c r="W1045" s="107">
        <v>8</v>
      </c>
      <c r="X1045" s="107">
        <v>4.9000000000000004</v>
      </c>
      <c r="Y1045" s="107">
        <v>71</v>
      </c>
      <c r="Z1045" s="106" t="s">
        <v>6159</v>
      </c>
      <c r="AA1045" s="107">
        <v>0</v>
      </c>
      <c r="AB1045" s="106" t="s">
        <v>181</v>
      </c>
      <c r="AC1045" s="106" t="s">
        <v>181</v>
      </c>
      <c r="AD1045" s="106" t="s">
        <v>181</v>
      </c>
      <c r="AE1045" s="106" t="s">
        <v>181</v>
      </c>
      <c r="AF1045" s="106" t="s">
        <v>181</v>
      </c>
      <c r="AG1045" s="106" t="s">
        <v>181</v>
      </c>
      <c r="AH1045" s="106" t="s">
        <v>181</v>
      </c>
      <c r="AI1045" s="106" t="s">
        <v>181</v>
      </c>
      <c r="AJ1045" s="106" t="s">
        <v>181</v>
      </c>
      <c r="AK1045" s="106" t="s">
        <v>181</v>
      </c>
      <c r="AL1045" s="106" t="s">
        <v>181</v>
      </c>
      <c r="AM1045" s="106" t="s">
        <v>181</v>
      </c>
      <c r="AN1045" s="106" t="s">
        <v>181</v>
      </c>
      <c r="AO1045" s="3"/>
    </row>
    <row r="1046" spans="2:41" x14ac:dyDescent="0.25">
      <c r="B1046" s="106" t="s">
        <v>4829</v>
      </c>
      <c r="C1046" s="16" t="s">
        <v>6</v>
      </c>
      <c r="D1046" s="16" t="s">
        <v>7</v>
      </c>
      <c r="E1046" s="16">
        <v>2021</v>
      </c>
      <c r="F1046" s="12">
        <v>44232</v>
      </c>
      <c r="G1046" s="107">
        <v>1018.5</v>
      </c>
      <c r="H1046" s="106" t="s">
        <v>181</v>
      </c>
      <c r="I1046" s="107">
        <v>1021.1</v>
      </c>
      <c r="J1046" s="106" t="s">
        <v>6160</v>
      </c>
      <c r="K1046" s="107">
        <v>1016.3</v>
      </c>
      <c r="L1046" s="106" t="s">
        <v>6161</v>
      </c>
      <c r="M1046" s="107">
        <v>17.5</v>
      </c>
      <c r="N1046" s="107">
        <v>22.9</v>
      </c>
      <c r="O1046" s="106" t="s">
        <v>6162</v>
      </c>
      <c r="P1046" s="107">
        <v>14.1</v>
      </c>
      <c r="Q1046" s="106" t="s">
        <v>6163</v>
      </c>
      <c r="R1046" s="106" t="s">
        <v>181</v>
      </c>
      <c r="S1046" s="107">
        <v>86</v>
      </c>
      <c r="T1046" s="107">
        <v>60</v>
      </c>
      <c r="U1046" s="106" t="s">
        <v>6164</v>
      </c>
      <c r="V1046" s="107">
        <v>0.3</v>
      </c>
      <c r="W1046" s="107">
        <v>6</v>
      </c>
      <c r="X1046" s="107">
        <v>4</v>
      </c>
      <c r="Y1046" s="107">
        <v>342</v>
      </c>
      <c r="Z1046" s="106" t="s">
        <v>6165</v>
      </c>
      <c r="AA1046" s="107">
        <v>0</v>
      </c>
      <c r="AB1046" s="106" t="s">
        <v>181</v>
      </c>
      <c r="AC1046" s="106" t="s">
        <v>181</v>
      </c>
      <c r="AD1046" s="106" t="s">
        <v>181</v>
      </c>
      <c r="AE1046" s="106" t="s">
        <v>181</v>
      </c>
      <c r="AF1046" s="106" t="s">
        <v>181</v>
      </c>
      <c r="AG1046" s="106" t="s">
        <v>181</v>
      </c>
      <c r="AH1046" s="106" t="s">
        <v>181</v>
      </c>
      <c r="AI1046" s="106" t="s">
        <v>181</v>
      </c>
      <c r="AJ1046" s="106" t="s">
        <v>181</v>
      </c>
      <c r="AK1046" s="106" t="s">
        <v>181</v>
      </c>
      <c r="AL1046" s="106" t="s">
        <v>181</v>
      </c>
      <c r="AM1046" s="106" t="s">
        <v>181</v>
      </c>
      <c r="AN1046" s="106" t="s">
        <v>181</v>
      </c>
      <c r="AO1046" s="3"/>
    </row>
    <row r="1047" spans="2:41" x14ac:dyDescent="0.25">
      <c r="B1047" s="106" t="s">
        <v>4829</v>
      </c>
      <c r="C1047" s="16" t="s">
        <v>6</v>
      </c>
      <c r="D1047" s="16" t="s">
        <v>7</v>
      </c>
      <c r="E1047" s="16">
        <v>2021</v>
      </c>
      <c r="F1047" s="12">
        <v>44233</v>
      </c>
      <c r="G1047" s="107">
        <v>1016.3</v>
      </c>
      <c r="H1047" s="106" t="s">
        <v>181</v>
      </c>
      <c r="I1047" s="107">
        <v>1018.5</v>
      </c>
      <c r="J1047" s="106" t="s">
        <v>6166</v>
      </c>
      <c r="K1047" s="107">
        <v>1014</v>
      </c>
      <c r="L1047" s="106" t="s">
        <v>6167</v>
      </c>
      <c r="M1047" s="107">
        <v>18.5</v>
      </c>
      <c r="N1047" s="107">
        <v>26.7</v>
      </c>
      <c r="O1047" s="106" t="s">
        <v>6168</v>
      </c>
      <c r="P1047" s="107">
        <v>13.3</v>
      </c>
      <c r="Q1047" s="106" t="s">
        <v>6169</v>
      </c>
      <c r="R1047" s="106" t="s">
        <v>181</v>
      </c>
      <c r="S1047" s="107">
        <v>82</v>
      </c>
      <c r="T1047" s="107">
        <v>48</v>
      </c>
      <c r="U1047" s="106" t="s">
        <v>6170</v>
      </c>
      <c r="V1047" s="107">
        <v>0.4</v>
      </c>
      <c r="W1047" s="107">
        <v>233</v>
      </c>
      <c r="X1047" s="107">
        <v>3.9</v>
      </c>
      <c r="Y1047" s="107">
        <v>251</v>
      </c>
      <c r="Z1047" s="106" t="s">
        <v>6171</v>
      </c>
      <c r="AA1047" s="107">
        <v>0</v>
      </c>
      <c r="AB1047" s="106" t="s">
        <v>181</v>
      </c>
      <c r="AC1047" s="106" t="s">
        <v>181</v>
      </c>
      <c r="AD1047" s="106" t="s">
        <v>181</v>
      </c>
      <c r="AE1047" s="106" t="s">
        <v>181</v>
      </c>
      <c r="AF1047" s="106" t="s">
        <v>181</v>
      </c>
      <c r="AG1047" s="106" t="s">
        <v>181</v>
      </c>
      <c r="AH1047" s="106" t="s">
        <v>181</v>
      </c>
      <c r="AI1047" s="106" t="s">
        <v>181</v>
      </c>
      <c r="AJ1047" s="106" t="s">
        <v>181</v>
      </c>
      <c r="AK1047" s="106" t="s">
        <v>181</v>
      </c>
      <c r="AL1047" s="106" t="s">
        <v>181</v>
      </c>
      <c r="AM1047" s="106" t="s">
        <v>181</v>
      </c>
      <c r="AN1047" s="106" t="s">
        <v>181</v>
      </c>
      <c r="AO1047" s="3"/>
    </row>
    <row r="1048" spans="2:41" x14ac:dyDescent="0.25">
      <c r="B1048" s="106" t="s">
        <v>4829</v>
      </c>
      <c r="C1048" s="16" t="s">
        <v>6</v>
      </c>
      <c r="D1048" s="16" t="s">
        <v>7</v>
      </c>
      <c r="E1048" s="16">
        <v>2021</v>
      </c>
      <c r="F1048" s="12">
        <v>44234</v>
      </c>
      <c r="G1048" s="107">
        <v>1016.9</v>
      </c>
      <c r="H1048" s="106" t="s">
        <v>181</v>
      </c>
      <c r="I1048" s="107">
        <v>1018.7</v>
      </c>
      <c r="J1048" s="106" t="s">
        <v>6172</v>
      </c>
      <c r="K1048" s="107">
        <v>1014.7</v>
      </c>
      <c r="L1048" s="106" t="s">
        <v>3310</v>
      </c>
      <c r="M1048" s="107">
        <v>19.100000000000001</v>
      </c>
      <c r="N1048" s="107">
        <v>26.2</v>
      </c>
      <c r="O1048" s="106" t="s">
        <v>6173</v>
      </c>
      <c r="P1048" s="107">
        <v>13.4</v>
      </c>
      <c r="Q1048" s="106" t="s">
        <v>6174</v>
      </c>
      <c r="R1048" s="106" t="s">
        <v>181</v>
      </c>
      <c r="S1048" s="107">
        <v>82</v>
      </c>
      <c r="T1048" s="107">
        <v>49</v>
      </c>
      <c r="U1048" s="106" t="s">
        <v>6175</v>
      </c>
      <c r="V1048" s="107">
        <v>0.4</v>
      </c>
      <c r="W1048" s="107">
        <v>48</v>
      </c>
      <c r="X1048" s="107">
        <v>4.0999999999999996</v>
      </c>
      <c r="Y1048" s="107">
        <v>106</v>
      </c>
      <c r="Z1048" s="106" t="s">
        <v>6176</v>
      </c>
      <c r="AA1048" s="107">
        <v>0</v>
      </c>
      <c r="AB1048" s="106" t="s">
        <v>181</v>
      </c>
      <c r="AC1048" s="106" t="s">
        <v>181</v>
      </c>
      <c r="AD1048" s="106" t="s">
        <v>181</v>
      </c>
      <c r="AE1048" s="106" t="s">
        <v>181</v>
      </c>
      <c r="AF1048" s="106" t="s">
        <v>181</v>
      </c>
      <c r="AG1048" s="106" t="s">
        <v>181</v>
      </c>
      <c r="AH1048" s="106" t="s">
        <v>181</v>
      </c>
      <c r="AI1048" s="106" t="s">
        <v>181</v>
      </c>
      <c r="AJ1048" s="106" t="s">
        <v>181</v>
      </c>
      <c r="AK1048" s="106" t="s">
        <v>181</v>
      </c>
      <c r="AL1048" s="106" t="s">
        <v>181</v>
      </c>
      <c r="AM1048" s="106" t="s">
        <v>181</v>
      </c>
      <c r="AN1048" s="106" t="s">
        <v>181</v>
      </c>
      <c r="AO1048" s="3"/>
    </row>
    <row r="1049" spans="2:41" x14ac:dyDescent="0.25">
      <c r="B1049" s="106" t="s">
        <v>4829</v>
      </c>
      <c r="C1049" s="16" t="s">
        <v>6</v>
      </c>
      <c r="D1049" s="16" t="s">
        <v>7</v>
      </c>
      <c r="E1049" s="16">
        <v>2021</v>
      </c>
      <c r="F1049" s="12">
        <v>44235</v>
      </c>
      <c r="G1049" s="107">
        <v>1019.2</v>
      </c>
      <c r="H1049" s="106" t="s">
        <v>181</v>
      </c>
      <c r="I1049" s="107">
        <v>1022.6</v>
      </c>
      <c r="J1049" s="106" t="s">
        <v>6177</v>
      </c>
      <c r="K1049" s="107">
        <v>1016.9</v>
      </c>
      <c r="L1049" s="106" t="s">
        <v>6178</v>
      </c>
      <c r="M1049" s="107">
        <v>18.899999999999999</v>
      </c>
      <c r="N1049" s="107">
        <v>25.1</v>
      </c>
      <c r="O1049" s="106" t="s">
        <v>6179</v>
      </c>
      <c r="P1049" s="107">
        <v>15.6</v>
      </c>
      <c r="Q1049" s="106" t="s">
        <v>6180</v>
      </c>
      <c r="R1049" s="106" t="s">
        <v>181</v>
      </c>
      <c r="S1049" s="107">
        <v>87</v>
      </c>
      <c r="T1049" s="107">
        <v>61</v>
      </c>
      <c r="U1049" s="106" t="s">
        <v>6181</v>
      </c>
      <c r="V1049" s="107">
        <v>0.9</v>
      </c>
      <c r="W1049" s="107">
        <v>23</v>
      </c>
      <c r="X1049" s="107">
        <v>6.3</v>
      </c>
      <c r="Y1049" s="107">
        <v>31</v>
      </c>
      <c r="Z1049" s="106" t="s">
        <v>6182</v>
      </c>
      <c r="AA1049" s="107">
        <v>1</v>
      </c>
      <c r="AB1049" s="106" t="s">
        <v>181</v>
      </c>
      <c r="AC1049" s="106" t="s">
        <v>181</v>
      </c>
      <c r="AD1049" s="106" t="s">
        <v>181</v>
      </c>
      <c r="AE1049" s="106" t="s">
        <v>181</v>
      </c>
      <c r="AF1049" s="106" t="s">
        <v>181</v>
      </c>
      <c r="AG1049" s="106" t="s">
        <v>181</v>
      </c>
      <c r="AH1049" s="106" t="s">
        <v>181</v>
      </c>
      <c r="AI1049" s="106" t="s">
        <v>181</v>
      </c>
      <c r="AJ1049" s="106" t="s">
        <v>181</v>
      </c>
      <c r="AK1049" s="106" t="s">
        <v>181</v>
      </c>
      <c r="AL1049" s="106" t="s">
        <v>181</v>
      </c>
      <c r="AM1049" s="106" t="s">
        <v>181</v>
      </c>
      <c r="AN1049" s="106" t="s">
        <v>181</v>
      </c>
      <c r="AO1049" s="3"/>
    </row>
    <row r="1050" spans="2:41" x14ac:dyDescent="0.25">
      <c r="B1050" s="106" t="s">
        <v>4829</v>
      </c>
      <c r="C1050" s="16" t="s">
        <v>6</v>
      </c>
      <c r="D1050" s="16" t="s">
        <v>7</v>
      </c>
      <c r="E1050" s="16">
        <v>2021</v>
      </c>
      <c r="F1050" s="12">
        <v>44236</v>
      </c>
      <c r="G1050" s="107">
        <v>1020.2</v>
      </c>
      <c r="H1050" s="106" t="s">
        <v>181</v>
      </c>
      <c r="I1050" s="107">
        <v>1022.3</v>
      </c>
      <c r="J1050" s="106" t="s">
        <v>6183</v>
      </c>
      <c r="K1050" s="107">
        <v>1017.7</v>
      </c>
      <c r="L1050" s="106" t="s">
        <v>6184</v>
      </c>
      <c r="M1050" s="107">
        <v>18.3</v>
      </c>
      <c r="N1050" s="107">
        <v>21.9</v>
      </c>
      <c r="O1050" s="106" t="s">
        <v>6185</v>
      </c>
      <c r="P1050" s="107">
        <v>16.2</v>
      </c>
      <c r="Q1050" s="106" t="s">
        <v>6186</v>
      </c>
      <c r="R1050" s="106" t="s">
        <v>181</v>
      </c>
      <c r="S1050" s="107">
        <v>82</v>
      </c>
      <c r="T1050" s="107">
        <v>60</v>
      </c>
      <c r="U1050" s="106" t="s">
        <v>6187</v>
      </c>
      <c r="V1050" s="107">
        <v>0.8</v>
      </c>
      <c r="W1050" s="107">
        <v>25</v>
      </c>
      <c r="X1050" s="107">
        <v>6</v>
      </c>
      <c r="Y1050" s="107">
        <v>50</v>
      </c>
      <c r="Z1050" s="106" t="s">
        <v>6188</v>
      </c>
      <c r="AA1050" s="107">
        <v>4.5</v>
      </c>
      <c r="AB1050" s="106" t="s">
        <v>181</v>
      </c>
      <c r="AC1050" s="106" t="s">
        <v>181</v>
      </c>
      <c r="AD1050" s="106" t="s">
        <v>181</v>
      </c>
      <c r="AE1050" s="106" t="s">
        <v>181</v>
      </c>
      <c r="AF1050" s="106" t="s">
        <v>181</v>
      </c>
      <c r="AG1050" s="106" t="s">
        <v>181</v>
      </c>
      <c r="AH1050" s="106" t="s">
        <v>181</v>
      </c>
      <c r="AI1050" s="106" t="s">
        <v>181</v>
      </c>
      <c r="AJ1050" s="106" t="s">
        <v>181</v>
      </c>
      <c r="AK1050" s="106" t="s">
        <v>181</v>
      </c>
      <c r="AL1050" s="106" t="s">
        <v>181</v>
      </c>
      <c r="AM1050" s="106" t="s">
        <v>181</v>
      </c>
      <c r="AN1050" s="106" t="s">
        <v>181</v>
      </c>
      <c r="AO1050" s="3"/>
    </row>
    <row r="1051" spans="2:41" x14ac:dyDescent="0.25">
      <c r="B1051" s="106" t="s">
        <v>4829</v>
      </c>
      <c r="C1051" s="16" t="s">
        <v>6</v>
      </c>
      <c r="D1051" s="16" t="s">
        <v>7</v>
      </c>
      <c r="E1051" s="16">
        <v>2021</v>
      </c>
      <c r="F1051" s="12">
        <v>44237</v>
      </c>
      <c r="G1051" s="107">
        <v>1014.9</v>
      </c>
      <c r="H1051" s="106" t="s">
        <v>181</v>
      </c>
      <c r="I1051" s="107">
        <v>1019.1</v>
      </c>
      <c r="J1051" s="106" t="s">
        <v>3333</v>
      </c>
      <c r="K1051" s="107">
        <v>1011.5</v>
      </c>
      <c r="L1051" s="106" t="s">
        <v>6189</v>
      </c>
      <c r="M1051" s="107">
        <v>18.7</v>
      </c>
      <c r="N1051" s="107">
        <v>22.7</v>
      </c>
      <c r="O1051" s="106" t="s">
        <v>6190</v>
      </c>
      <c r="P1051" s="107">
        <v>16</v>
      </c>
      <c r="Q1051" s="106" t="s">
        <v>6191</v>
      </c>
      <c r="R1051" s="106" t="s">
        <v>181</v>
      </c>
      <c r="S1051" s="107">
        <v>89</v>
      </c>
      <c r="T1051" s="107">
        <v>67</v>
      </c>
      <c r="U1051" s="106" t="s">
        <v>6192</v>
      </c>
      <c r="V1051" s="107">
        <v>0.4</v>
      </c>
      <c r="W1051" s="107">
        <v>138</v>
      </c>
      <c r="X1051" s="107">
        <v>3.2</v>
      </c>
      <c r="Y1051" s="107">
        <v>246</v>
      </c>
      <c r="Z1051" s="106" t="s">
        <v>6193</v>
      </c>
      <c r="AA1051" s="107">
        <v>5</v>
      </c>
      <c r="AB1051" s="106" t="s">
        <v>181</v>
      </c>
      <c r="AC1051" s="106" t="s">
        <v>181</v>
      </c>
      <c r="AD1051" s="106" t="s">
        <v>181</v>
      </c>
      <c r="AE1051" s="106" t="s">
        <v>181</v>
      </c>
      <c r="AF1051" s="106" t="s">
        <v>181</v>
      </c>
      <c r="AG1051" s="106" t="s">
        <v>181</v>
      </c>
      <c r="AH1051" s="106" t="s">
        <v>181</v>
      </c>
      <c r="AI1051" s="106" t="s">
        <v>181</v>
      </c>
      <c r="AJ1051" s="106" t="s">
        <v>181</v>
      </c>
      <c r="AK1051" s="106" t="s">
        <v>181</v>
      </c>
      <c r="AL1051" s="106" t="s">
        <v>181</v>
      </c>
      <c r="AM1051" s="106" t="s">
        <v>181</v>
      </c>
      <c r="AN1051" s="106" t="s">
        <v>181</v>
      </c>
      <c r="AO1051" s="3"/>
    </row>
    <row r="1052" spans="2:41" x14ac:dyDescent="0.25">
      <c r="B1052" s="106" t="s">
        <v>4829</v>
      </c>
      <c r="C1052" s="16" t="s">
        <v>6</v>
      </c>
      <c r="D1052" s="16" t="s">
        <v>7</v>
      </c>
      <c r="E1052" s="16">
        <v>2021</v>
      </c>
      <c r="F1052" s="12">
        <v>44238</v>
      </c>
      <c r="G1052" s="107">
        <v>1007.5</v>
      </c>
      <c r="H1052" s="106" t="s">
        <v>181</v>
      </c>
      <c r="I1052" s="107">
        <v>1011.6</v>
      </c>
      <c r="J1052" s="106" t="s">
        <v>3341</v>
      </c>
      <c r="K1052" s="107">
        <v>1005.3</v>
      </c>
      <c r="L1052" s="106" t="s">
        <v>6194</v>
      </c>
      <c r="M1052" s="107">
        <v>19.899999999999999</v>
      </c>
      <c r="N1052" s="107">
        <v>23.8</v>
      </c>
      <c r="O1052" s="106" t="s">
        <v>6195</v>
      </c>
      <c r="P1052" s="107">
        <v>17.899999999999999</v>
      </c>
      <c r="Q1052" s="106" t="s">
        <v>6196</v>
      </c>
      <c r="R1052" s="106" t="s">
        <v>181</v>
      </c>
      <c r="S1052" s="107">
        <v>89</v>
      </c>
      <c r="T1052" s="107">
        <v>73</v>
      </c>
      <c r="U1052" s="106" t="s">
        <v>6197</v>
      </c>
      <c r="V1052" s="107">
        <v>0.9</v>
      </c>
      <c r="W1052" s="107">
        <v>20</v>
      </c>
      <c r="X1052" s="107">
        <v>7.5</v>
      </c>
      <c r="Y1052" s="107">
        <v>84</v>
      </c>
      <c r="Z1052" s="106" t="s">
        <v>6198</v>
      </c>
      <c r="AA1052" s="107">
        <v>15.5</v>
      </c>
      <c r="AB1052" s="106" t="s">
        <v>181</v>
      </c>
      <c r="AC1052" s="106" t="s">
        <v>181</v>
      </c>
      <c r="AD1052" s="106" t="s">
        <v>181</v>
      </c>
      <c r="AE1052" s="106" t="s">
        <v>181</v>
      </c>
      <c r="AF1052" s="106" t="s">
        <v>181</v>
      </c>
      <c r="AG1052" s="106" t="s">
        <v>181</v>
      </c>
      <c r="AH1052" s="106" t="s">
        <v>181</v>
      </c>
      <c r="AI1052" s="106" t="s">
        <v>181</v>
      </c>
      <c r="AJ1052" s="106" t="s">
        <v>181</v>
      </c>
      <c r="AK1052" s="106" t="s">
        <v>181</v>
      </c>
      <c r="AL1052" s="106" t="s">
        <v>181</v>
      </c>
      <c r="AM1052" s="106" t="s">
        <v>181</v>
      </c>
      <c r="AN1052" s="106" t="s">
        <v>181</v>
      </c>
      <c r="AO1052" s="3"/>
    </row>
    <row r="1053" spans="2:41" x14ac:dyDescent="0.25">
      <c r="B1053" s="106" t="s">
        <v>4829</v>
      </c>
      <c r="C1053" s="16" t="s">
        <v>6</v>
      </c>
      <c r="D1053" s="16" t="s">
        <v>7</v>
      </c>
      <c r="E1053" s="16">
        <v>2021</v>
      </c>
      <c r="F1053" s="12">
        <v>44239</v>
      </c>
      <c r="G1053" s="107">
        <v>1011.7</v>
      </c>
      <c r="H1053" s="106" t="s">
        <v>181</v>
      </c>
      <c r="I1053" s="107">
        <v>1014.6</v>
      </c>
      <c r="J1053" s="106" t="s">
        <v>6199</v>
      </c>
      <c r="K1053" s="107">
        <v>1008.6</v>
      </c>
      <c r="L1053" s="106" t="s">
        <v>6200</v>
      </c>
      <c r="M1053" s="107">
        <v>19.7</v>
      </c>
      <c r="N1053" s="107">
        <v>25.5</v>
      </c>
      <c r="O1053" s="106" t="s">
        <v>6201</v>
      </c>
      <c r="P1053" s="107">
        <v>14.9</v>
      </c>
      <c r="Q1053" s="106" t="s">
        <v>6202</v>
      </c>
      <c r="R1053" s="106" t="s">
        <v>181</v>
      </c>
      <c r="S1053" s="107">
        <v>84</v>
      </c>
      <c r="T1053" s="107">
        <v>55</v>
      </c>
      <c r="U1053" s="106" t="s">
        <v>6203</v>
      </c>
      <c r="V1053" s="107">
        <v>0.8</v>
      </c>
      <c r="W1053" s="107">
        <v>40</v>
      </c>
      <c r="X1053" s="107">
        <v>7.3</v>
      </c>
      <c r="Y1053" s="107">
        <v>79</v>
      </c>
      <c r="Z1053" s="106" t="s">
        <v>6204</v>
      </c>
      <c r="AA1053" s="107">
        <v>0.5</v>
      </c>
      <c r="AB1053" s="106" t="s">
        <v>181</v>
      </c>
      <c r="AC1053" s="106" t="s">
        <v>181</v>
      </c>
      <c r="AD1053" s="106" t="s">
        <v>181</v>
      </c>
      <c r="AE1053" s="106" t="s">
        <v>181</v>
      </c>
      <c r="AF1053" s="106" t="s">
        <v>181</v>
      </c>
      <c r="AG1053" s="106" t="s">
        <v>181</v>
      </c>
      <c r="AH1053" s="106" t="s">
        <v>181</v>
      </c>
      <c r="AI1053" s="106" t="s">
        <v>181</v>
      </c>
      <c r="AJ1053" s="106" t="s">
        <v>181</v>
      </c>
      <c r="AK1053" s="106" t="s">
        <v>181</v>
      </c>
      <c r="AL1053" s="106" t="s">
        <v>181</v>
      </c>
      <c r="AM1053" s="106" t="s">
        <v>181</v>
      </c>
      <c r="AN1053" s="106" t="s">
        <v>181</v>
      </c>
      <c r="AO1053" s="3"/>
    </row>
    <row r="1054" spans="2:41" x14ac:dyDescent="0.25">
      <c r="B1054" s="106" t="s">
        <v>4829</v>
      </c>
      <c r="C1054" s="16" t="s">
        <v>6</v>
      </c>
      <c r="D1054" s="16" t="s">
        <v>7</v>
      </c>
      <c r="E1054" s="16">
        <v>2021</v>
      </c>
      <c r="F1054" s="12">
        <v>44240</v>
      </c>
      <c r="G1054" s="107">
        <v>1014</v>
      </c>
      <c r="H1054" s="106" t="s">
        <v>181</v>
      </c>
      <c r="I1054" s="107">
        <v>1016</v>
      </c>
      <c r="J1054" s="106" t="s">
        <v>6205</v>
      </c>
      <c r="K1054" s="107">
        <v>1012.7</v>
      </c>
      <c r="L1054" s="106" t="s">
        <v>6206</v>
      </c>
      <c r="M1054" s="107">
        <v>19.600000000000001</v>
      </c>
      <c r="N1054" s="107">
        <v>24.3</v>
      </c>
      <c r="O1054" s="106" t="s">
        <v>6207</v>
      </c>
      <c r="P1054" s="107">
        <v>17.3</v>
      </c>
      <c r="Q1054" s="106" t="s">
        <v>6208</v>
      </c>
      <c r="R1054" s="106" t="s">
        <v>181</v>
      </c>
      <c r="S1054" s="107">
        <v>84</v>
      </c>
      <c r="T1054" s="107">
        <v>60</v>
      </c>
      <c r="U1054" s="106" t="s">
        <v>6209</v>
      </c>
      <c r="V1054" s="107">
        <v>0.6</v>
      </c>
      <c r="W1054" s="107">
        <v>37</v>
      </c>
      <c r="X1054" s="107">
        <v>6.2</v>
      </c>
      <c r="Y1054" s="107">
        <v>15</v>
      </c>
      <c r="Z1054" s="106" t="s">
        <v>6210</v>
      </c>
      <c r="AA1054" s="107">
        <v>0.5</v>
      </c>
      <c r="AB1054" s="106" t="s">
        <v>181</v>
      </c>
      <c r="AC1054" s="106" t="s">
        <v>181</v>
      </c>
      <c r="AD1054" s="106" t="s">
        <v>181</v>
      </c>
      <c r="AE1054" s="106" t="s">
        <v>181</v>
      </c>
      <c r="AF1054" s="106" t="s">
        <v>181</v>
      </c>
      <c r="AG1054" s="106" t="s">
        <v>181</v>
      </c>
      <c r="AH1054" s="106" t="s">
        <v>181</v>
      </c>
      <c r="AI1054" s="106" t="s">
        <v>181</v>
      </c>
      <c r="AJ1054" s="106" t="s">
        <v>181</v>
      </c>
      <c r="AK1054" s="106" t="s">
        <v>181</v>
      </c>
      <c r="AL1054" s="106" t="s">
        <v>181</v>
      </c>
      <c r="AM1054" s="106" t="s">
        <v>181</v>
      </c>
      <c r="AN1054" s="106" t="s">
        <v>181</v>
      </c>
      <c r="AO1054" s="3"/>
    </row>
    <row r="1055" spans="2:41" x14ac:dyDescent="0.25">
      <c r="B1055" s="106" t="s">
        <v>4829</v>
      </c>
      <c r="C1055" s="16" t="s">
        <v>6</v>
      </c>
      <c r="D1055" s="16" t="s">
        <v>7</v>
      </c>
      <c r="E1055" s="16">
        <v>2021</v>
      </c>
      <c r="F1055" s="12">
        <v>44241</v>
      </c>
      <c r="G1055" s="107">
        <v>1011.9</v>
      </c>
      <c r="H1055" s="106" t="s">
        <v>181</v>
      </c>
      <c r="I1055" s="107">
        <v>1014.1</v>
      </c>
      <c r="J1055" s="106" t="s">
        <v>3367</v>
      </c>
      <c r="K1055" s="107">
        <v>1009.6</v>
      </c>
      <c r="L1055" s="106" t="s">
        <v>6211</v>
      </c>
      <c r="M1055" s="107">
        <v>19.899999999999999</v>
      </c>
      <c r="N1055" s="107">
        <v>26</v>
      </c>
      <c r="O1055" s="106" t="s">
        <v>6212</v>
      </c>
      <c r="P1055" s="107">
        <v>16.100000000000001</v>
      </c>
      <c r="Q1055" s="106" t="s">
        <v>6213</v>
      </c>
      <c r="R1055" s="106" t="s">
        <v>181</v>
      </c>
      <c r="S1055" s="107">
        <v>79</v>
      </c>
      <c r="T1055" s="107">
        <v>50</v>
      </c>
      <c r="U1055" s="106" t="s">
        <v>6214</v>
      </c>
      <c r="V1055" s="107">
        <v>0.5</v>
      </c>
      <c r="W1055" s="107">
        <v>55</v>
      </c>
      <c r="X1055" s="107">
        <v>4.4000000000000004</v>
      </c>
      <c r="Y1055" s="107">
        <v>357</v>
      </c>
      <c r="Z1055" s="106" t="s">
        <v>6215</v>
      </c>
      <c r="AA1055" s="107">
        <v>0</v>
      </c>
      <c r="AB1055" s="106" t="s">
        <v>181</v>
      </c>
      <c r="AC1055" s="106" t="s">
        <v>181</v>
      </c>
      <c r="AD1055" s="106" t="s">
        <v>181</v>
      </c>
      <c r="AE1055" s="106" t="s">
        <v>181</v>
      </c>
      <c r="AF1055" s="106" t="s">
        <v>181</v>
      </c>
      <c r="AG1055" s="106" t="s">
        <v>181</v>
      </c>
      <c r="AH1055" s="106" t="s">
        <v>181</v>
      </c>
      <c r="AI1055" s="106" t="s">
        <v>181</v>
      </c>
      <c r="AJ1055" s="106" t="s">
        <v>181</v>
      </c>
      <c r="AK1055" s="106" t="s">
        <v>181</v>
      </c>
      <c r="AL1055" s="106" t="s">
        <v>181</v>
      </c>
      <c r="AM1055" s="106" t="s">
        <v>181</v>
      </c>
      <c r="AN1055" s="106" t="s">
        <v>181</v>
      </c>
      <c r="AO1055" s="3"/>
    </row>
    <row r="1056" spans="2:41" x14ac:dyDescent="0.25">
      <c r="B1056" s="106" t="s">
        <v>4829</v>
      </c>
      <c r="C1056" s="16" t="s">
        <v>6</v>
      </c>
      <c r="D1056" s="16" t="s">
        <v>7</v>
      </c>
      <c r="E1056" s="16">
        <v>2021</v>
      </c>
      <c r="F1056" s="12">
        <v>44242</v>
      </c>
      <c r="G1056" s="107">
        <v>1014.4</v>
      </c>
      <c r="H1056" s="106" t="s">
        <v>181</v>
      </c>
      <c r="I1056" s="107">
        <v>1016.8</v>
      </c>
      <c r="J1056" s="106" t="s">
        <v>6216</v>
      </c>
      <c r="K1056" s="107">
        <v>1011.6</v>
      </c>
      <c r="L1056" s="106" t="s">
        <v>6217</v>
      </c>
      <c r="M1056" s="107">
        <v>18.2</v>
      </c>
      <c r="N1056" s="107">
        <v>20.2</v>
      </c>
      <c r="O1056" s="106" t="s">
        <v>6218</v>
      </c>
      <c r="P1056" s="107">
        <v>16.600000000000001</v>
      </c>
      <c r="Q1056" s="106" t="s">
        <v>6219</v>
      </c>
      <c r="R1056" s="106" t="s">
        <v>181</v>
      </c>
      <c r="S1056" s="107">
        <v>86</v>
      </c>
      <c r="T1056" s="107">
        <v>72</v>
      </c>
      <c r="U1056" s="106" t="s">
        <v>6220</v>
      </c>
      <c r="V1056" s="107">
        <v>0.4</v>
      </c>
      <c r="W1056" s="107">
        <v>179</v>
      </c>
      <c r="X1056" s="107">
        <v>3.3</v>
      </c>
      <c r="Y1056" s="107">
        <v>210</v>
      </c>
      <c r="Z1056" s="106" t="s">
        <v>6221</v>
      </c>
      <c r="AA1056" s="107">
        <v>1</v>
      </c>
      <c r="AB1056" s="106" t="s">
        <v>181</v>
      </c>
      <c r="AC1056" s="106" t="s">
        <v>181</v>
      </c>
      <c r="AD1056" s="106" t="s">
        <v>181</v>
      </c>
      <c r="AE1056" s="106" t="s">
        <v>181</v>
      </c>
      <c r="AF1056" s="106" t="s">
        <v>181</v>
      </c>
      <c r="AG1056" s="106" t="s">
        <v>181</v>
      </c>
      <c r="AH1056" s="106" t="s">
        <v>181</v>
      </c>
      <c r="AI1056" s="106" t="s">
        <v>181</v>
      </c>
      <c r="AJ1056" s="106" t="s">
        <v>181</v>
      </c>
      <c r="AK1056" s="106" t="s">
        <v>181</v>
      </c>
      <c r="AL1056" s="106" t="s">
        <v>181</v>
      </c>
      <c r="AM1056" s="106" t="s">
        <v>181</v>
      </c>
      <c r="AN1056" s="106" t="s">
        <v>181</v>
      </c>
      <c r="AO1056" s="3"/>
    </row>
    <row r="1057" spans="2:41" x14ac:dyDescent="0.25">
      <c r="B1057" s="106" t="s">
        <v>4829</v>
      </c>
      <c r="C1057" s="16" t="s">
        <v>6</v>
      </c>
      <c r="D1057" s="16" t="s">
        <v>7</v>
      </c>
      <c r="E1057" s="16">
        <v>2021</v>
      </c>
      <c r="F1057" s="12">
        <v>44243</v>
      </c>
      <c r="G1057" s="107">
        <v>1015.2</v>
      </c>
      <c r="H1057" s="106" t="s">
        <v>181</v>
      </c>
      <c r="I1057" s="107">
        <v>1017.7</v>
      </c>
      <c r="J1057" s="106" t="s">
        <v>6222</v>
      </c>
      <c r="K1057" s="107">
        <v>1012.5</v>
      </c>
      <c r="L1057" s="106" t="s">
        <v>6223</v>
      </c>
      <c r="M1057" s="107">
        <v>17.7</v>
      </c>
      <c r="N1057" s="107">
        <v>21</v>
      </c>
      <c r="O1057" s="106" t="s">
        <v>6224</v>
      </c>
      <c r="P1057" s="107">
        <v>16</v>
      </c>
      <c r="Q1057" s="106" t="s">
        <v>6225</v>
      </c>
      <c r="R1057" s="106" t="s">
        <v>181</v>
      </c>
      <c r="S1057" s="107">
        <v>89</v>
      </c>
      <c r="T1057" s="107">
        <v>68</v>
      </c>
      <c r="U1057" s="106" t="s">
        <v>6226</v>
      </c>
      <c r="V1057" s="107">
        <v>0.3</v>
      </c>
      <c r="W1057" s="107">
        <v>3</v>
      </c>
      <c r="X1057" s="107">
        <v>2.7</v>
      </c>
      <c r="Y1057" s="107">
        <v>207</v>
      </c>
      <c r="Z1057" s="106" t="s">
        <v>6227</v>
      </c>
      <c r="AA1057" s="107">
        <v>1.5</v>
      </c>
      <c r="AB1057" s="106" t="s">
        <v>181</v>
      </c>
      <c r="AC1057" s="106" t="s">
        <v>181</v>
      </c>
      <c r="AD1057" s="106" t="s">
        <v>181</v>
      </c>
      <c r="AE1057" s="106" t="s">
        <v>181</v>
      </c>
      <c r="AF1057" s="106" t="s">
        <v>181</v>
      </c>
      <c r="AG1057" s="106" t="s">
        <v>181</v>
      </c>
      <c r="AH1057" s="106" t="s">
        <v>181</v>
      </c>
      <c r="AI1057" s="106" t="s">
        <v>181</v>
      </c>
      <c r="AJ1057" s="106" t="s">
        <v>181</v>
      </c>
      <c r="AK1057" s="106" t="s">
        <v>181</v>
      </c>
      <c r="AL1057" s="106" t="s">
        <v>181</v>
      </c>
      <c r="AM1057" s="106" t="s">
        <v>181</v>
      </c>
      <c r="AN1057" s="106" t="s">
        <v>181</v>
      </c>
      <c r="AO1057" s="3"/>
    </row>
    <row r="1058" spans="2:41" x14ac:dyDescent="0.25">
      <c r="B1058" s="106" t="s">
        <v>4829</v>
      </c>
      <c r="C1058" s="16" t="s">
        <v>6</v>
      </c>
      <c r="D1058" s="16" t="s">
        <v>7</v>
      </c>
      <c r="E1058" s="16">
        <v>2021</v>
      </c>
      <c r="F1058" s="12">
        <v>44244</v>
      </c>
      <c r="G1058" s="107">
        <v>1018.6</v>
      </c>
      <c r="H1058" s="106" t="s">
        <v>181</v>
      </c>
      <c r="I1058" s="107">
        <v>1023.4</v>
      </c>
      <c r="J1058" s="106" t="s">
        <v>6228</v>
      </c>
      <c r="K1058" s="107">
        <v>1014.9</v>
      </c>
      <c r="L1058" s="106" t="s">
        <v>6229</v>
      </c>
      <c r="M1058" s="107">
        <v>17</v>
      </c>
      <c r="N1058" s="107">
        <v>18.5</v>
      </c>
      <c r="O1058" s="106" t="s">
        <v>6230</v>
      </c>
      <c r="P1058" s="107">
        <v>15.8</v>
      </c>
      <c r="Q1058" s="106" t="s">
        <v>6231</v>
      </c>
      <c r="R1058" s="106" t="s">
        <v>181</v>
      </c>
      <c r="S1058" s="107">
        <v>76</v>
      </c>
      <c r="T1058" s="107">
        <v>58</v>
      </c>
      <c r="U1058" s="106" t="s">
        <v>6232</v>
      </c>
      <c r="V1058" s="107">
        <v>1.2</v>
      </c>
      <c r="W1058" s="107">
        <v>24</v>
      </c>
      <c r="X1058" s="107">
        <v>10.9</v>
      </c>
      <c r="Y1058" s="107">
        <v>11</v>
      </c>
      <c r="Z1058" s="106" t="s">
        <v>6233</v>
      </c>
      <c r="AA1058" s="107">
        <v>0</v>
      </c>
      <c r="AB1058" s="106" t="s">
        <v>181</v>
      </c>
      <c r="AC1058" s="106" t="s">
        <v>181</v>
      </c>
      <c r="AD1058" s="106" t="s">
        <v>181</v>
      </c>
      <c r="AE1058" s="106" t="s">
        <v>181</v>
      </c>
      <c r="AF1058" s="106" t="s">
        <v>181</v>
      </c>
      <c r="AG1058" s="106" t="s">
        <v>181</v>
      </c>
      <c r="AH1058" s="106" t="s">
        <v>181</v>
      </c>
      <c r="AI1058" s="106" t="s">
        <v>181</v>
      </c>
      <c r="AJ1058" s="106" t="s">
        <v>181</v>
      </c>
      <c r="AK1058" s="106" t="s">
        <v>181</v>
      </c>
      <c r="AL1058" s="106" t="s">
        <v>181</v>
      </c>
      <c r="AM1058" s="106" t="s">
        <v>181</v>
      </c>
      <c r="AN1058" s="106" t="s">
        <v>181</v>
      </c>
      <c r="AO1058" s="3"/>
    </row>
    <row r="1059" spans="2:41" x14ac:dyDescent="0.25">
      <c r="B1059" s="106" t="s">
        <v>4829</v>
      </c>
      <c r="C1059" s="16" t="s">
        <v>6</v>
      </c>
      <c r="D1059" s="16" t="s">
        <v>7</v>
      </c>
      <c r="E1059" s="16">
        <v>2021</v>
      </c>
      <c r="F1059" s="12">
        <v>44245</v>
      </c>
      <c r="G1059" s="107">
        <v>1024.5</v>
      </c>
      <c r="H1059" s="106" t="s">
        <v>181</v>
      </c>
      <c r="I1059" s="107">
        <v>1026.4000000000001</v>
      </c>
      <c r="J1059" s="106" t="s">
        <v>6234</v>
      </c>
      <c r="K1059" s="107">
        <v>1022.3</v>
      </c>
      <c r="L1059" s="106" t="s">
        <v>6235</v>
      </c>
      <c r="M1059" s="107">
        <v>14.6</v>
      </c>
      <c r="N1059" s="107">
        <v>17</v>
      </c>
      <c r="O1059" s="106" t="s">
        <v>6236</v>
      </c>
      <c r="P1059" s="107">
        <v>12.2</v>
      </c>
      <c r="Q1059" s="106" t="s">
        <v>6237</v>
      </c>
      <c r="R1059" s="106" t="s">
        <v>181</v>
      </c>
      <c r="S1059" s="107">
        <v>69</v>
      </c>
      <c r="T1059" s="107">
        <v>55</v>
      </c>
      <c r="U1059" s="106" t="s">
        <v>6238</v>
      </c>
      <c r="V1059" s="107">
        <v>0.8</v>
      </c>
      <c r="W1059" s="107">
        <v>357</v>
      </c>
      <c r="X1059" s="107">
        <v>5.6</v>
      </c>
      <c r="Y1059" s="107">
        <v>80</v>
      </c>
      <c r="Z1059" s="106" t="s">
        <v>6239</v>
      </c>
      <c r="AA1059" s="107">
        <v>0.5</v>
      </c>
      <c r="AB1059" s="106" t="s">
        <v>181</v>
      </c>
      <c r="AC1059" s="106" t="s">
        <v>181</v>
      </c>
      <c r="AD1059" s="106" t="s">
        <v>181</v>
      </c>
      <c r="AE1059" s="106" t="s">
        <v>181</v>
      </c>
      <c r="AF1059" s="106" t="s">
        <v>181</v>
      </c>
      <c r="AG1059" s="106" t="s">
        <v>181</v>
      </c>
      <c r="AH1059" s="106" t="s">
        <v>181</v>
      </c>
      <c r="AI1059" s="106" t="s">
        <v>181</v>
      </c>
      <c r="AJ1059" s="106" t="s">
        <v>181</v>
      </c>
      <c r="AK1059" s="106" t="s">
        <v>181</v>
      </c>
      <c r="AL1059" s="106" t="s">
        <v>181</v>
      </c>
      <c r="AM1059" s="106" t="s">
        <v>181</v>
      </c>
      <c r="AN1059" s="106" t="s">
        <v>181</v>
      </c>
      <c r="AO1059" s="3"/>
    </row>
    <row r="1060" spans="2:41" x14ac:dyDescent="0.25">
      <c r="B1060" s="106" t="s">
        <v>4829</v>
      </c>
      <c r="C1060" s="16" t="s">
        <v>6</v>
      </c>
      <c r="D1060" s="16" t="s">
        <v>7</v>
      </c>
      <c r="E1060" s="16">
        <v>2021</v>
      </c>
      <c r="F1060" s="12">
        <v>44246</v>
      </c>
      <c r="G1060" s="107">
        <v>1022.3</v>
      </c>
      <c r="H1060" s="106" t="s">
        <v>181</v>
      </c>
      <c r="I1060" s="107">
        <v>1025.2</v>
      </c>
      <c r="J1060" s="106" t="s">
        <v>3406</v>
      </c>
      <c r="K1060" s="107">
        <v>1019.7</v>
      </c>
      <c r="L1060" s="106" t="s">
        <v>6240</v>
      </c>
      <c r="M1060" s="107">
        <v>14.9</v>
      </c>
      <c r="N1060" s="107">
        <v>20.2</v>
      </c>
      <c r="O1060" s="106" t="s">
        <v>6241</v>
      </c>
      <c r="P1060" s="107">
        <v>10.9</v>
      </c>
      <c r="Q1060" s="106" t="s">
        <v>6242</v>
      </c>
      <c r="R1060" s="106" t="s">
        <v>181</v>
      </c>
      <c r="S1060" s="107">
        <v>72</v>
      </c>
      <c r="T1060" s="107">
        <v>38</v>
      </c>
      <c r="U1060" s="106" t="s">
        <v>6243</v>
      </c>
      <c r="V1060" s="107">
        <v>0.3</v>
      </c>
      <c r="W1060" s="107">
        <v>53</v>
      </c>
      <c r="X1060" s="107">
        <v>4.8</v>
      </c>
      <c r="Y1060" s="107">
        <v>39</v>
      </c>
      <c r="Z1060" s="106" t="s">
        <v>6244</v>
      </c>
      <c r="AA1060" s="107">
        <v>0</v>
      </c>
      <c r="AB1060" s="106" t="s">
        <v>181</v>
      </c>
      <c r="AC1060" s="106" t="s">
        <v>181</v>
      </c>
      <c r="AD1060" s="106" t="s">
        <v>181</v>
      </c>
      <c r="AE1060" s="106" t="s">
        <v>181</v>
      </c>
      <c r="AF1060" s="106" t="s">
        <v>181</v>
      </c>
      <c r="AG1060" s="106" t="s">
        <v>181</v>
      </c>
      <c r="AH1060" s="106" t="s">
        <v>181</v>
      </c>
      <c r="AI1060" s="106" t="s">
        <v>181</v>
      </c>
      <c r="AJ1060" s="106" t="s">
        <v>181</v>
      </c>
      <c r="AK1060" s="106" t="s">
        <v>181</v>
      </c>
      <c r="AL1060" s="106" t="s">
        <v>181</v>
      </c>
      <c r="AM1060" s="106" t="s">
        <v>181</v>
      </c>
      <c r="AN1060" s="106" t="s">
        <v>181</v>
      </c>
      <c r="AO1060" s="3"/>
    </row>
    <row r="1061" spans="2:41" x14ac:dyDescent="0.25">
      <c r="B1061" s="106" t="s">
        <v>4829</v>
      </c>
      <c r="C1061" s="16" t="s">
        <v>6</v>
      </c>
      <c r="D1061" s="16" t="s">
        <v>7</v>
      </c>
      <c r="E1061" s="16">
        <v>2021</v>
      </c>
      <c r="F1061" s="12">
        <v>44247</v>
      </c>
      <c r="G1061" s="107">
        <v>1018.7</v>
      </c>
      <c r="H1061" s="106" t="s">
        <v>181</v>
      </c>
      <c r="I1061" s="107">
        <v>1021.1</v>
      </c>
      <c r="J1061" s="106" t="s">
        <v>6245</v>
      </c>
      <c r="K1061" s="107">
        <v>1016.7</v>
      </c>
      <c r="L1061" s="106" t="s">
        <v>6246</v>
      </c>
      <c r="M1061" s="107">
        <v>14.9</v>
      </c>
      <c r="N1061" s="107">
        <v>23</v>
      </c>
      <c r="O1061" s="106" t="s">
        <v>6247</v>
      </c>
      <c r="P1061" s="107">
        <v>8.1</v>
      </c>
      <c r="Q1061" s="106" t="s">
        <v>6248</v>
      </c>
      <c r="R1061" s="106" t="s">
        <v>181</v>
      </c>
      <c r="S1061" s="107">
        <v>78</v>
      </c>
      <c r="T1061" s="107">
        <v>44</v>
      </c>
      <c r="U1061" s="106" t="s">
        <v>6249</v>
      </c>
      <c r="V1061" s="107">
        <v>0.4</v>
      </c>
      <c r="W1061" s="107">
        <v>132</v>
      </c>
      <c r="X1061" s="107">
        <v>6.6</v>
      </c>
      <c r="Y1061" s="107">
        <v>167</v>
      </c>
      <c r="Z1061" s="106" t="s">
        <v>6250</v>
      </c>
      <c r="AA1061" s="107">
        <v>0</v>
      </c>
      <c r="AB1061" s="106" t="s">
        <v>181</v>
      </c>
      <c r="AC1061" s="106" t="s">
        <v>181</v>
      </c>
      <c r="AD1061" s="106" t="s">
        <v>181</v>
      </c>
      <c r="AE1061" s="106" t="s">
        <v>181</v>
      </c>
      <c r="AF1061" s="106" t="s">
        <v>181</v>
      </c>
      <c r="AG1061" s="106" t="s">
        <v>181</v>
      </c>
      <c r="AH1061" s="106" t="s">
        <v>181</v>
      </c>
      <c r="AI1061" s="106" t="s">
        <v>181</v>
      </c>
      <c r="AJ1061" s="106" t="s">
        <v>181</v>
      </c>
      <c r="AK1061" s="106" t="s">
        <v>181</v>
      </c>
      <c r="AL1061" s="106" t="s">
        <v>181</v>
      </c>
      <c r="AM1061" s="106" t="s">
        <v>181</v>
      </c>
      <c r="AN1061" s="106" t="s">
        <v>181</v>
      </c>
      <c r="AO1061" s="3"/>
    </row>
    <row r="1062" spans="2:41" x14ac:dyDescent="0.25">
      <c r="B1062" s="106" t="s">
        <v>4829</v>
      </c>
      <c r="C1062" s="16" t="s">
        <v>6</v>
      </c>
      <c r="D1062" s="16" t="s">
        <v>7</v>
      </c>
      <c r="E1062" s="16">
        <v>2021</v>
      </c>
      <c r="F1062" s="12">
        <v>44248</v>
      </c>
      <c r="G1062" s="107">
        <v>1016.7</v>
      </c>
      <c r="H1062" s="106" t="s">
        <v>181</v>
      </c>
      <c r="I1062" s="107">
        <v>1019.7</v>
      </c>
      <c r="J1062" s="106" t="s">
        <v>6251</v>
      </c>
      <c r="K1062" s="107">
        <v>1014.3</v>
      </c>
      <c r="L1062" s="106" t="s">
        <v>6252</v>
      </c>
      <c r="M1062" s="107">
        <v>16.899999999999999</v>
      </c>
      <c r="N1062" s="107">
        <v>24.7</v>
      </c>
      <c r="O1062" s="106" t="s">
        <v>6253</v>
      </c>
      <c r="P1062" s="107">
        <v>10.7</v>
      </c>
      <c r="Q1062" s="106" t="s">
        <v>6254</v>
      </c>
      <c r="R1062" s="106" t="s">
        <v>181</v>
      </c>
      <c r="S1062" s="107">
        <v>76</v>
      </c>
      <c r="T1062" s="107">
        <v>42</v>
      </c>
      <c r="U1062" s="106" t="s">
        <v>6255</v>
      </c>
      <c r="V1062" s="107">
        <v>0.8</v>
      </c>
      <c r="W1062" s="107">
        <v>146</v>
      </c>
      <c r="X1062" s="107">
        <v>6.5</v>
      </c>
      <c r="Y1062" s="107">
        <v>138</v>
      </c>
      <c r="Z1062" s="106" t="s">
        <v>6256</v>
      </c>
      <c r="AA1062" s="107">
        <v>0</v>
      </c>
      <c r="AB1062" s="106" t="s">
        <v>181</v>
      </c>
      <c r="AC1062" s="106" t="s">
        <v>181</v>
      </c>
      <c r="AD1062" s="106" t="s">
        <v>181</v>
      </c>
      <c r="AE1062" s="106" t="s">
        <v>181</v>
      </c>
      <c r="AF1062" s="106" t="s">
        <v>181</v>
      </c>
      <c r="AG1062" s="106" t="s">
        <v>181</v>
      </c>
      <c r="AH1062" s="106" t="s">
        <v>181</v>
      </c>
      <c r="AI1062" s="106" t="s">
        <v>181</v>
      </c>
      <c r="AJ1062" s="106" t="s">
        <v>181</v>
      </c>
      <c r="AK1062" s="106" t="s">
        <v>181</v>
      </c>
      <c r="AL1062" s="106" t="s">
        <v>181</v>
      </c>
      <c r="AM1062" s="106" t="s">
        <v>181</v>
      </c>
      <c r="AN1062" s="106" t="s">
        <v>181</v>
      </c>
      <c r="AO1062" s="3"/>
    </row>
    <row r="1063" spans="2:41" x14ac:dyDescent="0.25">
      <c r="B1063" s="106" t="s">
        <v>4829</v>
      </c>
      <c r="C1063" s="16" t="s">
        <v>6</v>
      </c>
      <c r="D1063" s="16" t="s">
        <v>7</v>
      </c>
      <c r="E1063" s="16">
        <v>2021</v>
      </c>
      <c r="F1063" s="12">
        <v>44249</v>
      </c>
      <c r="G1063" s="107">
        <v>1015</v>
      </c>
      <c r="H1063" s="106" t="s">
        <v>181</v>
      </c>
      <c r="I1063" s="107">
        <v>1017.3</v>
      </c>
      <c r="J1063" s="106" t="s">
        <v>6257</v>
      </c>
      <c r="K1063" s="107">
        <v>1012.8</v>
      </c>
      <c r="L1063" s="106" t="s">
        <v>6258</v>
      </c>
      <c r="M1063" s="107">
        <v>19</v>
      </c>
      <c r="N1063" s="107">
        <v>26.9</v>
      </c>
      <c r="O1063" s="106" t="s">
        <v>6259</v>
      </c>
      <c r="P1063" s="107">
        <v>12.6</v>
      </c>
      <c r="Q1063" s="106" t="s">
        <v>6260</v>
      </c>
      <c r="R1063" s="106" t="s">
        <v>181</v>
      </c>
      <c r="S1063" s="107">
        <v>79</v>
      </c>
      <c r="T1063" s="107">
        <v>48</v>
      </c>
      <c r="U1063" s="106" t="s">
        <v>6261</v>
      </c>
      <c r="V1063" s="107">
        <v>0.5</v>
      </c>
      <c r="W1063" s="107">
        <v>52</v>
      </c>
      <c r="X1063" s="107">
        <v>4.4000000000000004</v>
      </c>
      <c r="Y1063" s="107">
        <v>148</v>
      </c>
      <c r="Z1063" s="106" t="s">
        <v>6262</v>
      </c>
      <c r="AA1063" s="107">
        <v>0</v>
      </c>
      <c r="AB1063" s="106" t="s">
        <v>181</v>
      </c>
      <c r="AC1063" s="106" t="s">
        <v>181</v>
      </c>
      <c r="AD1063" s="106" t="s">
        <v>181</v>
      </c>
      <c r="AE1063" s="106" t="s">
        <v>181</v>
      </c>
      <c r="AF1063" s="106" t="s">
        <v>181</v>
      </c>
      <c r="AG1063" s="106" t="s">
        <v>181</v>
      </c>
      <c r="AH1063" s="106" t="s">
        <v>181</v>
      </c>
      <c r="AI1063" s="106" t="s">
        <v>181</v>
      </c>
      <c r="AJ1063" s="106" t="s">
        <v>181</v>
      </c>
      <c r="AK1063" s="106" t="s">
        <v>181</v>
      </c>
      <c r="AL1063" s="106" t="s">
        <v>181</v>
      </c>
      <c r="AM1063" s="106" t="s">
        <v>181</v>
      </c>
      <c r="AN1063" s="106" t="s">
        <v>181</v>
      </c>
      <c r="AO1063" s="3"/>
    </row>
    <row r="1064" spans="2:41" x14ac:dyDescent="0.25">
      <c r="B1064" s="106" t="s">
        <v>4829</v>
      </c>
      <c r="C1064" s="16" t="s">
        <v>6</v>
      </c>
      <c r="D1064" s="16" t="s">
        <v>7</v>
      </c>
      <c r="E1064" s="16">
        <v>2021</v>
      </c>
      <c r="F1064" s="12">
        <v>44250</v>
      </c>
      <c r="G1064" s="107">
        <v>1015</v>
      </c>
      <c r="H1064" s="106" t="s">
        <v>181</v>
      </c>
      <c r="I1064" s="107">
        <v>1016.6</v>
      </c>
      <c r="J1064" s="106" t="s">
        <v>6263</v>
      </c>
      <c r="K1064" s="107">
        <v>1012.9</v>
      </c>
      <c r="L1064" s="106" t="s">
        <v>6264</v>
      </c>
      <c r="M1064" s="107">
        <v>18.7</v>
      </c>
      <c r="N1064" s="107">
        <v>25.1</v>
      </c>
      <c r="O1064" s="106" t="s">
        <v>6265</v>
      </c>
      <c r="P1064" s="107">
        <v>13.3</v>
      </c>
      <c r="Q1064" s="106" t="s">
        <v>6266</v>
      </c>
      <c r="R1064" s="106" t="s">
        <v>181</v>
      </c>
      <c r="S1064" s="107">
        <v>85</v>
      </c>
      <c r="T1064" s="107">
        <v>59</v>
      </c>
      <c r="U1064" s="106" t="s">
        <v>6267</v>
      </c>
      <c r="V1064" s="107">
        <v>0.5</v>
      </c>
      <c r="W1064" s="107">
        <v>41</v>
      </c>
      <c r="X1064" s="107">
        <v>6.3</v>
      </c>
      <c r="Y1064" s="107">
        <v>40</v>
      </c>
      <c r="Z1064" s="106" t="s">
        <v>6268</v>
      </c>
      <c r="AA1064" s="107">
        <v>0</v>
      </c>
      <c r="AB1064" s="106" t="s">
        <v>181</v>
      </c>
      <c r="AC1064" s="106" t="s">
        <v>181</v>
      </c>
      <c r="AD1064" s="106" t="s">
        <v>181</v>
      </c>
      <c r="AE1064" s="106" t="s">
        <v>181</v>
      </c>
      <c r="AF1064" s="106" t="s">
        <v>181</v>
      </c>
      <c r="AG1064" s="106" t="s">
        <v>181</v>
      </c>
      <c r="AH1064" s="106" t="s">
        <v>181</v>
      </c>
      <c r="AI1064" s="106" t="s">
        <v>181</v>
      </c>
      <c r="AJ1064" s="106" t="s">
        <v>181</v>
      </c>
      <c r="AK1064" s="106" t="s">
        <v>181</v>
      </c>
      <c r="AL1064" s="106" t="s">
        <v>181</v>
      </c>
      <c r="AM1064" s="106" t="s">
        <v>181</v>
      </c>
      <c r="AN1064" s="106" t="s">
        <v>181</v>
      </c>
      <c r="AO1064" s="3"/>
    </row>
    <row r="1065" spans="2:41" x14ac:dyDescent="0.25">
      <c r="B1065" s="106" t="s">
        <v>4829</v>
      </c>
      <c r="C1065" s="16" t="s">
        <v>6</v>
      </c>
      <c r="D1065" s="16" t="s">
        <v>7</v>
      </c>
      <c r="E1065" s="16">
        <v>2021</v>
      </c>
      <c r="F1065" s="12">
        <v>44251</v>
      </c>
      <c r="G1065" s="107">
        <v>1013.4</v>
      </c>
      <c r="H1065" s="106" t="s">
        <v>181</v>
      </c>
      <c r="I1065" s="107">
        <v>1015.4</v>
      </c>
      <c r="J1065" s="106" t="s">
        <v>6269</v>
      </c>
      <c r="K1065" s="107">
        <v>1011.3</v>
      </c>
      <c r="L1065" s="106" t="s">
        <v>6270</v>
      </c>
      <c r="M1065" s="107">
        <v>20.6</v>
      </c>
      <c r="N1065" s="107">
        <v>25.7</v>
      </c>
      <c r="O1065" s="106" t="s">
        <v>6271</v>
      </c>
      <c r="P1065" s="107">
        <v>18</v>
      </c>
      <c r="Q1065" s="106" t="s">
        <v>6272</v>
      </c>
      <c r="R1065" s="106" t="s">
        <v>181</v>
      </c>
      <c r="S1065" s="107">
        <v>79</v>
      </c>
      <c r="T1065" s="107">
        <v>51</v>
      </c>
      <c r="U1065" s="106" t="s">
        <v>6273</v>
      </c>
      <c r="V1065" s="107">
        <v>0.4</v>
      </c>
      <c r="W1065" s="107">
        <v>53</v>
      </c>
      <c r="X1065" s="107">
        <v>4.8</v>
      </c>
      <c r="Y1065" s="107">
        <v>101</v>
      </c>
      <c r="Z1065" s="106" t="s">
        <v>6274</v>
      </c>
      <c r="AA1065" s="107">
        <v>0</v>
      </c>
      <c r="AB1065" s="106" t="s">
        <v>181</v>
      </c>
      <c r="AC1065" s="106" t="s">
        <v>181</v>
      </c>
      <c r="AD1065" s="106" t="s">
        <v>181</v>
      </c>
      <c r="AE1065" s="106" t="s">
        <v>181</v>
      </c>
      <c r="AF1065" s="106" t="s">
        <v>181</v>
      </c>
      <c r="AG1065" s="106" t="s">
        <v>181</v>
      </c>
      <c r="AH1065" s="106" t="s">
        <v>181</v>
      </c>
      <c r="AI1065" s="106" t="s">
        <v>181</v>
      </c>
      <c r="AJ1065" s="106" t="s">
        <v>181</v>
      </c>
      <c r="AK1065" s="106" t="s">
        <v>181</v>
      </c>
      <c r="AL1065" s="106" t="s">
        <v>181</v>
      </c>
      <c r="AM1065" s="106" t="s">
        <v>181</v>
      </c>
      <c r="AN1065" s="106" t="s">
        <v>181</v>
      </c>
      <c r="AO1065" s="3"/>
    </row>
    <row r="1066" spans="2:41" x14ac:dyDescent="0.25">
      <c r="B1066" s="106" t="s">
        <v>4829</v>
      </c>
      <c r="C1066" s="16" t="s">
        <v>6</v>
      </c>
      <c r="D1066" s="16" t="s">
        <v>7</v>
      </c>
      <c r="E1066" s="16">
        <v>2021</v>
      </c>
      <c r="F1066" s="12">
        <v>44252</v>
      </c>
      <c r="G1066" s="107">
        <v>1009.1</v>
      </c>
      <c r="H1066" s="106" t="s">
        <v>181</v>
      </c>
      <c r="I1066" s="107">
        <v>1012.6</v>
      </c>
      <c r="J1066" s="106" t="s">
        <v>3448</v>
      </c>
      <c r="K1066" s="107">
        <v>1006.1</v>
      </c>
      <c r="L1066" s="106" t="s">
        <v>6275</v>
      </c>
      <c r="M1066" s="107">
        <v>21.4</v>
      </c>
      <c r="N1066" s="107">
        <v>29.1</v>
      </c>
      <c r="O1066" s="106" t="s">
        <v>6276</v>
      </c>
      <c r="P1066" s="107">
        <v>15.2</v>
      </c>
      <c r="Q1066" s="106" t="s">
        <v>6277</v>
      </c>
      <c r="R1066" s="106" t="s">
        <v>181</v>
      </c>
      <c r="S1066" s="107">
        <v>79</v>
      </c>
      <c r="T1066" s="107">
        <v>48</v>
      </c>
      <c r="U1066" s="106" t="s">
        <v>6278</v>
      </c>
      <c r="V1066" s="107">
        <v>0.5</v>
      </c>
      <c r="W1066" s="107">
        <v>17</v>
      </c>
      <c r="X1066" s="107">
        <v>5.4</v>
      </c>
      <c r="Y1066" s="107">
        <v>344</v>
      </c>
      <c r="Z1066" s="106" t="s">
        <v>6279</v>
      </c>
      <c r="AA1066" s="107">
        <v>0</v>
      </c>
      <c r="AB1066" s="106" t="s">
        <v>181</v>
      </c>
      <c r="AC1066" s="106" t="s">
        <v>181</v>
      </c>
      <c r="AD1066" s="106" t="s">
        <v>181</v>
      </c>
      <c r="AE1066" s="106" t="s">
        <v>181</v>
      </c>
      <c r="AF1066" s="106" t="s">
        <v>181</v>
      </c>
      <c r="AG1066" s="106" t="s">
        <v>181</v>
      </c>
      <c r="AH1066" s="106" t="s">
        <v>181</v>
      </c>
      <c r="AI1066" s="106" t="s">
        <v>181</v>
      </c>
      <c r="AJ1066" s="106" t="s">
        <v>181</v>
      </c>
      <c r="AK1066" s="106" t="s">
        <v>181</v>
      </c>
      <c r="AL1066" s="106" t="s">
        <v>181</v>
      </c>
      <c r="AM1066" s="106" t="s">
        <v>181</v>
      </c>
      <c r="AN1066" s="106" t="s">
        <v>181</v>
      </c>
      <c r="AO1066" s="3"/>
    </row>
    <row r="1067" spans="2:41" x14ac:dyDescent="0.25">
      <c r="B1067" s="106" t="s">
        <v>4829</v>
      </c>
      <c r="C1067" s="16" t="s">
        <v>6</v>
      </c>
      <c r="D1067" s="16" t="s">
        <v>7</v>
      </c>
      <c r="E1067" s="16">
        <v>2021</v>
      </c>
      <c r="F1067" s="12">
        <v>44253</v>
      </c>
      <c r="G1067" s="107">
        <v>1008.3</v>
      </c>
      <c r="H1067" s="106" t="s">
        <v>181</v>
      </c>
      <c r="I1067" s="107">
        <v>1011.2</v>
      </c>
      <c r="J1067" s="106" t="s">
        <v>6280</v>
      </c>
      <c r="K1067" s="107">
        <v>1006.4</v>
      </c>
      <c r="L1067" s="106" t="s">
        <v>6281</v>
      </c>
      <c r="M1067" s="107">
        <v>21.1</v>
      </c>
      <c r="N1067" s="107">
        <v>27.6</v>
      </c>
      <c r="O1067" s="106" t="s">
        <v>6282</v>
      </c>
      <c r="P1067" s="107">
        <v>17.899999999999999</v>
      </c>
      <c r="Q1067" s="106" t="s">
        <v>6283</v>
      </c>
      <c r="R1067" s="106" t="s">
        <v>181</v>
      </c>
      <c r="S1067" s="107">
        <v>88</v>
      </c>
      <c r="T1067" s="107">
        <v>59</v>
      </c>
      <c r="U1067" s="106" t="s">
        <v>6284</v>
      </c>
      <c r="V1067" s="107">
        <v>0.5</v>
      </c>
      <c r="W1067" s="107">
        <v>11</v>
      </c>
      <c r="X1067" s="107">
        <v>4.5</v>
      </c>
      <c r="Y1067" s="107">
        <v>14</v>
      </c>
      <c r="Z1067" s="106" t="s">
        <v>6285</v>
      </c>
      <c r="AA1067" s="107">
        <v>2.5</v>
      </c>
      <c r="AB1067" s="106" t="s">
        <v>181</v>
      </c>
      <c r="AC1067" s="106" t="s">
        <v>181</v>
      </c>
      <c r="AD1067" s="106" t="s">
        <v>181</v>
      </c>
      <c r="AE1067" s="106" t="s">
        <v>181</v>
      </c>
      <c r="AF1067" s="106" t="s">
        <v>181</v>
      </c>
      <c r="AG1067" s="106" t="s">
        <v>181</v>
      </c>
      <c r="AH1067" s="106" t="s">
        <v>181</v>
      </c>
      <c r="AI1067" s="106" t="s">
        <v>181</v>
      </c>
      <c r="AJ1067" s="106" t="s">
        <v>181</v>
      </c>
      <c r="AK1067" s="106" t="s">
        <v>181</v>
      </c>
      <c r="AL1067" s="106" t="s">
        <v>181</v>
      </c>
      <c r="AM1067" s="106" t="s">
        <v>181</v>
      </c>
      <c r="AN1067" s="106" t="s">
        <v>181</v>
      </c>
      <c r="AO1067" s="3"/>
    </row>
    <row r="1068" spans="2:41" x14ac:dyDescent="0.25">
      <c r="B1068" s="106" t="s">
        <v>4829</v>
      </c>
      <c r="C1068" s="16" t="s">
        <v>6</v>
      </c>
      <c r="D1068" s="16" t="s">
        <v>7</v>
      </c>
      <c r="E1068" s="16">
        <v>2021</v>
      </c>
      <c r="F1068" s="12">
        <v>44254</v>
      </c>
      <c r="G1068" s="107">
        <v>1012.5</v>
      </c>
      <c r="H1068" s="106" t="s">
        <v>181</v>
      </c>
      <c r="I1068" s="107">
        <v>1015.2</v>
      </c>
      <c r="J1068" s="106" t="s">
        <v>6286</v>
      </c>
      <c r="K1068" s="107">
        <v>1010.1</v>
      </c>
      <c r="L1068" s="106" t="s">
        <v>6287</v>
      </c>
      <c r="M1068" s="107">
        <v>19.2</v>
      </c>
      <c r="N1068" s="107">
        <v>20.5</v>
      </c>
      <c r="O1068" s="106" t="s">
        <v>6288</v>
      </c>
      <c r="P1068" s="107">
        <v>18.5</v>
      </c>
      <c r="Q1068" s="106" t="s">
        <v>6289</v>
      </c>
      <c r="R1068" s="106" t="s">
        <v>181</v>
      </c>
      <c r="S1068" s="107">
        <v>95</v>
      </c>
      <c r="T1068" s="107">
        <v>88</v>
      </c>
      <c r="U1068" s="106" t="s">
        <v>6290</v>
      </c>
      <c r="V1068" s="107">
        <v>0.1</v>
      </c>
      <c r="W1068" s="107">
        <v>5</v>
      </c>
      <c r="X1068" s="107">
        <v>2.2000000000000002</v>
      </c>
      <c r="Y1068" s="107">
        <v>5</v>
      </c>
      <c r="Z1068" s="106" t="s">
        <v>6291</v>
      </c>
      <c r="AA1068" s="107">
        <v>3</v>
      </c>
      <c r="AB1068" s="106" t="s">
        <v>181</v>
      </c>
      <c r="AC1068" s="106" t="s">
        <v>181</v>
      </c>
      <c r="AD1068" s="106" t="s">
        <v>181</v>
      </c>
      <c r="AE1068" s="106" t="s">
        <v>181</v>
      </c>
      <c r="AF1068" s="106" t="s">
        <v>181</v>
      </c>
      <c r="AG1068" s="106" t="s">
        <v>181</v>
      </c>
      <c r="AH1068" s="106" t="s">
        <v>181</v>
      </c>
      <c r="AI1068" s="106" t="s">
        <v>181</v>
      </c>
      <c r="AJ1068" s="106" t="s">
        <v>181</v>
      </c>
      <c r="AK1068" s="106" t="s">
        <v>181</v>
      </c>
      <c r="AL1068" s="106" t="s">
        <v>181</v>
      </c>
      <c r="AM1068" s="106" t="s">
        <v>181</v>
      </c>
      <c r="AN1068" s="106" t="s">
        <v>181</v>
      </c>
      <c r="AO1068" s="3"/>
    </row>
    <row r="1069" spans="2:41" x14ac:dyDescent="0.25">
      <c r="B1069" s="106" t="s">
        <v>4829</v>
      </c>
      <c r="C1069" s="16" t="s">
        <v>6</v>
      </c>
      <c r="D1069" s="16" t="s">
        <v>7</v>
      </c>
      <c r="E1069" s="16">
        <v>2021</v>
      </c>
      <c r="F1069" s="12">
        <v>44255</v>
      </c>
      <c r="G1069" s="107">
        <v>1014.9</v>
      </c>
      <c r="H1069" s="106" t="s">
        <v>181</v>
      </c>
      <c r="I1069" s="107">
        <v>1016.7</v>
      </c>
      <c r="J1069" s="106" t="s">
        <v>6292</v>
      </c>
      <c r="K1069" s="107">
        <v>1013</v>
      </c>
      <c r="L1069" s="106" t="s">
        <v>6293</v>
      </c>
      <c r="M1069" s="107">
        <v>19.5</v>
      </c>
      <c r="N1069" s="107">
        <v>23.9</v>
      </c>
      <c r="O1069" s="106" t="s">
        <v>6294</v>
      </c>
      <c r="P1069" s="107">
        <v>18.3</v>
      </c>
      <c r="Q1069" s="106" t="s">
        <v>6295</v>
      </c>
      <c r="R1069" s="106" t="s">
        <v>181</v>
      </c>
      <c r="S1069" s="107">
        <v>91</v>
      </c>
      <c r="T1069" s="107">
        <v>67</v>
      </c>
      <c r="U1069" s="106" t="s">
        <v>6296</v>
      </c>
      <c r="V1069" s="107">
        <v>0.3</v>
      </c>
      <c r="W1069" s="107">
        <v>12</v>
      </c>
      <c r="X1069" s="107">
        <v>3.3</v>
      </c>
      <c r="Y1069" s="107">
        <v>107</v>
      </c>
      <c r="Z1069" s="106" t="s">
        <v>3477</v>
      </c>
      <c r="AA1069" s="107">
        <v>1</v>
      </c>
      <c r="AB1069" s="106" t="s">
        <v>181</v>
      </c>
      <c r="AC1069" s="106" t="s">
        <v>181</v>
      </c>
      <c r="AD1069" s="106" t="s">
        <v>181</v>
      </c>
      <c r="AE1069" s="106" t="s">
        <v>181</v>
      </c>
      <c r="AF1069" s="106" t="s">
        <v>181</v>
      </c>
      <c r="AG1069" s="106" t="s">
        <v>181</v>
      </c>
      <c r="AH1069" s="106" t="s">
        <v>181</v>
      </c>
      <c r="AI1069" s="106" t="s">
        <v>181</v>
      </c>
      <c r="AJ1069" s="106" t="s">
        <v>181</v>
      </c>
      <c r="AK1069" s="106" t="s">
        <v>181</v>
      </c>
      <c r="AL1069" s="106" t="s">
        <v>181</v>
      </c>
      <c r="AM1069" s="106" t="s">
        <v>181</v>
      </c>
      <c r="AN1069" s="106" t="s">
        <v>181</v>
      </c>
      <c r="AO1069" s="3"/>
    </row>
    <row r="1070" spans="2:41" x14ac:dyDescent="0.25">
      <c r="B1070" s="106" t="s">
        <v>4829</v>
      </c>
      <c r="C1070" s="16" t="s">
        <v>6</v>
      </c>
      <c r="D1070" s="16" t="s">
        <v>7</v>
      </c>
      <c r="E1070" s="16">
        <v>2021</v>
      </c>
      <c r="F1070" s="12">
        <v>44256</v>
      </c>
      <c r="G1070" s="107">
        <v>1014.3</v>
      </c>
      <c r="H1070" s="106" t="s">
        <v>181</v>
      </c>
      <c r="I1070" s="107">
        <v>1016.5</v>
      </c>
      <c r="J1070" s="106" t="s">
        <v>6297</v>
      </c>
      <c r="K1070" s="107">
        <v>1012.2</v>
      </c>
      <c r="L1070" s="106" t="s">
        <v>6298</v>
      </c>
      <c r="M1070" s="107">
        <v>21.4</v>
      </c>
      <c r="N1070" s="107">
        <v>27.7</v>
      </c>
      <c r="O1070" s="106" t="s">
        <v>6299</v>
      </c>
      <c r="P1070" s="107">
        <v>16.8</v>
      </c>
      <c r="Q1070" s="106" t="s">
        <v>6300</v>
      </c>
      <c r="R1070" s="106" t="s">
        <v>181</v>
      </c>
      <c r="S1070" s="107">
        <v>87</v>
      </c>
      <c r="T1070" s="107">
        <v>59</v>
      </c>
      <c r="U1070" s="106" t="s">
        <v>6301</v>
      </c>
      <c r="V1070" s="107">
        <v>0.5</v>
      </c>
      <c r="W1070" s="107">
        <v>132</v>
      </c>
      <c r="X1070" s="107">
        <v>4.2</v>
      </c>
      <c r="Y1070" s="107">
        <v>155</v>
      </c>
      <c r="Z1070" s="106" t="s">
        <v>6302</v>
      </c>
      <c r="AA1070" s="107">
        <v>0.5</v>
      </c>
      <c r="AB1070" s="106" t="s">
        <v>181</v>
      </c>
      <c r="AC1070" s="106" t="s">
        <v>181</v>
      </c>
      <c r="AD1070" s="106" t="s">
        <v>181</v>
      </c>
      <c r="AE1070" s="106" t="s">
        <v>181</v>
      </c>
      <c r="AF1070" s="106" t="s">
        <v>181</v>
      </c>
      <c r="AG1070" s="106" t="s">
        <v>181</v>
      </c>
      <c r="AH1070" s="106" t="s">
        <v>181</v>
      </c>
      <c r="AI1070" s="106" t="s">
        <v>181</v>
      </c>
      <c r="AJ1070" s="106" t="s">
        <v>181</v>
      </c>
      <c r="AK1070" s="106" t="s">
        <v>181</v>
      </c>
      <c r="AL1070" s="106" t="s">
        <v>181</v>
      </c>
      <c r="AM1070" s="106" t="s">
        <v>181</v>
      </c>
      <c r="AN1070" s="106" t="s">
        <v>181</v>
      </c>
      <c r="AO1070" s="3"/>
    </row>
    <row r="1071" spans="2:41" x14ac:dyDescent="0.25">
      <c r="B1071" s="106" t="s">
        <v>4829</v>
      </c>
      <c r="C1071" s="16" t="s">
        <v>6</v>
      </c>
      <c r="D1071" s="16" t="s">
        <v>7</v>
      </c>
      <c r="E1071" s="16">
        <v>2021</v>
      </c>
      <c r="F1071" s="12">
        <v>44257</v>
      </c>
      <c r="G1071" s="107">
        <v>1018.3</v>
      </c>
      <c r="H1071" s="106" t="s">
        <v>181</v>
      </c>
      <c r="I1071" s="107">
        <v>1022.4</v>
      </c>
      <c r="J1071" s="106" t="s">
        <v>6303</v>
      </c>
      <c r="K1071" s="107">
        <v>1013.5</v>
      </c>
      <c r="L1071" s="106" t="s">
        <v>6304</v>
      </c>
      <c r="M1071" s="107">
        <v>18.3</v>
      </c>
      <c r="N1071" s="107">
        <v>21</v>
      </c>
      <c r="O1071" s="106" t="s">
        <v>6305</v>
      </c>
      <c r="P1071" s="107">
        <v>15.9</v>
      </c>
      <c r="Q1071" s="106" t="s">
        <v>6306</v>
      </c>
      <c r="R1071" s="106" t="s">
        <v>181</v>
      </c>
      <c r="S1071" s="107">
        <v>83</v>
      </c>
      <c r="T1071" s="107">
        <v>70</v>
      </c>
      <c r="U1071" s="106" t="s">
        <v>6307</v>
      </c>
      <c r="V1071" s="107">
        <v>1</v>
      </c>
      <c r="W1071" s="107">
        <v>51</v>
      </c>
      <c r="X1071" s="107">
        <v>8.9</v>
      </c>
      <c r="Y1071" s="107">
        <v>28</v>
      </c>
      <c r="Z1071" s="106" t="s">
        <v>6308</v>
      </c>
      <c r="AA1071" s="107">
        <v>0</v>
      </c>
      <c r="AB1071" s="106" t="s">
        <v>181</v>
      </c>
      <c r="AC1071" s="106" t="s">
        <v>181</v>
      </c>
      <c r="AD1071" s="106" t="s">
        <v>181</v>
      </c>
      <c r="AE1071" s="106" t="s">
        <v>181</v>
      </c>
      <c r="AF1071" s="106" t="s">
        <v>181</v>
      </c>
      <c r="AG1071" s="106" t="s">
        <v>181</v>
      </c>
      <c r="AH1071" s="106" t="s">
        <v>181</v>
      </c>
      <c r="AI1071" s="106" t="s">
        <v>181</v>
      </c>
      <c r="AJ1071" s="106" t="s">
        <v>181</v>
      </c>
      <c r="AK1071" s="106" t="s">
        <v>181</v>
      </c>
      <c r="AL1071" s="106" t="s">
        <v>181</v>
      </c>
      <c r="AM1071" s="106" t="s">
        <v>181</v>
      </c>
      <c r="AN1071" s="106" t="s">
        <v>181</v>
      </c>
      <c r="AO1071" s="3"/>
    </row>
    <row r="1072" spans="2:41" x14ac:dyDescent="0.25">
      <c r="B1072" s="106" t="s">
        <v>4829</v>
      </c>
      <c r="C1072" s="16" t="s">
        <v>6</v>
      </c>
      <c r="D1072" s="16" t="s">
        <v>7</v>
      </c>
      <c r="E1072" s="16">
        <v>2021</v>
      </c>
      <c r="F1072" s="12">
        <v>44258</v>
      </c>
      <c r="G1072" s="107">
        <v>1019.8</v>
      </c>
      <c r="H1072" s="106" t="s">
        <v>181</v>
      </c>
      <c r="I1072" s="107">
        <v>1022.2</v>
      </c>
      <c r="J1072" s="106" t="s">
        <v>6309</v>
      </c>
      <c r="K1072" s="107">
        <v>1017.2</v>
      </c>
      <c r="L1072" s="106" t="s">
        <v>6310</v>
      </c>
      <c r="M1072" s="107">
        <v>17.8</v>
      </c>
      <c r="N1072" s="107">
        <v>22.6</v>
      </c>
      <c r="O1072" s="106" t="s">
        <v>6311</v>
      </c>
      <c r="P1072" s="107">
        <v>15.2</v>
      </c>
      <c r="Q1072" s="106" t="s">
        <v>6312</v>
      </c>
      <c r="R1072" s="106" t="s">
        <v>181</v>
      </c>
      <c r="S1072" s="107">
        <v>83</v>
      </c>
      <c r="T1072" s="107">
        <v>58</v>
      </c>
      <c r="U1072" s="106" t="s">
        <v>6313</v>
      </c>
      <c r="V1072" s="107">
        <v>0.3</v>
      </c>
      <c r="W1072" s="107">
        <v>14</v>
      </c>
      <c r="X1072" s="107">
        <v>4.8</v>
      </c>
      <c r="Y1072" s="107">
        <v>85</v>
      </c>
      <c r="Z1072" s="106" t="s">
        <v>6314</v>
      </c>
      <c r="AA1072" s="107">
        <v>0</v>
      </c>
      <c r="AB1072" s="106" t="s">
        <v>181</v>
      </c>
      <c r="AC1072" s="106" t="s">
        <v>181</v>
      </c>
      <c r="AD1072" s="106" t="s">
        <v>181</v>
      </c>
      <c r="AE1072" s="106" t="s">
        <v>181</v>
      </c>
      <c r="AF1072" s="106" t="s">
        <v>181</v>
      </c>
      <c r="AG1072" s="106" t="s">
        <v>181</v>
      </c>
      <c r="AH1072" s="106" t="s">
        <v>181</v>
      </c>
      <c r="AI1072" s="106" t="s">
        <v>181</v>
      </c>
      <c r="AJ1072" s="106" t="s">
        <v>181</v>
      </c>
      <c r="AK1072" s="106" t="s">
        <v>181</v>
      </c>
      <c r="AL1072" s="106" t="s">
        <v>181</v>
      </c>
      <c r="AM1072" s="106" t="s">
        <v>181</v>
      </c>
      <c r="AN1072" s="106" t="s">
        <v>181</v>
      </c>
      <c r="AO1072" s="3"/>
    </row>
    <row r="1073" spans="2:41" x14ac:dyDescent="0.25">
      <c r="B1073" s="106" t="s">
        <v>4829</v>
      </c>
      <c r="C1073" s="16" t="s">
        <v>6</v>
      </c>
      <c r="D1073" s="16" t="s">
        <v>7</v>
      </c>
      <c r="E1073" s="16">
        <v>2021</v>
      </c>
      <c r="F1073" s="12">
        <v>44259</v>
      </c>
      <c r="G1073" s="107">
        <v>1016.8</v>
      </c>
      <c r="H1073" s="106" t="s">
        <v>181</v>
      </c>
      <c r="I1073" s="107">
        <v>1018.9</v>
      </c>
      <c r="J1073" s="106" t="s">
        <v>3502</v>
      </c>
      <c r="K1073" s="107">
        <v>1014.2</v>
      </c>
      <c r="L1073" s="106" t="s">
        <v>3503</v>
      </c>
      <c r="M1073" s="107">
        <v>20</v>
      </c>
      <c r="N1073" s="107">
        <v>27.2</v>
      </c>
      <c r="O1073" s="106" t="s">
        <v>6315</v>
      </c>
      <c r="P1073" s="107">
        <v>14.9</v>
      </c>
      <c r="Q1073" s="106" t="s">
        <v>6316</v>
      </c>
      <c r="R1073" s="106" t="s">
        <v>181</v>
      </c>
      <c r="S1073" s="107">
        <v>84</v>
      </c>
      <c r="T1073" s="107">
        <v>51</v>
      </c>
      <c r="U1073" s="106" t="s">
        <v>6317</v>
      </c>
      <c r="V1073" s="107">
        <v>0.5</v>
      </c>
      <c r="W1073" s="107">
        <v>39</v>
      </c>
      <c r="X1073" s="107">
        <v>3.7</v>
      </c>
      <c r="Y1073" s="107">
        <v>99</v>
      </c>
      <c r="Z1073" s="106" t="s">
        <v>6318</v>
      </c>
      <c r="AA1073" s="107">
        <v>0</v>
      </c>
      <c r="AB1073" s="106" t="s">
        <v>181</v>
      </c>
      <c r="AC1073" s="106" t="s">
        <v>181</v>
      </c>
      <c r="AD1073" s="106" t="s">
        <v>181</v>
      </c>
      <c r="AE1073" s="106" t="s">
        <v>181</v>
      </c>
      <c r="AF1073" s="106" t="s">
        <v>181</v>
      </c>
      <c r="AG1073" s="106" t="s">
        <v>181</v>
      </c>
      <c r="AH1073" s="106" t="s">
        <v>181</v>
      </c>
      <c r="AI1073" s="106" t="s">
        <v>181</v>
      </c>
      <c r="AJ1073" s="106" t="s">
        <v>181</v>
      </c>
      <c r="AK1073" s="106" t="s">
        <v>181</v>
      </c>
      <c r="AL1073" s="106" t="s">
        <v>181</v>
      </c>
      <c r="AM1073" s="106" t="s">
        <v>181</v>
      </c>
      <c r="AN1073" s="106" t="s">
        <v>181</v>
      </c>
      <c r="AO1073" s="3"/>
    </row>
    <row r="1074" spans="2:41" x14ac:dyDescent="0.25">
      <c r="B1074" s="106" t="s">
        <v>4829</v>
      </c>
      <c r="C1074" s="16" t="s">
        <v>6</v>
      </c>
      <c r="D1074" s="16" t="s">
        <v>7</v>
      </c>
      <c r="E1074" s="16">
        <v>2021</v>
      </c>
      <c r="F1074" s="12">
        <v>44260</v>
      </c>
      <c r="G1074" s="107">
        <v>1016.3</v>
      </c>
      <c r="H1074" s="106" t="s">
        <v>181</v>
      </c>
      <c r="I1074" s="107">
        <v>1018.7</v>
      </c>
      <c r="J1074" s="106" t="s">
        <v>6319</v>
      </c>
      <c r="K1074" s="107">
        <v>1014.1</v>
      </c>
      <c r="L1074" s="106" t="s">
        <v>6320</v>
      </c>
      <c r="M1074" s="107">
        <v>20.5</v>
      </c>
      <c r="N1074" s="107">
        <v>22.8</v>
      </c>
      <c r="O1074" s="106" t="s">
        <v>6321</v>
      </c>
      <c r="P1074" s="107">
        <v>18.899999999999999</v>
      </c>
      <c r="Q1074" s="106" t="s">
        <v>6322</v>
      </c>
      <c r="R1074" s="106" t="s">
        <v>181</v>
      </c>
      <c r="S1074" s="107">
        <v>90</v>
      </c>
      <c r="T1074" s="107">
        <v>74</v>
      </c>
      <c r="U1074" s="106" t="s">
        <v>6323</v>
      </c>
      <c r="V1074" s="107">
        <v>0.2</v>
      </c>
      <c r="W1074" s="107">
        <v>1</v>
      </c>
      <c r="X1074" s="107">
        <v>3.2</v>
      </c>
      <c r="Y1074" s="107">
        <v>89</v>
      </c>
      <c r="Z1074" s="106" t="s">
        <v>6324</v>
      </c>
      <c r="AA1074" s="107">
        <v>2.5</v>
      </c>
      <c r="AB1074" s="106" t="s">
        <v>181</v>
      </c>
      <c r="AC1074" s="106" t="s">
        <v>181</v>
      </c>
      <c r="AD1074" s="106" t="s">
        <v>181</v>
      </c>
      <c r="AE1074" s="106" t="s">
        <v>181</v>
      </c>
      <c r="AF1074" s="106" t="s">
        <v>181</v>
      </c>
      <c r="AG1074" s="106" t="s">
        <v>181</v>
      </c>
      <c r="AH1074" s="106" t="s">
        <v>181</v>
      </c>
      <c r="AI1074" s="106" t="s">
        <v>181</v>
      </c>
      <c r="AJ1074" s="106" t="s">
        <v>181</v>
      </c>
      <c r="AK1074" s="106" t="s">
        <v>181</v>
      </c>
      <c r="AL1074" s="106" t="s">
        <v>181</v>
      </c>
      <c r="AM1074" s="106" t="s">
        <v>181</v>
      </c>
      <c r="AN1074" s="106" t="s">
        <v>181</v>
      </c>
      <c r="AO1074" s="3"/>
    </row>
    <row r="1075" spans="2:41" x14ac:dyDescent="0.25">
      <c r="B1075" s="106" t="s">
        <v>4829</v>
      </c>
      <c r="C1075" s="16" t="s">
        <v>6</v>
      </c>
      <c r="D1075" s="16" t="s">
        <v>7</v>
      </c>
      <c r="E1075" s="16">
        <v>2021</v>
      </c>
      <c r="F1075" s="12">
        <v>44261</v>
      </c>
      <c r="G1075" s="107">
        <v>1014.8</v>
      </c>
      <c r="H1075" s="106" t="s">
        <v>181</v>
      </c>
      <c r="I1075" s="107">
        <v>1017.5</v>
      </c>
      <c r="J1075" s="106" t="s">
        <v>6325</v>
      </c>
      <c r="K1075" s="107">
        <v>1012.9</v>
      </c>
      <c r="L1075" s="106" t="s">
        <v>6326</v>
      </c>
      <c r="M1075" s="107">
        <v>21.7</v>
      </c>
      <c r="N1075" s="107">
        <v>28.1</v>
      </c>
      <c r="O1075" s="106" t="s">
        <v>6327</v>
      </c>
      <c r="P1075" s="107">
        <v>18.399999999999999</v>
      </c>
      <c r="Q1075" s="106" t="s">
        <v>6328</v>
      </c>
      <c r="R1075" s="106" t="s">
        <v>181</v>
      </c>
      <c r="S1075" s="107">
        <v>86</v>
      </c>
      <c r="T1075" s="107">
        <v>60</v>
      </c>
      <c r="U1075" s="106" t="s">
        <v>6329</v>
      </c>
      <c r="V1075" s="107">
        <v>0.6</v>
      </c>
      <c r="W1075" s="107">
        <v>48</v>
      </c>
      <c r="X1075" s="107">
        <v>4.3</v>
      </c>
      <c r="Y1075" s="107">
        <v>64</v>
      </c>
      <c r="Z1075" s="106" t="s">
        <v>6330</v>
      </c>
      <c r="AA1075" s="107">
        <v>0.5</v>
      </c>
      <c r="AB1075" s="106" t="s">
        <v>181</v>
      </c>
      <c r="AC1075" s="106" t="s">
        <v>181</v>
      </c>
      <c r="AD1075" s="106" t="s">
        <v>181</v>
      </c>
      <c r="AE1075" s="106" t="s">
        <v>181</v>
      </c>
      <c r="AF1075" s="106" t="s">
        <v>181</v>
      </c>
      <c r="AG1075" s="106" t="s">
        <v>181</v>
      </c>
      <c r="AH1075" s="106" t="s">
        <v>181</v>
      </c>
      <c r="AI1075" s="106" t="s">
        <v>181</v>
      </c>
      <c r="AJ1075" s="106" t="s">
        <v>181</v>
      </c>
      <c r="AK1075" s="106" t="s">
        <v>181</v>
      </c>
      <c r="AL1075" s="106" t="s">
        <v>181</v>
      </c>
      <c r="AM1075" s="106" t="s">
        <v>181</v>
      </c>
      <c r="AN1075" s="106" t="s">
        <v>181</v>
      </c>
      <c r="AO1075" s="3"/>
    </row>
    <row r="1076" spans="2:41" x14ac:dyDescent="0.25">
      <c r="B1076" s="106" t="s">
        <v>4829</v>
      </c>
      <c r="C1076" s="16" t="s">
        <v>6</v>
      </c>
      <c r="D1076" s="16" t="s">
        <v>7</v>
      </c>
      <c r="E1076" s="16">
        <v>2021</v>
      </c>
      <c r="F1076" s="12">
        <v>44262</v>
      </c>
      <c r="G1076" s="107">
        <v>1017.1</v>
      </c>
      <c r="H1076" s="106" t="s">
        <v>181</v>
      </c>
      <c r="I1076" s="107">
        <v>1018.9</v>
      </c>
      <c r="J1076" s="106" t="s">
        <v>6331</v>
      </c>
      <c r="K1076" s="107">
        <v>1015.4</v>
      </c>
      <c r="L1076" s="106" t="s">
        <v>6332</v>
      </c>
      <c r="M1076" s="107">
        <v>20.8</v>
      </c>
      <c r="N1076" s="107">
        <v>23.7</v>
      </c>
      <c r="O1076" s="106" t="s">
        <v>6333</v>
      </c>
      <c r="P1076" s="107">
        <v>19.7</v>
      </c>
      <c r="Q1076" s="106" t="s">
        <v>6334</v>
      </c>
      <c r="R1076" s="106" t="s">
        <v>181</v>
      </c>
      <c r="S1076" s="107">
        <v>86</v>
      </c>
      <c r="T1076" s="107">
        <v>70</v>
      </c>
      <c r="U1076" s="106" t="s">
        <v>6335</v>
      </c>
      <c r="V1076" s="107">
        <v>0.5</v>
      </c>
      <c r="W1076" s="107">
        <v>42</v>
      </c>
      <c r="X1076" s="107">
        <v>5</v>
      </c>
      <c r="Y1076" s="107">
        <v>76</v>
      </c>
      <c r="Z1076" s="106" t="s">
        <v>6336</v>
      </c>
      <c r="AA1076" s="107">
        <v>0</v>
      </c>
      <c r="AB1076" s="106" t="s">
        <v>181</v>
      </c>
      <c r="AC1076" s="106" t="s">
        <v>181</v>
      </c>
      <c r="AD1076" s="106" t="s">
        <v>181</v>
      </c>
      <c r="AE1076" s="106" t="s">
        <v>181</v>
      </c>
      <c r="AF1076" s="106" t="s">
        <v>181</v>
      </c>
      <c r="AG1076" s="106" t="s">
        <v>181</v>
      </c>
      <c r="AH1076" s="106" t="s">
        <v>181</v>
      </c>
      <c r="AI1076" s="106" t="s">
        <v>181</v>
      </c>
      <c r="AJ1076" s="106" t="s">
        <v>181</v>
      </c>
      <c r="AK1076" s="106" t="s">
        <v>181</v>
      </c>
      <c r="AL1076" s="106" t="s">
        <v>181</v>
      </c>
      <c r="AM1076" s="106" t="s">
        <v>181</v>
      </c>
      <c r="AN1076" s="106" t="s">
        <v>181</v>
      </c>
      <c r="AO1076" s="3"/>
    </row>
    <row r="1077" spans="2:41" x14ac:dyDescent="0.25">
      <c r="B1077" s="106" t="s">
        <v>4829</v>
      </c>
      <c r="C1077" s="16" t="s">
        <v>6</v>
      </c>
      <c r="D1077" s="16" t="s">
        <v>7</v>
      </c>
      <c r="E1077" s="16">
        <v>2021</v>
      </c>
      <c r="F1077" s="12">
        <v>44263</v>
      </c>
      <c r="G1077" s="107">
        <v>1018.7</v>
      </c>
      <c r="H1077" s="106" t="s">
        <v>181</v>
      </c>
      <c r="I1077" s="107">
        <v>1020.6</v>
      </c>
      <c r="J1077" s="106" t="s">
        <v>6337</v>
      </c>
      <c r="K1077" s="107">
        <v>1016.6</v>
      </c>
      <c r="L1077" s="106" t="s">
        <v>6338</v>
      </c>
      <c r="M1077" s="107">
        <v>20.2</v>
      </c>
      <c r="N1077" s="107">
        <v>24.1</v>
      </c>
      <c r="O1077" s="106" t="s">
        <v>6339</v>
      </c>
      <c r="P1077" s="107">
        <v>18.600000000000001</v>
      </c>
      <c r="Q1077" s="106" t="s">
        <v>6340</v>
      </c>
      <c r="R1077" s="106" t="s">
        <v>181</v>
      </c>
      <c r="S1077" s="107">
        <v>85</v>
      </c>
      <c r="T1077" s="107">
        <v>62</v>
      </c>
      <c r="U1077" s="106" t="s">
        <v>6341</v>
      </c>
      <c r="V1077" s="107">
        <v>0.5</v>
      </c>
      <c r="W1077" s="107">
        <v>21</v>
      </c>
      <c r="X1077" s="107">
        <v>5</v>
      </c>
      <c r="Y1077" s="107">
        <v>80</v>
      </c>
      <c r="Z1077" s="106" t="s">
        <v>6342</v>
      </c>
      <c r="AA1077" s="107">
        <v>0</v>
      </c>
      <c r="AB1077" s="106" t="s">
        <v>181</v>
      </c>
      <c r="AC1077" s="106" t="s">
        <v>181</v>
      </c>
      <c r="AD1077" s="106" t="s">
        <v>181</v>
      </c>
      <c r="AE1077" s="106" t="s">
        <v>181</v>
      </c>
      <c r="AF1077" s="106" t="s">
        <v>181</v>
      </c>
      <c r="AG1077" s="106" t="s">
        <v>181</v>
      </c>
      <c r="AH1077" s="106" t="s">
        <v>181</v>
      </c>
      <c r="AI1077" s="106" t="s">
        <v>181</v>
      </c>
      <c r="AJ1077" s="106" t="s">
        <v>181</v>
      </c>
      <c r="AK1077" s="106" t="s">
        <v>181</v>
      </c>
      <c r="AL1077" s="106" t="s">
        <v>181</v>
      </c>
      <c r="AM1077" s="106" t="s">
        <v>181</v>
      </c>
      <c r="AN1077" s="106" t="s">
        <v>181</v>
      </c>
      <c r="AO1077" s="3"/>
    </row>
    <row r="1078" spans="2:41" x14ac:dyDescent="0.25">
      <c r="B1078" s="106" t="s">
        <v>4829</v>
      </c>
      <c r="C1078" s="16" t="s">
        <v>6</v>
      </c>
      <c r="D1078" s="16" t="s">
        <v>7</v>
      </c>
      <c r="E1078" s="16">
        <v>2021</v>
      </c>
      <c r="F1078" s="12">
        <v>44264</v>
      </c>
      <c r="G1078" s="107">
        <v>1018.7</v>
      </c>
      <c r="H1078" s="106" t="s">
        <v>181</v>
      </c>
      <c r="I1078" s="107">
        <v>1020.4</v>
      </c>
      <c r="J1078" s="106" t="s">
        <v>6343</v>
      </c>
      <c r="K1078" s="107">
        <v>1017.1</v>
      </c>
      <c r="L1078" s="106" t="s">
        <v>3543</v>
      </c>
      <c r="M1078" s="107">
        <v>20.399999999999999</v>
      </c>
      <c r="N1078" s="107">
        <v>25.2</v>
      </c>
      <c r="O1078" s="106" t="s">
        <v>6344</v>
      </c>
      <c r="P1078" s="107">
        <v>18.3</v>
      </c>
      <c r="Q1078" s="106" t="s">
        <v>6345</v>
      </c>
      <c r="R1078" s="106" t="s">
        <v>181</v>
      </c>
      <c r="S1078" s="107">
        <v>87</v>
      </c>
      <c r="T1078" s="107">
        <v>63</v>
      </c>
      <c r="U1078" s="106" t="s">
        <v>6344</v>
      </c>
      <c r="V1078" s="107">
        <v>0.4</v>
      </c>
      <c r="W1078" s="107">
        <v>16</v>
      </c>
      <c r="X1078" s="107">
        <v>4.8</v>
      </c>
      <c r="Y1078" s="107">
        <v>37</v>
      </c>
      <c r="Z1078" s="106" t="s">
        <v>6346</v>
      </c>
      <c r="AA1078" s="107">
        <v>0.5</v>
      </c>
      <c r="AB1078" s="106" t="s">
        <v>181</v>
      </c>
      <c r="AC1078" s="106" t="s">
        <v>181</v>
      </c>
      <c r="AD1078" s="106" t="s">
        <v>181</v>
      </c>
      <c r="AE1078" s="106" t="s">
        <v>181</v>
      </c>
      <c r="AF1078" s="106" t="s">
        <v>181</v>
      </c>
      <c r="AG1078" s="106" t="s">
        <v>181</v>
      </c>
      <c r="AH1078" s="106" t="s">
        <v>181</v>
      </c>
      <c r="AI1078" s="106" t="s">
        <v>181</v>
      </c>
      <c r="AJ1078" s="106" t="s">
        <v>181</v>
      </c>
      <c r="AK1078" s="106" t="s">
        <v>181</v>
      </c>
      <c r="AL1078" s="106" t="s">
        <v>181</v>
      </c>
      <c r="AM1078" s="106" t="s">
        <v>181</v>
      </c>
      <c r="AN1078" s="106" t="s">
        <v>181</v>
      </c>
      <c r="AO1078" s="3"/>
    </row>
    <row r="1079" spans="2:41" x14ac:dyDescent="0.25">
      <c r="B1079" s="106" t="s">
        <v>4829</v>
      </c>
      <c r="C1079" s="16" t="s">
        <v>6</v>
      </c>
      <c r="D1079" s="16" t="s">
        <v>7</v>
      </c>
      <c r="E1079" s="16">
        <v>2021</v>
      </c>
      <c r="F1079" s="12">
        <v>44265</v>
      </c>
      <c r="G1079" s="107">
        <v>1020.7</v>
      </c>
      <c r="H1079" s="106" t="s">
        <v>181</v>
      </c>
      <c r="I1079" s="107">
        <v>1022.9</v>
      </c>
      <c r="J1079" s="106" t="s">
        <v>6347</v>
      </c>
      <c r="K1079" s="107">
        <v>1018.8</v>
      </c>
      <c r="L1079" s="106" t="s">
        <v>6348</v>
      </c>
      <c r="M1079" s="107">
        <v>19.2</v>
      </c>
      <c r="N1079" s="107">
        <v>21.5</v>
      </c>
      <c r="O1079" s="106" t="s">
        <v>6349</v>
      </c>
      <c r="P1079" s="107">
        <v>18.100000000000001</v>
      </c>
      <c r="Q1079" s="106" t="s">
        <v>6350</v>
      </c>
      <c r="R1079" s="106" t="s">
        <v>181</v>
      </c>
      <c r="S1079" s="107">
        <v>91</v>
      </c>
      <c r="T1079" s="107">
        <v>74</v>
      </c>
      <c r="U1079" s="106" t="s">
        <v>6351</v>
      </c>
      <c r="V1079" s="107">
        <v>0.4</v>
      </c>
      <c r="W1079" s="107">
        <v>27</v>
      </c>
      <c r="X1079" s="107">
        <v>4.5999999999999996</v>
      </c>
      <c r="Y1079" s="107">
        <v>329</v>
      </c>
      <c r="Z1079" s="106" t="s">
        <v>6352</v>
      </c>
      <c r="AA1079" s="107">
        <v>0.5</v>
      </c>
      <c r="AB1079" s="106" t="s">
        <v>181</v>
      </c>
      <c r="AC1079" s="106" t="s">
        <v>181</v>
      </c>
      <c r="AD1079" s="106" t="s">
        <v>181</v>
      </c>
      <c r="AE1079" s="106" t="s">
        <v>181</v>
      </c>
      <c r="AF1079" s="106" t="s">
        <v>181</v>
      </c>
      <c r="AG1079" s="106" t="s">
        <v>181</v>
      </c>
      <c r="AH1079" s="106" t="s">
        <v>181</v>
      </c>
      <c r="AI1079" s="106" t="s">
        <v>181</v>
      </c>
      <c r="AJ1079" s="106" t="s">
        <v>181</v>
      </c>
      <c r="AK1079" s="106" t="s">
        <v>181</v>
      </c>
      <c r="AL1079" s="106" t="s">
        <v>181</v>
      </c>
      <c r="AM1079" s="106" t="s">
        <v>181</v>
      </c>
      <c r="AN1079" s="106" t="s">
        <v>181</v>
      </c>
      <c r="AO1079" s="3"/>
    </row>
    <row r="1080" spans="2:41" x14ac:dyDescent="0.25">
      <c r="B1080" s="106" t="s">
        <v>4829</v>
      </c>
      <c r="C1080" s="16" t="s">
        <v>6</v>
      </c>
      <c r="D1080" s="16" t="s">
        <v>7</v>
      </c>
      <c r="E1080" s="16">
        <v>2021</v>
      </c>
      <c r="F1080" s="12">
        <v>44266</v>
      </c>
      <c r="G1080" s="107">
        <v>1018.9</v>
      </c>
      <c r="H1080" s="106" t="s">
        <v>181</v>
      </c>
      <c r="I1080" s="107">
        <v>1021.6</v>
      </c>
      <c r="J1080" s="106" t="s">
        <v>3559</v>
      </c>
      <c r="K1080" s="107">
        <v>1016.5</v>
      </c>
      <c r="L1080" s="106" t="s">
        <v>6353</v>
      </c>
      <c r="M1080" s="107">
        <v>20.5</v>
      </c>
      <c r="N1080" s="107">
        <v>26.4</v>
      </c>
      <c r="O1080" s="106" t="s">
        <v>6354</v>
      </c>
      <c r="P1080" s="107">
        <v>17.2</v>
      </c>
      <c r="Q1080" s="106" t="s">
        <v>6355</v>
      </c>
      <c r="R1080" s="106" t="s">
        <v>181</v>
      </c>
      <c r="S1080" s="107">
        <v>85</v>
      </c>
      <c r="T1080" s="107">
        <v>60</v>
      </c>
      <c r="U1080" s="106" t="s">
        <v>6356</v>
      </c>
      <c r="V1080" s="107">
        <v>0.5</v>
      </c>
      <c r="W1080" s="107">
        <v>241</v>
      </c>
      <c r="X1080" s="107">
        <v>5</v>
      </c>
      <c r="Y1080" s="107">
        <v>141</v>
      </c>
      <c r="Z1080" s="106" t="s">
        <v>6354</v>
      </c>
      <c r="AA1080" s="107">
        <v>0</v>
      </c>
      <c r="AB1080" s="106" t="s">
        <v>181</v>
      </c>
      <c r="AC1080" s="106" t="s">
        <v>181</v>
      </c>
      <c r="AD1080" s="106" t="s">
        <v>181</v>
      </c>
      <c r="AE1080" s="106" t="s">
        <v>181</v>
      </c>
      <c r="AF1080" s="106" t="s">
        <v>181</v>
      </c>
      <c r="AG1080" s="106" t="s">
        <v>181</v>
      </c>
      <c r="AH1080" s="106" t="s">
        <v>181</v>
      </c>
      <c r="AI1080" s="106" t="s">
        <v>181</v>
      </c>
      <c r="AJ1080" s="106" t="s">
        <v>181</v>
      </c>
      <c r="AK1080" s="106" t="s">
        <v>181</v>
      </c>
      <c r="AL1080" s="106" t="s">
        <v>181</v>
      </c>
      <c r="AM1080" s="106" t="s">
        <v>181</v>
      </c>
      <c r="AN1080" s="106" t="s">
        <v>181</v>
      </c>
      <c r="AO1080" s="3"/>
    </row>
    <row r="1081" spans="2:41" x14ac:dyDescent="0.25">
      <c r="B1081" s="106" t="s">
        <v>4829</v>
      </c>
      <c r="C1081" s="16" t="s">
        <v>6</v>
      </c>
      <c r="D1081" s="16" t="s">
        <v>7</v>
      </c>
      <c r="E1081" s="16">
        <v>2021</v>
      </c>
      <c r="F1081" s="12">
        <v>44267</v>
      </c>
      <c r="G1081" s="107">
        <v>1017.9</v>
      </c>
      <c r="H1081" s="106" t="s">
        <v>181</v>
      </c>
      <c r="I1081" s="107">
        <v>1019.9</v>
      </c>
      <c r="J1081" s="106" t="s">
        <v>6357</v>
      </c>
      <c r="K1081" s="107">
        <v>1016.1</v>
      </c>
      <c r="L1081" s="106" t="s">
        <v>6358</v>
      </c>
      <c r="M1081" s="107">
        <v>21.4</v>
      </c>
      <c r="N1081" s="107">
        <v>28.4</v>
      </c>
      <c r="O1081" s="106" t="s">
        <v>6359</v>
      </c>
      <c r="P1081" s="107">
        <v>17.399999999999999</v>
      </c>
      <c r="Q1081" s="106" t="s">
        <v>6360</v>
      </c>
      <c r="R1081" s="106" t="s">
        <v>181</v>
      </c>
      <c r="S1081" s="107">
        <v>80</v>
      </c>
      <c r="T1081" s="107">
        <v>51</v>
      </c>
      <c r="U1081" s="106" t="s">
        <v>6361</v>
      </c>
      <c r="V1081" s="107">
        <v>1</v>
      </c>
      <c r="W1081" s="107">
        <v>33</v>
      </c>
      <c r="X1081" s="107">
        <v>6.7</v>
      </c>
      <c r="Y1081" s="107">
        <v>26</v>
      </c>
      <c r="Z1081" s="106" t="s">
        <v>6362</v>
      </c>
      <c r="AA1081" s="107">
        <v>0</v>
      </c>
      <c r="AB1081" s="106" t="s">
        <v>181</v>
      </c>
      <c r="AC1081" s="106" t="s">
        <v>181</v>
      </c>
      <c r="AD1081" s="106" t="s">
        <v>181</v>
      </c>
      <c r="AE1081" s="106" t="s">
        <v>181</v>
      </c>
      <c r="AF1081" s="106" t="s">
        <v>181</v>
      </c>
      <c r="AG1081" s="106" t="s">
        <v>181</v>
      </c>
      <c r="AH1081" s="106" t="s">
        <v>181</v>
      </c>
      <c r="AI1081" s="106" t="s">
        <v>181</v>
      </c>
      <c r="AJ1081" s="106" t="s">
        <v>181</v>
      </c>
      <c r="AK1081" s="106" t="s">
        <v>181</v>
      </c>
      <c r="AL1081" s="106" t="s">
        <v>181</v>
      </c>
      <c r="AM1081" s="106" t="s">
        <v>181</v>
      </c>
      <c r="AN1081" s="106" t="s">
        <v>181</v>
      </c>
      <c r="AO1081" s="3"/>
    </row>
    <row r="1082" spans="2:41" x14ac:dyDescent="0.25">
      <c r="B1082" s="106" t="s">
        <v>4829</v>
      </c>
      <c r="C1082" s="16" t="s">
        <v>6</v>
      </c>
      <c r="D1082" s="16" t="s">
        <v>7</v>
      </c>
      <c r="E1082" s="16">
        <v>2021</v>
      </c>
      <c r="F1082" s="12">
        <v>44268</v>
      </c>
      <c r="G1082" s="107">
        <v>1018.3</v>
      </c>
      <c r="H1082" s="106" t="s">
        <v>181</v>
      </c>
      <c r="I1082" s="107">
        <v>1020.5</v>
      </c>
      <c r="J1082" s="106" t="s">
        <v>6363</v>
      </c>
      <c r="K1082" s="107">
        <v>1015.2</v>
      </c>
      <c r="L1082" s="106" t="s">
        <v>6364</v>
      </c>
      <c r="M1082" s="107">
        <v>18.7</v>
      </c>
      <c r="N1082" s="107">
        <v>20.100000000000001</v>
      </c>
      <c r="O1082" s="106" t="s">
        <v>6365</v>
      </c>
      <c r="P1082" s="107">
        <v>17.399999999999999</v>
      </c>
      <c r="Q1082" s="106" t="s">
        <v>6366</v>
      </c>
      <c r="R1082" s="106" t="s">
        <v>181</v>
      </c>
      <c r="S1082" s="107">
        <v>83</v>
      </c>
      <c r="T1082" s="107">
        <v>70</v>
      </c>
      <c r="U1082" s="106" t="s">
        <v>6367</v>
      </c>
      <c r="V1082" s="107">
        <v>0.4</v>
      </c>
      <c r="W1082" s="107">
        <v>41</v>
      </c>
      <c r="X1082" s="107">
        <v>4.2</v>
      </c>
      <c r="Y1082" s="107">
        <v>358</v>
      </c>
      <c r="Z1082" s="106" t="s">
        <v>6368</v>
      </c>
      <c r="AA1082" s="107">
        <v>0</v>
      </c>
      <c r="AB1082" s="106" t="s">
        <v>181</v>
      </c>
      <c r="AC1082" s="106" t="s">
        <v>181</v>
      </c>
      <c r="AD1082" s="106" t="s">
        <v>181</v>
      </c>
      <c r="AE1082" s="106" t="s">
        <v>181</v>
      </c>
      <c r="AF1082" s="106" t="s">
        <v>181</v>
      </c>
      <c r="AG1082" s="106" t="s">
        <v>181</v>
      </c>
      <c r="AH1082" s="106" t="s">
        <v>181</v>
      </c>
      <c r="AI1082" s="106" t="s">
        <v>181</v>
      </c>
      <c r="AJ1082" s="106" t="s">
        <v>181</v>
      </c>
      <c r="AK1082" s="106" t="s">
        <v>181</v>
      </c>
      <c r="AL1082" s="106" t="s">
        <v>181</v>
      </c>
      <c r="AM1082" s="106" t="s">
        <v>181</v>
      </c>
      <c r="AN1082" s="106" t="s">
        <v>181</v>
      </c>
      <c r="AO1082" s="3"/>
    </row>
    <row r="1083" spans="2:41" x14ac:dyDescent="0.25">
      <c r="B1083" s="106" t="s">
        <v>4829</v>
      </c>
      <c r="C1083" s="16" t="s">
        <v>6</v>
      </c>
      <c r="D1083" s="16" t="s">
        <v>7</v>
      </c>
      <c r="E1083" s="16">
        <v>2021</v>
      </c>
      <c r="F1083" s="12">
        <v>44269</v>
      </c>
      <c r="G1083" s="107">
        <v>1016.4</v>
      </c>
      <c r="H1083" s="106" t="s">
        <v>181</v>
      </c>
      <c r="I1083" s="107">
        <v>1018.4</v>
      </c>
      <c r="J1083" s="106" t="s">
        <v>6369</v>
      </c>
      <c r="K1083" s="107">
        <v>1014.8</v>
      </c>
      <c r="L1083" s="106" t="s">
        <v>6370</v>
      </c>
      <c r="M1083" s="107">
        <v>19.2</v>
      </c>
      <c r="N1083" s="107">
        <v>22.2</v>
      </c>
      <c r="O1083" s="106" t="s">
        <v>6371</v>
      </c>
      <c r="P1083" s="107">
        <v>17</v>
      </c>
      <c r="Q1083" s="106" t="s">
        <v>6372</v>
      </c>
      <c r="R1083" s="106" t="s">
        <v>181</v>
      </c>
      <c r="S1083" s="107">
        <v>84</v>
      </c>
      <c r="T1083" s="107">
        <v>68</v>
      </c>
      <c r="U1083" s="106" t="s">
        <v>6373</v>
      </c>
      <c r="V1083" s="107">
        <v>0.3</v>
      </c>
      <c r="W1083" s="107">
        <v>18</v>
      </c>
      <c r="X1083" s="107">
        <v>4.5</v>
      </c>
      <c r="Y1083" s="107">
        <v>24</v>
      </c>
      <c r="Z1083" s="106" t="s">
        <v>6374</v>
      </c>
      <c r="AA1083" s="107">
        <v>0</v>
      </c>
      <c r="AB1083" s="106" t="s">
        <v>181</v>
      </c>
      <c r="AC1083" s="106" t="s">
        <v>181</v>
      </c>
      <c r="AD1083" s="106" t="s">
        <v>181</v>
      </c>
      <c r="AE1083" s="106" t="s">
        <v>181</v>
      </c>
      <c r="AF1083" s="106" t="s">
        <v>181</v>
      </c>
      <c r="AG1083" s="106" t="s">
        <v>181</v>
      </c>
      <c r="AH1083" s="106" t="s">
        <v>181</v>
      </c>
      <c r="AI1083" s="106" t="s">
        <v>181</v>
      </c>
      <c r="AJ1083" s="106" t="s">
        <v>181</v>
      </c>
      <c r="AK1083" s="106" t="s">
        <v>181</v>
      </c>
      <c r="AL1083" s="106" t="s">
        <v>181</v>
      </c>
      <c r="AM1083" s="106" t="s">
        <v>181</v>
      </c>
      <c r="AN1083" s="106" t="s">
        <v>181</v>
      </c>
      <c r="AO1083" s="3"/>
    </row>
    <row r="1084" spans="2:41" x14ac:dyDescent="0.25">
      <c r="B1084" s="106" t="s">
        <v>4829</v>
      </c>
      <c r="C1084" s="16" t="s">
        <v>6</v>
      </c>
      <c r="D1084" s="16" t="s">
        <v>7</v>
      </c>
      <c r="E1084" s="16">
        <v>2021</v>
      </c>
      <c r="F1084" s="12">
        <v>44270</v>
      </c>
      <c r="G1084" s="107">
        <v>1014.4</v>
      </c>
      <c r="H1084" s="106" t="s">
        <v>181</v>
      </c>
      <c r="I1084" s="107">
        <v>1016.4</v>
      </c>
      <c r="J1084" s="106" t="s">
        <v>3588</v>
      </c>
      <c r="K1084" s="107">
        <v>1012.3</v>
      </c>
      <c r="L1084" s="106" t="s">
        <v>6375</v>
      </c>
      <c r="M1084" s="107">
        <v>20.6</v>
      </c>
      <c r="N1084" s="107">
        <v>26</v>
      </c>
      <c r="O1084" s="106" t="s">
        <v>6376</v>
      </c>
      <c r="P1084" s="107">
        <v>15.2</v>
      </c>
      <c r="Q1084" s="106" t="s">
        <v>6377</v>
      </c>
      <c r="R1084" s="106" t="s">
        <v>181</v>
      </c>
      <c r="S1084" s="107">
        <v>79</v>
      </c>
      <c r="T1084" s="107">
        <v>54</v>
      </c>
      <c r="U1084" s="106" t="s">
        <v>6378</v>
      </c>
      <c r="V1084" s="107">
        <v>0.4</v>
      </c>
      <c r="W1084" s="107">
        <v>101</v>
      </c>
      <c r="X1084" s="107">
        <v>4</v>
      </c>
      <c r="Y1084" s="107">
        <v>145</v>
      </c>
      <c r="Z1084" s="106" t="s">
        <v>6379</v>
      </c>
      <c r="AA1084" s="107">
        <v>0</v>
      </c>
      <c r="AB1084" s="106" t="s">
        <v>181</v>
      </c>
      <c r="AC1084" s="106" t="s">
        <v>181</v>
      </c>
      <c r="AD1084" s="106" t="s">
        <v>181</v>
      </c>
      <c r="AE1084" s="106" t="s">
        <v>181</v>
      </c>
      <c r="AF1084" s="106" t="s">
        <v>181</v>
      </c>
      <c r="AG1084" s="106" t="s">
        <v>181</v>
      </c>
      <c r="AH1084" s="106" t="s">
        <v>181</v>
      </c>
      <c r="AI1084" s="106" t="s">
        <v>181</v>
      </c>
      <c r="AJ1084" s="106" t="s">
        <v>181</v>
      </c>
      <c r="AK1084" s="106" t="s">
        <v>181</v>
      </c>
      <c r="AL1084" s="106" t="s">
        <v>181</v>
      </c>
      <c r="AM1084" s="106" t="s">
        <v>181</v>
      </c>
      <c r="AN1084" s="106" t="s">
        <v>181</v>
      </c>
      <c r="AO1084" s="3"/>
    </row>
    <row r="1085" spans="2:41" x14ac:dyDescent="0.25">
      <c r="B1085" s="106" t="s">
        <v>4829</v>
      </c>
      <c r="C1085" s="16" t="s">
        <v>6</v>
      </c>
      <c r="D1085" s="16" t="s">
        <v>7</v>
      </c>
      <c r="E1085" s="16">
        <v>2021</v>
      </c>
      <c r="F1085" s="12">
        <v>44271</v>
      </c>
      <c r="G1085" s="107">
        <v>1012.8</v>
      </c>
      <c r="H1085" s="106" t="s">
        <v>181</v>
      </c>
      <c r="I1085" s="107">
        <v>1014.2</v>
      </c>
      <c r="J1085" s="106" t="s">
        <v>6380</v>
      </c>
      <c r="K1085" s="107">
        <v>1011.1</v>
      </c>
      <c r="L1085" s="106" t="s">
        <v>6381</v>
      </c>
      <c r="M1085" s="107">
        <v>21.8</v>
      </c>
      <c r="N1085" s="107">
        <v>28.2</v>
      </c>
      <c r="O1085" s="106" t="s">
        <v>6382</v>
      </c>
      <c r="P1085" s="107">
        <v>16.600000000000001</v>
      </c>
      <c r="Q1085" s="106" t="s">
        <v>6383</v>
      </c>
      <c r="R1085" s="106" t="s">
        <v>181</v>
      </c>
      <c r="S1085" s="107">
        <v>84</v>
      </c>
      <c r="T1085" s="107">
        <v>56</v>
      </c>
      <c r="U1085" s="106" t="s">
        <v>6384</v>
      </c>
      <c r="V1085" s="107">
        <v>0.4</v>
      </c>
      <c r="W1085" s="107">
        <v>94</v>
      </c>
      <c r="X1085" s="107">
        <v>4.0999999999999996</v>
      </c>
      <c r="Y1085" s="107">
        <v>156</v>
      </c>
      <c r="Z1085" s="106" t="s">
        <v>6385</v>
      </c>
      <c r="AA1085" s="107">
        <v>0</v>
      </c>
      <c r="AB1085" s="106" t="s">
        <v>181</v>
      </c>
      <c r="AC1085" s="106" t="s">
        <v>181</v>
      </c>
      <c r="AD1085" s="106" t="s">
        <v>181</v>
      </c>
      <c r="AE1085" s="106" t="s">
        <v>181</v>
      </c>
      <c r="AF1085" s="106" t="s">
        <v>181</v>
      </c>
      <c r="AG1085" s="106" t="s">
        <v>181</v>
      </c>
      <c r="AH1085" s="106" t="s">
        <v>181</v>
      </c>
      <c r="AI1085" s="106" t="s">
        <v>181</v>
      </c>
      <c r="AJ1085" s="106" t="s">
        <v>181</v>
      </c>
      <c r="AK1085" s="106" t="s">
        <v>181</v>
      </c>
      <c r="AL1085" s="106" t="s">
        <v>181</v>
      </c>
      <c r="AM1085" s="106" t="s">
        <v>181</v>
      </c>
      <c r="AN1085" s="106" t="s">
        <v>181</v>
      </c>
      <c r="AO1085" s="3"/>
    </row>
    <row r="1086" spans="2:41" x14ac:dyDescent="0.25">
      <c r="B1086" s="106" t="s">
        <v>4829</v>
      </c>
      <c r="C1086" s="16" t="s">
        <v>6</v>
      </c>
      <c r="D1086" s="16" t="s">
        <v>7</v>
      </c>
      <c r="E1086" s="16">
        <v>2021</v>
      </c>
      <c r="F1086" s="12">
        <v>44272</v>
      </c>
      <c r="G1086" s="107">
        <v>1012.4</v>
      </c>
      <c r="H1086" s="106" t="s">
        <v>181</v>
      </c>
      <c r="I1086" s="107">
        <v>1013.7</v>
      </c>
      <c r="J1086" s="106" t="s">
        <v>6386</v>
      </c>
      <c r="K1086" s="107">
        <v>1010.8</v>
      </c>
      <c r="L1086" s="106" t="s">
        <v>6387</v>
      </c>
      <c r="M1086" s="107">
        <v>22.7</v>
      </c>
      <c r="N1086" s="107">
        <v>29.1</v>
      </c>
      <c r="O1086" s="106" t="s">
        <v>6388</v>
      </c>
      <c r="P1086" s="107">
        <v>18.2</v>
      </c>
      <c r="Q1086" s="106" t="s">
        <v>6389</v>
      </c>
      <c r="R1086" s="106" t="s">
        <v>181</v>
      </c>
      <c r="S1086" s="107">
        <v>84</v>
      </c>
      <c r="T1086" s="107">
        <v>56</v>
      </c>
      <c r="U1086" s="106" t="s">
        <v>6390</v>
      </c>
      <c r="V1086" s="107">
        <v>0.4</v>
      </c>
      <c r="W1086" s="107">
        <v>36</v>
      </c>
      <c r="X1086" s="107">
        <v>4.5999999999999996</v>
      </c>
      <c r="Y1086" s="107">
        <v>161</v>
      </c>
      <c r="Z1086" s="106" t="s">
        <v>6391</v>
      </c>
      <c r="AA1086" s="107">
        <v>0</v>
      </c>
      <c r="AB1086" s="106" t="s">
        <v>181</v>
      </c>
      <c r="AC1086" s="106" t="s">
        <v>181</v>
      </c>
      <c r="AD1086" s="106" t="s">
        <v>181</v>
      </c>
      <c r="AE1086" s="106" t="s">
        <v>181</v>
      </c>
      <c r="AF1086" s="106" t="s">
        <v>181</v>
      </c>
      <c r="AG1086" s="106" t="s">
        <v>181</v>
      </c>
      <c r="AH1086" s="106" t="s">
        <v>181</v>
      </c>
      <c r="AI1086" s="106" t="s">
        <v>181</v>
      </c>
      <c r="AJ1086" s="106" t="s">
        <v>181</v>
      </c>
      <c r="AK1086" s="106" t="s">
        <v>181</v>
      </c>
      <c r="AL1086" s="106" t="s">
        <v>181</v>
      </c>
      <c r="AM1086" s="106" t="s">
        <v>181</v>
      </c>
      <c r="AN1086" s="106" t="s">
        <v>181</v>
      </c>
      <c r="AO1086" s="3"/>
    </row>
    <row r="1087" spans="2:41" x14ac:dyDescent="0.25">
      <c r="B1087" s="106" t="s">
        <v>4829</v>
      </c>
      <c r="C1087" s="16" t="s">
        <v>6</v>
      </c>
      <c r="D1087" s="16" t="s">
        <v>7</v>
      </c>
      <c r="E1087" s="16">
        <v>2021</v>
      </c>
      <c r="F1087" s="12">
        <v>44273</v>
      </c>
      <c r="G1087" s="107">
        <v>1011.9</v>
      </c>
      <c r="H1087" s="106" t="s">
        <v>181</v>
      </c>
      <c r="I1087" s="107">
        <v>1013.8</v>
      </c>
      <c r="J1087" s="106" t="s">
        <v>6392</v>
      </c>
      <c r="K1087" s="107">
        <v>1010.2</v>
      </c>
      <c r="L1087" s="106" t="s">
        <v>6393</v>
      </c>
      <c r="M1087" s="107">
        <v>23.3</v>
      </c>
      <c r="N1087" s="107">
        <v>30</v>
      </c>
      <c r="O1087" s="106" t="s">
        <v>6394</v>
      </c>
      <c r="P1087" s="107">
        <v>18.399999999999999</v>
      </c>
      <c r="Q1087" s="106" t="s">
        <v>6395</v>
      </c>
      <c r="R1087" s="106" t="s">
        <v>181</v>
      </c>
      <c r="S1087" s="107">
        <v>85</v>
      </c>
      <c r="T1087" s="107">
        <v>57</v>
      </c>
      <c r="U1087" s="106" t="s">
        <v>6396</v>
      </c>
      <c r="V1087" s="107">
        <v>0.4</v>
      </c>
      <c r="W1087" s="107">
        <v>156</v>
      </c>
      <c r="X1087" s="107">
        <v>5.6</v>
      </c>
      <c r="Y1087" s="107">
        <v>143</v>
      </c>
      <c r="Z1087" s="106" t="s">
        <v>6397</v>
      </c>
      <c r="AA1087" s="107">
        <v>0.5</v>
      </c>
      <c r="AB1087" s="106" t="s">
        <v>181</v>
      </c>
      <c r="AC1087" s="106" t="s">
        <v>181</v>
      </c>
      <c r="AD1087" s="106" t="s">
        <v>181</v>
      </c>
      <c r="AE1087" s="106" t="s">
        <v>181</v>
      </c>
      <c r="AF1087" s="106" t="s">
        <v>181</v>
      </c>
      <c r="AG1087" s="106" t="s">
        <v>181</v>
      </c>
      <c r="AH1087" s="106" t="s">
        <v>181</v>
      </c>
      <c r="AI1087" s="106" t="s">
        <v>181</v>
      </c>
      <c r="AJ1087" s="106" t="s">
        <v>181</v>
      </c>
      <c r="AK1087" s="106" t="s">
        <v>181</v>
      </c>
      <c r="AL1087" s="106" t="s">
        <v>181</v>
      </c>
      <c r="AM1087" s="106" t="s">
        <v>181</v>
      </c>
      <c r="AN1087" s="106" t="s">
        <v>181</v>
      </c>
      <c r="AO1087" s="3"/>
    </row>
    <row r="1088" spans="2:41" x14ac:dyDescent="0.25">
      <c r="B1088" s="106" t="s">
        <v>4829</v>
      </c>
      <c r="C1088" s="16" t="s">
        <v>6</v>
      </c>
      <c r="D1088" s="16" t="s">
        <v>7</v>
      </c>
      <c r="E1088" s="16">
        <v>2021</v>
      </c>
      <c r="F1088" s="12">
        <v>44274</v>
      </c>
      <c r="G1088" s="107">
        <v>1010.8</v>
      </c>
      <c r="H1088" s="106" t="s">
        <v>181</v>
      </c>
      <c r="I1088" s="107">
        <v>1013.3</v>
      </c>
      <c r="J1088" s="106" t="s">
        <v>6398</v>
      </c>
      <c r="K1088" s="107">
        <v>1008.1</v>
      </c>
      <c r="L1088" s="106" t="s">
        <v>6399</v>
      </c>
      <c r="M1088" s="107">
        <v>24.1</v>
      </c>
      <c r="N1088" s="107">
        <v>30.2</v>
      </c>
      <c r="O1088" s="106" t="s">
        <v>6400</v>
      </c>
      <c r="P1088" s="107">
        <v>20.100000000000001</v>
      </c>
      <c r="Q1088" s="106" t="s">
        <v>6401</v>
      </c>
      <c r="R1088" s="106" t="s">
        <v>181</v>
      </c>
      <c r="S1088" s="107">
        <v>82</v>
      </c>
      <c r="T1088" s="107">
        <v>53</v>
      </c>
      <c r="U1088" s="106" t="s">
        <v>6402</v>
      </c>
      <c r="V1088" s="107">
        <v>0.4</v>
      </c>
      <c r="W1088" s="107">
        <v>165</v>
      </c>
      <c r="X1088" s="107">
        <v>4.0999999999999996</v>
      </c>
      <c r="Y1088" s="107">
        <v>84</v>
      </c>
      <c r="Z1088" s="106" t="s">
        <v>6403</v>
      </c>
      <c r="AA1088" s="107">
        <v>0</v>
      </c>
      <c r="AB1088" s="106" t="s">
        <v>181</v>
      </c>
      <c r="AC1088" s="106" t="s">
        <v>181</v>
      </c>
      <c r="AD1088" s="106" t="s">
        <v>181</v>
      </c>
      <c r="AE1088" s="106" t="s">
        <v>181</v>
      </c>
      <c r="AF1088" s="106" t="s">
        <v>181</v>
      </c>
      <c r="AG1088" s="106" t="s">
        <v>181</v>
      </c>
      <c r="AH1088" s="106" t="s">
        <v>181</v>
      </c>
      <c r="AI1088" s="106" t="s">
        <v>181</v>
      </c>
      <c r="AJ1088" s="106" t="s">
        <v>181</v>
      </c>
      <c r="AK1088" s="106" t="s">
        <v>181</v>
      </c>
      <c r="AL1088" s="106" t="s">
        <v>181</v>
      </c>
      <c r="AM1088" s="106" t="s">
        <v>181</v>
      </c>
      <c r="AN1088" s="106" t="s">
        <v>181</v>
      </c>
      <c r="AO1088" s="3"/>
    </row>
    <row r="1089" spans="2:41" x14ac:dyDescent="0.25">
      <c r="B1089" s="106" t="s">
        <v>4829</v>
      </c>
      <c r="C1089" s="16" t="s">
        <v>6</v>
      </c>
      <c r="D1089" s="16" t="s">
        <v>7</v>
      </c>
      <c r="E1089" s="16">
        <v>2021</v>
      </c>
      <c r="F1089" s="12">
        <v>44275</v>
      </c>
      <c r="G1089" s="107">
        <v>1009.7</v>
      </c>
      <c r="H1089" s="106" t="s">
        <v>181</v>
      </c>
      <c r="I1089" s="107">
        <v>1011.6</v>
      </c>
      <c r="J1089" s="106" t="s">
        <v>6404</v>
      </c>
      <c r="K1089" s="107">
        <v>1007.6</v>
      </c>
      <c r="L1089" s="106" t="s">
        <v>6405</v>
      </c>
      <c r="M1089" s="107">
        <v>24.1</v>
      </c>
      <c r="N1089" s="107">
        <v>29.7</v>
      </c>
      <c r="O1089" s="106" t="s">
        <v>6406</v>
      </c>
      <c r="P1089" s="107">
        <v>20.2</v>
      </c>
      <c r="Q1089" s="106" t="s">
        <v>6407</v>
      </c>
      <c r="R1089" s="106" t="s">
        <v>181</v>
      </c>
      <c r="S1089" s="107">
        <v>81</v>
      </c>
      <c r="T1089" s="107">
        <v>58</v>
      </c>
      <c r="U1089" s="106" t="s">
        <v>6408</v>
      </c>
      <c r="V1089" s="107">
        <v>0.6</v>
      </c>
      <c r="W1089" s="107">
        <v>21</v>
      </c>
      <c r="X1089" s="107">
        <v>5.3</v>
      </c>
      <c r="Y1089" s="107">
        <v>169</v>
      </c>
      <c r="Z1089" s="106" t="s">
        <v>6409</v>
      </c>
      <c r="AA1089" s="107">
        <v>25.5</v>
      </c>
      <c r="AB1089" s="106" t="s">
        <v>181</v>
      </c>
      <c r="AC1089" s="106" t="s">
        <v>181</v>
      </c>
      <c r="AD1089" s="106" t="s">
        <v>181</v>
      </c>
      <c r="AE1089" s="106" t="s">
        <v>181</v>
      </c>
      <c r="AF1089" s="106" t="s">
        <v>181</v>
      </c>
      <c r="AG1089" s="106" t="s">
        <v>181</v>
      </c>
      <c r="AH1089" s="106" t="s">
        <v>181</v>
      </c>
      <c r="AI1089" s="106" t="s">
        <v>181</v>
      </c>
      <c r="AJ1089" s="106" t="s">
        <v>181</v>
      </c>
      <c r="AK1089" s="106" t="s">
        <v>181</v>
      </c>
      <c r="AL1089" s="106" t="s">
        <v>181</v>
      </c>
      <c r="AM1089" s="106" t="s">
        <v>181</v>
      </c>
      <c r="AN1089" s="106" t="s">
        <v>181</v>
      </c>
      <c r="AO1089" s="3"/>
    </row>
    <row r="1090" spans="2:41" x14ac:dyDescent="0.25">
      <c r="B1090" s="106" t="s">
        <v>4829</v>
      </c>
      <c r="C1090" s="16" t="s">
        <v>6</v>
      </c>
      <c r="D1090" s="16" t="s">
        <v>7</v>
      </c>
      <c r="E1090" s="16">
        <v>2021</v>
      </c>
      <c r="F1090" s="12">
        <v>44276</v>
      </c>
      <c r="G1090" s="107">
        <v>1015.5</v>
      </c>
      <c r="H1090" s="106" t="s">
        <v>181</v>
      </c>
      <c r="I1090" s="107">
        <v>1020.8</v>
      </c>
      <c r="J1090" s="106" t="s">
        <v>6410</v>
      </c>
      <c r="K1090" s="107">
        <v>1010.5</v>
      </c>
      <c r="L1090" s="106" t="s">
        <v>6411</v>
      </c>
      <c r="M1090" s="107">
        <v>19.3</v>
      </c>
      <c r="N1090" s="107">
        <v>21.6</v>
      </c>
      <c r="O1090" s="106" t="s">
        <v>6412</v>
      </c>
      <c r="P1090" s="107">
        <v>15.9</v>
      </c>
      <c r="Q1090" s="106" t="s">
        <v>6413</v>
      </c>
      <c r="R1090" s="106" t="s">
        <v>181</v>
      </c>
      <c r="S1090" s="107">
        <v>84</v>
      </c>
      <c r="T1090" s="107">
        <v>70</v>
      </c>
      <c r="U1090" s="106" t="s">
        <v>6414</v>
      </c>
      <c r="V1090" s="107">
        <v>0.8</v>
      </c>
      <c r="W1090" s="107">
        <v>25</v>
      </c>
      <c r="X1090" s="107">
        <v>6.3</v>
      </c>
      <c r="Y1090" s="107">
        <v>65</v>
      </c>
      <c r="Z1090" s="106" t="s">
        <v>6415</v>
      </c>
      <c r="AA1090" s="107">
        <v>2</v>
      </c>
      <c r="AB1090" s="106" t="s">
        <v>181</v>
      </c>
      <c r="AC1090" s="106" t="s">
        <v>181</v>
      </c>
      <c r="AD1090" s="106" t="s">
        <v>181</v>
      </c>
      <c r="AE1090" s="106" t="s">
        <v>181</v>
      </c>
      <c r="AF1090" s="106" t="s">
        <v>181</v>
      </c>
      <c r="AG1090" s="106" t="s">
        <v>181</v>
      </c>
      <c r="AH1090" s="106" t="s">
        <v>181</v>
      </c>
      <c r="AI1090" s="106" t="s">
        <v>181</v>
      </c>
      <c r="AJ1090" s="106" t="s">
        <v>181</v>
      </c>
      <c r="AK1090" s="106" t="s">
        <v>181</v>
      </c>
      <c r="AL1090" s="106" t="s">
        <v>181</v>
      </c>
      <c r="AM1090" s="106" t="s">
        <v>181</v>
      </c>
      <c r="AN1090" s="106" t="s">
        <v>181</v>
      </c>
      <c r="AO1090" s="3"/>
    </row>
    <row r="1091" spans="2:41" x14ac:dyDescent="0.25">
      <c r="B1091" s="106" t="s">
        <v>4829</v>
      </c>
      <c r="C1091" s="16" t="s">
        <v>6</v>
      </c>
      <c r="D1091" s="16" t="s">
        <v>7</v>
      </c>
      <c r="E1091" s="16">
        <v>2021</v>
      </c>
      <c r="F1091" s="12">
        <v>44277</v>
      </c>
      <c r="G1091" s="107">
        <v>1022.4</v>
      </c>
      <c r="H1091" s="106" t="s">
        <v>181</v>
      </c>
      <c r="I1091" s="107">
        <v>1024.5999999999999</v>
      </c>
      <c r="J1091" s="106" t="s">
        <v>6416</v>
      </c>
      <c r="K1091" s="107">
        <v>1020.4</v>
      </c>
      <c r="L1091" s="106" t="s">
        <v>6417</v>
      </c>
      <c r="M1091" s="107">
        <v>15.7</v>
      </c>
      <c r="N1091" s="107">
        <v>17.399999999999999</v>
      </c>
      <c r="O1091" s="106" t="s">
        <v>6418</v>
      </c>
      <c r="P1091" s="107">
        <v>14.2</v>
      </c>
      <c r="Q1091" s="106" t="s">
        <v>6419</v>
      </c>
      <c r="R1091" s="106" t="s">
        <v>181</v>
      </c>
      <c r="S1091" s="107">
        <v>81</v>
      </c>
      <c r="T1091" s="107">
        <v>66</v>
      </c>
      <c r="U1091" s="106" t="s">
        <v>6420</v>
      </c>
      <c r="V1091" s="107">
        <v>0.4</v>
      </c>
      <c r="W1091" s="107">
        <v>6</v>
      </c>
      <c r="X1091" s="107">
        <v>5.5</v>
      </c>
      <c r="Y1091" s="107">
        <v>18</v>
      </c>
      <c r="Z1091" s="106" t="s">
        <v>6421</v>
      </c>
      <c r="AA1091" s="107">
        <v>0</v>
      </c>
      <c r="AB1091" s="106" t="s">
        <v>181</v>
      </c>
      <c r="AC1091" s="106" t="s">
        <v>181</v>
      </c>
      <c r="AD1091" s="106" t="s">
        <v>181</v>
      </c>
      <c r="AE1091" s="106" t="s">
        <v>181</v>
      </c>
      <c r="AF1091" s="106" t="s">
        <v>181</v>
      </c>
      <c r="AG1091" s="106" t="s">
        <v>181</v>
      </c>
      <c r="AH1091" s="106" t="s">
        <v>181</v>
      </c>
      <c r="AI1091" s="106" t="s">
        <v>181</v>
      </c>
      <c r="AJ1091" s="106" t="s">
        <v>181</v>
      </c>
      <c r="AK1091" s="106" t="s">
        <v>181</v>
      </c>
      <c r="AL1091" s="106" t="s">
        <v>181</v>
      </c>
      <c r="AM1091" s="106" t="s">
        <v>181</v>
      </c>
      <c r="AN1091" s="106" t="s">
        <v>181</v>
      </c>
      <c r="AO1091" s="3"/>
    </row>
    <row r="1092" spans="2:41" x14ac:dyDescent="0.25">
      <c r="B1092" s="106" t="s">
        <v>4829</v>
      </c>
      <c r="C1092" s="16" t="s">
        <v>6</v>
      </c>
      <c r="D1092" s="16" t="s">
        <v>7</v>
      </c>
      <c r="E1092" s="16">
        <v>2021</v>
      </c>
      <c r="F1092" s="12">
        <v>44278</v>
      </c>
      <c r="G1092" s="107">
        <v>1020.5</v>
      </c>
      <c r="H1092" s="106" t="s">
        <v>181</v>
      </c>
      <c r="I1092" s="107">
        <v>1023.7</v>
      </c>
      <c r="J1092" s="106" t="s">
        <v>6422</v>
      </c>
      <c r="K1092" s="107">
        <v>1017.1</v>
      </c>
      <c r="L1092" s="106" t="s">
        <v>6423</v>
      </c>
      <c r="M1092" s="107">
        <v>16.600000000000001</v>
      </c>
      <c r="N1092" s="107">
        <v>19.8</v>
      </c>
      <c r="O1092" s="106" t="s">
        <v>6424</v>
      </c>
      <c r="P1092" s="107">
        <v>14</v>
      </c>
      <c r="Q1092" s="106" t="s">
        <v>6425</v>
      </c>
      <c r="R1092" s="106" t="s">
        <v>181</v>
      </c>
      <c r="S1092" s="107">
        <v>84</v>
      </c>
      <c r="T1092" s="107">
        <v>60</v>
      </c>
      <c r="U1092" s="106" t="s">
        <v>6426</v>
      </c>
      <c r="V1092" s="107">
        <v>0.3</v>
      </c>
      <c r="W1092" s="107">
        <v>215</v>
      </c>
      <c r="X1092" s="107">
        <v>2.4</v>
      </c>
      <c r="Y1092" s="107">
        <v>249</v>
      </c>
      <c r="Z1092" s="106" t="s">
        <v>6427</v>
      </c>
      <c r="AA1092" s="107">
        <v>1</v>
      </c>
      <c r="AB1092" s="106" t="s">
        <v>181</v>
      </c>
      <c r="AC1092" s="106" t="s">
        <v>181</v>
      </c>
      <c r="AD1092" s="106" t="s">
        <v>181</v>
      </c>
      <c r="AE1092" s="106" t="s">
        <v>181</v>
      </c>
      <c r="AF1092" s="106" t="s">
        <v>181</v>
      </c>
      <c r="AG1092" s="106" t="s">
        <v>181</v>
      </c>
      <c r="AH1092" s="106" t="s">
        <v>181</v>
      </c>
      <c r="AI1092" s="106" t="s">
        <v>181</v>
      </c>
      <c r="AJ1092" s="106" t="s">
        <v>181</v>
      </c>
      <c r="AK1092" s="106" t="s">
        <v>181</v>
      </c>
      <c r="AL1092" s="106" t="s">
        <v>181</v>
      </c>
      <c r="AM1092" s="106" t="s">
        <v>181</v>
      </c>
      <c r="AN1092" s="106" t="s">
        <v>181</v>
      </c>
      <c r="AO1092" s="3"/>
    </row>
    <row r="1093" spans="2:41" x14ac:dyDescent="0.25">
      <c r="B1093" s="106" t="s">
        <v>4829</v>
      </c>
      <c r="C1093" s="16" t="s">
        <v>6</v>
      </c>
      <c r="D1093" s="16" t="s">
        <v>7</v>
      </c>
      <c r="E1093" s="16">
        <v>2021</v>
      </c>
      <c r="F1093" s="12">
        <v>44279</v>
      </c>
      <c r="G1093" s="107">
        <v>1014.1</v>
      </c>
      <c r="H1093" s="106" t="s">
        <v>181</v>
      </c>
      <c r="I1093" s="107">
        <v>1017.1</v>
      </c>
      <c r="J1093" s="106" t="s">
        <v>3656</v>
      </c>
      <c r="K1093" s="107">
        <v>1011.3</v>
      </c>
      <c r="L1093" s="106" t="s">
        <v>6428</v>
      </c>
      <c r="M1093" s="107">
        <v>18.3</v>
      </c>
      <c r="N1093" s="107">
        <v>21.5</v>
      </c>
      <c r="O1093" s="106" t="s">
        <v>6429</v>
      </c>
      <c r="P1093" s="107">
        <v>15.6</v>
      </c>
      <c r="Q1093" s="106" t="s">
        <v>6430</v>
      </c>
      <c r="R1093" s="106" t="s">
        <v>181</v>
      </c>
      <c r="S1093" s="107">
        <v>85</v>
      </c>
      <c r="T1093" s="107">
        <v>67</v>
      </c>
      <c r="U1093" s="106" t="s">
        <v>6431</v>
      </c>
      <c r="V1093" s="107">
        <v>0.4</v>
      </c>
      <c r="W1093" s="107">
        <v>237</v>
      </c>
      <c r="X1093" s="107">
        <v>3.5</v>
      </c>
      <c r="Y1093" s="107">
        <v>257</v>
      </c>
      <c r="Z1093" s="106" t="s">
        <v>6432</v>
      </c>
      <c r="AA1093" s="107">
        <v>3</v>
      </c>
      <c r="AB1093" s="106" t="s">
        <v>181</v>
      </c>
      <c r="AC1093" s="106" t="s">
        <v>181</v>
      </c>
      <c r="AD1093" s="106" t="s">
        <v>181</v>
      </c>
      <c r="AE1093" s="106" t="s">
        <v>181</v>
      </c>
      <c r="AF1093" s="106" t="s">
        <v>181</v>
      </c>
      <c r="AG1093" s="106" t="s">
        <v>181</v>
      </c>
      <c r="AH1093" s="106" t="s">
        <v>181</v>
      </c>
      <c r="AI1093" s="106" t="s">
        <v>181</v>
      </c>
      <c r="AJ1093" s="106" t="s">
        <v>181</v>
      </c>
      <c r="AK1093" s="106" t="s">
        <v>181</v>
      </c>
      <c r="AL1093" s="106" t="s">
        <v>181</v>
      </c>
      <c r="AM1093" s="106" t="s">
        <v>181</v>
      </c>
      <c r="AN1093" s="106" t="s">
        <v>181</v>
      </c>
      <c r="AO1093" s="3"/>
    </row>
    <row r="1094" spans="2:41" x14ac:dyDescent="0.25">
      <c r="B1094" s="106" t="s">
        <v>4829</v>
      </c>
      <c r="C1094" s="16" t="s">
        <v>6</v>
      </c>
      <c r="D1094" s="16" t="s">
        <v>7</v>
      </c>
      <c r="E1094" s="16">
        <v>2021</v>
      </c>
      <c r="F1094" s="12">
        <v>44280</v>
      </c>
      <c r="G1094" s="107">
        <v>1016.2</v>
      </c>
      <c r="H1094" s="106" t="s">
        <v>181</v>
      </c>
      <c r="I1094" s="107">
        <v>1018</v>
      </c>
      <c r="J1094" s="106" t="s">
        <v>6433</v>
      </c>
      <c r="K1094" s="107">
        <v>1014</v>
      </c>
      <c r="L1094" s="106" t="s">
        <v>6434</v>
      </c>
      <c r="M1094" s="107">
        <v>18.899999999999999</v>
      </c>
      <c r="N1094" s="107">
        <v>23.1</v>
      </c>
      <c r="O1094" s="106" t="s">
        <v>6435</v>
      </c>
      <c r="P1094" s="107">
        <v>15.8</v>
      </c>
      <c r="Q1094" s="106" t="s">
        <v>6436</v>
      </c>
      <c r="R1094" s="106" t="s">
        <v>181</v>
      </c>
      <c r="S1094" s="107">
        <v>83</v>
      </c>
      <c r="T1094" s="107">
        <v>59</v>
      </c>
      <c r="U1094" s="106" t="s">
        <v>6437</v>
      </c>
      <c r="V1094" s="107">
        <v>0.5</v>
      </c>
      <c r="W1094" s="107">
        <v>29</v>
      </c>
      <c r="X1094" s="107">
        <v>5.2</v>
      </c>
      <c r="Y1094" s="107">
        <v>118</v>
      </c>
      <c r="Z1094" s="106" t="s">
        <v>6438</v>
      </c>
      <c r="AA1094" s="107">
        <v>0.5</v>
      </c>
      <c r="AB1094" s="106" t="s">
        <v>181</v>
      </c>
      <c r="AC1094" s="106" t="s">
        <v>181</v>
      </c>
      <c r="AD1094" s="106" t="s">
        <v>181</v>
      </c>
      <c r="AE1094" s="106" t="s">
        <v>181</v>
      </c>
      <c r="AF1094" s="106" t="s">
        <v>181</v>
      </c>
      <c r="AG1094" s="106" t="s">
        <v>181</v>
      </c>
      <c r="AH1094" s="106" t="s">
        <v>181</v>
      </c>
      <c r="AI1094" s="106" t="s">
        <v>181</v>
      </c>
      <c r="AJ1094" s="106" t="s">
        <v>181</v>
      </c>
      <c r="AK1094" s="106" t="s">
        <v>181</v>
      </c>
      <c r="AL1094" s="106" t="s">
        <v>181</v>
      </c>
      <c r="AM1094" s="106" t="s">
        <v>181</v>
      </c>
      <c r="AN1094" s="106" t="s">
        <v>181</v>
      </c>
      <c r="AO1094" s="3"/>
    </row>
    <row r="1095" spans="2:41" x14ac:dyDescent="0.25">
      <c r="B1095" s="106" t="s">
        <v>4829</v>
      </c>
      <c r="C1095" s="16" t="s">
        <v>6</v>
      </c>
      <c r="D1095" s="16" t="s">
        <v>7</v>
      </c>
      <c r="E1095" s="16">
        <v>2021</v>
      </c>
      <c r="F1095" s="12">
        <v>44281</v>
      </c>
      <c r="G1095" s="107">
        <v>1014.5</v>
      </c>
      <c r="H1095" s="106" t="s">
        <v>181</v>
      </c>
      <c r="I1095" s="107">
        <v>1016.9</v>
      </c>
      <c r="J1095" s="106" t="s">
        <v>3671</v>
      </c>
      <c r="K1095" s="107">
        <v>1012.6</v>
      </c>
      <c r="L1095" s="106" t="s">
        <v>6439</v>
      </c>
      <c r="M1095" s="107">
        <v>20</v>
      </c>
      <c r="N1095" s="107">
        <v>27</v>
      </c>
      <c r="O1095" s="106" t="s">
        <v>6440</v>
      </c>
      <c r="P1095" s="107">
        <v>13.5</v>
      </c>
      <c r="Q1095" s="106" t="s">
        <v>6441</v>
      </c>
      <c r="R1095" s="106" t="s">
        <v>181</v>
      </c>
      <c r="S1095" s="107">
        <v>82</v>
      </c>
      <c r="T1095" s="107">
        <v>46</v>
      </c>
      <c r="U1095" s="106" t="s">
        <v>6442</v>
      </c>
      <c r="V1095" s="107">
        <v>0.6</v>
      </c>
      <c r="W1095" s="107">
        <v>211</v>
      </c>
      <c r="X1095" s="107">
        <v>5.4</v>
      </c>
      <c r="Y1095" s="107">
        <v>103</v>
      </c>
      <c r="Z1095" s="106" t="s">
        <v>6443</v>
      </c>
      <c r="AA1095" s="107">
        <v>0</v>
      </c>
      <c r="AB1095" s="106" t="s">
        <v>181</v>
      </c>
      <c r="AC1095" s="106" t="s">
        <v>181</v>
      </c>
      <c r="AD1095" s="106" t="s">
        <v>181</v>
      </c>
      <c r="AE1095" s="106" t="s">
        <v>181</v>
      </c>
      <c r="AF1095" s="106" t="s">
        <v>181</v>
      </c>
      <c r="AG1095" s="106" t="s">
        <v>181</v>
      </c>
      <c r="AH1095" s="106" t="s">
        <v>181</v>
      </c>
      <c r="AI1095" s="106" t="s">
        <v>181</v>
      </c>
      <c r="AJ1095" s="106" t="s">
        <v>181</v>
      </c>
      <c r="AK1095" s="106" t="s">
        <v>181</v>
      </c>
      <c r="AL1095" s="106" t="s">
        <v>181</v>
      </c>
      <c r="AM1095" s="106" t="s">
        <v>181</v>
      </c>
      <c r="AN1095" s="106" t="s">
        <v>181</v>
      </c>
      <c r="AO1095" s="3"/>
    </row>
    <row r="1096" spans="2:41" x14ac:dyDescent="0.25">
      <c r="B1096" s="106" t="s">
        <v>4829</v>
      </c>
      <c r="C1096" s="16" t="s">
        <v>6</v>
      </c>
      <c r="D1096" s="16" t="s">
        <v>7</v>
      </c>
      <c r="E1096" s="16">
        <v>2021</v>
      </c>
      <c r="F1096" s="12">
        <v>44282</v>
      </c>
      <c r="G1096" s="107">
        <v>1010.1</v>
      </c>
      <c r="H1096" s="106" t="s">
        <v>181</v>
      </c>
      <c r="I1096" s="107">
        <v>1013.5</v>
      </c>
      <c r="J1096" s="106" t="s">
        <v>3678</v>
      </c>
      <c r="K1096" s="107">
        <v>1007.7</v>
      </c>
      <c r="L1096" s="106" t="s">
        <v>6444</v>
      </c>
      <c r="M1096" s="107">
        <v>22.2</v>
      </c>
      <c r="N1096" s="107">
        <v>29.6</v>
      </c>
      <c r="O1096" s="106" t="s">
        <v>6445</v>
      </c>
      <c r="P1096" s="107">
        <v>17.100000000000001</v>
      </c>
      <c r="Q1096" s="106" t="s">
        <v>6446</v>
      </c>
      <c r="R1096" s="106" t="s">
        <v>181</v>
      </c>
      <c r="S1096" s="107">
        <v>84</v>
      </c>
      <c r="T1096" s="107">
        <v>55</v>
      </c>
      <c r="U1096" s="106" t="s">
        <v>6447</v>
      </c>
      <c r="V1096" s="107">
        <v>0.4</v>
      </c>
      <c r="W1096" s="107">
        <v>145</v>
      </c>
      <c r="X1096" s="107">
        <v>4</v>
      </c>
      <c r="Y1096" s="107">
        <v>155</v>
      </c>
      <c r="Z1096" s="106" t="s">
        <v>6448</v>
      </c>
      <c r="AA1096" s="107">
        <v>0</v>
      </c>
      <c r="AB1096" s="106" t="s">
        <v>181</v>
      </c>
      <c r="AC1096" s="106" t="s">
        <v>181</v>
      </c>
      <c r="AD1096" s="106" t="s">
        <v>181</v>
      </c>
      <c r="AE1096" s="106" t="s">
        <v>181</v>
      </c>
      <c r="AF1096" s="106" t="s">
        <v>181</v>
      </c>
      <c r="AG1096" s="106" t="s">
        <v>181</v>
      </c>
      <c r="AH1096" s="106" t="s">
        <v>181</v>
      </c>
      <c r="AI1096" s="106" t="s">
        <v>181</v>
      </c>
      <c r="AJ1096" s="106" t="s">
        <v>181</v>
      </c>
      <c r="AK1096" s="106" t="s">
        <v>181</v>
      </c>
      <c r="AL1096" s="106" t="s">
        <v>181</v>
      </c>
      <c r="AM1096" s="106" t="s">
        <v>181</v>
      </c>
      <c r="AN1096" s="106" t="s">
        <v>181</v>
      </c>
      <c r="AO1096" s="3"/>
    </row>
    <row r="1097" spans="2:41" x14ac:dyDescent="0.25">
      <c r="B1097" s="106" t="s">
        <v>4829</v>
      </c>
      <c r="C1097" s="16" t="s">
        <v>6</v>
      </c>
      <c r="D1097" s="16" t="s">
        <v>7</v>
      </c>
      <c r="E1097" s="16">
        <v>2021</v>
      </c>
      <c r="F1097" s="12">
        <v>44283</v>
      </c>
      <c r="G1097" s="107">
        <v>1007</v>
      </c>
      <c r="H1097" s="106" t="s">
        <v>181</v>
      </c>
      <c r="I1097" s="107">
        <v>1008.6</v>
      </c>
      <c r="J1097" s="106" t="s">
        <v>3685</v>
      </c>
      <c r="K1097" s="107">
        <v>1004.9</v>
      </c>
      <c r="L1097" s="106" t="s">
        <v>6449</v>
      </c>
      <c r="M1097" s="107">
        <v>23.8</v>
      </c>
      <c r="N1097" s="107">
        <v>30.2</v>
      </c>
      <c r="O1097" s="106" t="s">
        <v>6450</v>
      </c>
      <c r="P1097" s="107">
        <v>18.7</v>
      </c>
      <c r="Q1097" s="106" t="s">
        <v>6451</v>
      </c>
      <c r="R1097" s="106" t="s">
        <v>181</v>
      </c>
      <c r="S1097" s="107">
        <v>84</v>
      </c>
      <c r="T1097" s="107">
        <v>56</v>
      </c>
      <c r="U1097" s="106" t="s">
        <v>6450</v>
      </c>
      <c r="V1097" s="107">
        <v>0.6</v>
      </c>
      <c r="W1097" s="107">
        <v>2</v>
      </c>
      <c r="X1097" s="107">
        <v>4.4000000000000004</v>
      </c>
      <c r="Y1097" s="107">
        <v>19</v>
      </c>
      <c r="Z1097" s="106" t="s">
        <v>6452</v>
      </c>
      <c r="AA1097" s="107">
        <v>0</v>
      </c>
      <c r="AB1097" s="106" t="s">
        <v>181</v>
      </c>
      <c r="AC1097" s="106" t="s">
        <v>181</v>
      </c>
      <c r="AD1097" s="106" t="s">
        <v>181</v>
      </c>
      <c r="AE1097" s="106" t="s">
        <v>181</v>
      </c>
      <c r="AF1097" s="106" t="s">
        <v>181</v>
      </c>
      <c r="AG1097" s="106" t="s">
        <v>181</v>
      </c>
      <c r="AH1097" s="106" t="s">
        <v>181</v>
      </c>
      <c r="AI1097" s="106" t="s">
        <v>181</v>
      </c>
      <c r="AJ1097" s="106" t="s">
        <v>181</v>
      </c>
      <c r="AK1097" s="106" t="s">
        <v>181</v>
      </c>
      <c r="AL1097" s="106" t="s">
        <v>181</v>
      </c>
      <c r="AM1097" s="106" t="s">
        <v>181</v>
      </c>
      <c r="AN1097" s="106" t="s">
        <v>181</v>
      </c>
      <c r="AO1097" s="3"/>
    </row>
    <row r="1098" spans="2:41" x14ac:dyDescent="0.25">
      <c r="B1098" s="106" t="s">
        <v>4829</v>
      </c>
      <c r="C1098" s="16" t="s">
        <v>6</v>
      </c>
      <c r="D1098" s="16" t="s">
        <v>7</v>
      </c>
      <c r="E1098" s="16">
        <v>2021</v>
      </c>
      <c r="F1098" s="12">
        <v>44284</v>
      </c>
      <c r="G1098" s="107">
        <v>1006.4</v>
      </c>
      <c r="H1098" s="106" t="s">
        <v>181</v>
      </c>
      <c r="I1098" s="107">
        <v>1008.3</v>
      </c>
      <c r="J1098" s="106" t="s">
        <v>6453</v>
      </c>
      <c r="K1098" s="107">
        <v>1004.8</v>
      </c>
      <c r="L1098" s="106" t="s">
        <v>6454</v>
      </c>
      <c r="M1098" s="107">
        <v>24.4</v>
      </c>
      <c r="N1098" s="107">
        <v>28.9</v>
      </c>
      <c r="O1098" s="106" t="s">
        <v>6455</v>
      </c>
      <c r="P1098" s="107">
        <v>20.3</v>
      </c>
      <c r="Q1098" s="106" t="s">
        <v>6456</v>
      </c>
      <c r="R1098" s="106" t="s">
        <v>181</v>
      </c>
      <c r="S1098" s="107">
        <v>85</v>
      </c>
      <c r="T1098" s="107">
        <v>60</v>
      </c>
      <c r="U1098" s="106" t="s">
        <v>6457</v>
      </c>
      <c r="V1098" s="107">
        <v>0.5</v>
      </c>
      <c r="W1098" s="107">
        <v>62</v>
      </c>
      <c r="X1098" s="107">
        <v>4.7</v>
      </c>
      <c r="Y1098" s="107">
        <v>44</v>
      </c>
      <c r="Z1098" s="106" t="s">
        <v>6458</v>
      </c>
      <c r="AA1098" s="107">
        <v>0</v>
      </c>
      <c r="AB1098" s="106" t="s">
        <v>181</v>
      </c>
      <c r="AC1098" s="106" t="s">
        <v>181</v>
      </c>
      <c r="AD1098" s="106" t="s">
        <v>181</v>
      </c>
      <c r="AE1098" s="106" t="s">
        <v>181</v>
      </c>
      <c r="AF1098" s="106" t="s">
        <v>181</v>
      </c>
      <c r="AG1098" s="106" t="s">
        <v>181</v>
      </c>
      <c r="AH1098" s="106" t="s">
        <v>181</v>
      </c>
      <c r="AI1098" s="106" t="s">
        <v>181</v>
      </c>
      <c r="AJ1098" s="106" t="s">
        <v>181</v>
      </c>
      <c r="AK1098" s="106" t="s">
        <v>181</v>
      </c>
      <c r="AL1098" s="106" t="s">
        <v>181</v>
      </c>
      <c r="AM1098" s="106" t="s">
        <v>181</v>
      </c>
      <c r="AN1098" s="106" t="s">
        <v>181</v>
      </c>
      <c r="AO1098" s="3"/>
    </row>
    <row r="1099" spans="2:41" x14ac:dyDescent="0.25">
      <c r="B1099" s="106" t="s">
        <v>4829</v>
      </c>
      <c r="C1099" s="16" t="s">
        <v>6</v>
      </c>
      <c r="D1099" s="16" t="s">
        <v>7</v>
      </c>
      <c r="E1099" s="16">
        <v>2021</v>
      </c>
      <c r="F1099" s="12">
        <v>44285</v>
      </c>
      <c r="G1099" s="107">
        <v>1005.1</v>
      </c>
      <c r="H1099" s="106" t="s">
        <v>181</v>
      </c>
      <c r="I1099" s="107">
        <v>1007.4</v>
      </c>
      <c r="J1099" s="106" t="s">
        <v>6459</v>
      </c>
      <c r="K1099" s="107">
        <v>1003.6</v>
      </c>
      <c r="L1099" s="106" t="s">
        <v>6460</v>
      </c>
      <c r="M1099" s="107">
        <v>24.5</v>
      </c>
      <c r="N1099" s="107">
        <v>28.2</v>
      </c>
      <c r="O1099" s="106" t="s">
        <v>3701</v>
      </c>
      <c r="P1099" s="107">
        <v>20.5</v>
      </c>
      <c r="Q1099" s="106" t="s">
        <v>6461</v>
      </c>
      <c r="R1099" s="106" t="s">
        <v>181</v>
      </c>
      <c r="S1099" s="107">
        <v>86</v>
      </c>
      <c r="T1099" s="107">
        <v>67</v>
      </c>
      <c r="U1099" s="106" t="s">
        <v>6462</v>
      </c>
      <c r="V1099" s="107">
        <v>0.5</v>
      </c>
      <c r="W1099" s="107">
        <v>9</v>
      </c>
      <c r="X1099" s="107">
        <v>4.3</v>
      </c>
      <c r="Y1099" s="107">
        <v>16</v>
      </c>
      <c r="Z1099" s="106" t="s">
        <v>6463</v>
      </c>
      <c r="AA1099" s="107">
        <v>0</v>
      </c>
      <c r="AB1099" s="106" t="s">
        <v>181</v>
      </c>
      <c r="AC1099" s="106" t="s">
        <v>181</v>
      </c>
      <c r="AD1099" s="106" t="s">
        <v>181</v>
      </c>
      <c r="AE1099" s="106" t="s">
        <v>181</v>
      </c>
      <c r="AF1099" s="106" t="s">
        <v>181</v>
      </c>
      <c r="AG1099" s="106" t="s">
        <v>181</v>
      </c>
      <c r="AH1099" s="106" t="s">
        <v>181</v>
      </c>
      <c r="AI1099" s="106" t="s">
        <v>181</v>
      </c>
      <c r="AJ1099" s="106" t="s">
        <v>181</v>
      </c>
      <c r="AK1099" s="106" t="s">
        <v>181</v>
      </c>
      <c r="AL1099" s="106" t="s">
        <v>181</v>
      </c>
      <c r="AM1099" s="106" t="s">
        <v>181</v>
      </c>
      <c r="AN1099" s="106" t="s">
        <v>181</v>
      </c>
      <c r="AO1099" s="3"/>
    </row>
    <row r="1100" spans="2:41" x14ac:dyDescent="0.25">
      <c r="B1100" s="106" t="s">
        <v>4829</v>
      </c>
      <c r="C1100" s="16" t="s">
        <v>6</v>
      </c>
      <c r="D1100" s="16" t="s">
        <v>7</v>
      </c>
      <c r="E1100" s="16">
        <v>2021</v>
      </c>
      <c r="F1100" s="12">
        <v>44286</v>
      </c>
      <c r="G1100" s="107">
        <v>1006.2</v>
      </c>
      <c r="H1100" s="106" t="s">
        <v>181</v>
      </c>
      <c r="I1100" s="107">
        <v>1007.8</v>
      </c>
      <c r="J1100" s="106" t="s">
        <v>6464</v>
      </c>
      <c r="K1100" s="107">
        <v>1004.2</v>
      </c>
      <c r="L1100" s="106" t="s">
        <v>6465</v>
      </c>
      <c r="M1100" s="107">
        <v>25.5</v>
      </c>
      <c r="N1100" s="107">
        <v>29.6</v>
      </c>
      <c r="O1100" s="106" t="s">
        <v>6466</v>
      </c>
      <c r="P1100" s="107">
        <v>22.6</v>
      </c>
      <c r="Q1100" s="106" t="s">
        <v>6467</v>
      </c>
      <c r="R1100" s="106" t="s">
        <v>181</v>
      </c>
      <c r="S1100" s="107">
        <v>86</v>
      </c>
      <c r="T1100" s="107">
        <v>64</v>
      </c>
      <c r="U1100" s="106" t="s">
        <v>6468</v>
      </c>
      <c r="V1100" s="107">
        <v>0.4</v>
      </c>
      <c r="W1100" s="107">
        <v>6</v>
      </c>
      <c r="X1100" s="107">
        <v>5.3</v>
      </c>
      <c r="Y1100" s="107">
        <v>5</v>
      </c>
      <c r="Z1100" s="106" t="s">
        <v>6469</v>
      </c>
      <c r="AA1100" s="107">
        <v>0</v>
      </c>
      <c r="AB1100" s="106" t="s">
        <v>181</v>
      </c>
      <c r="AC1100" s="106" t="s">
        <v>181</v>
      </c>
      <c r="AD1100" s="106" t="s">
        <v>181</v>
      </c>
      <c r="AE1100" s="106" t="s">
        <v>181</v>
      </c>
      <c r="AF1100" s="106" t="s">
        <v>181</v>
      </c>
      <c r="AG1100" s="106" t="s">
        <v>181</v>
      </c>
      <c r="AH1100" s="106" t="s">
        <v>181</v>
      </c>
      <c r="AI1100" s="106" t="s">
        <v>181</v>
      </c>
      <c r="AJ1100" s="106" t="s">
        <v>181</v>
      </c>
      <c r="AK1100" s="106" t="s">
        <v>181</v>
      </c>
      <c r="AL1100" s="106" t="s">
        <v>181</v>
      </c>
      <c r="AM1100" s="106" t="s">
        <v>181</v>
      </c>
      <c r="AN1100" s="106" t="s">
        <v>181</v>
      </c>
      <c r="AO1100" s="3"/>
    </row>
    <row r="1101" spans="2:41" x14ac:dyDescent="0.25">
      <c r="B1101" s="106" t="s">
        <v>4829</v>
      </c>
      <c r="C1101" s="16" t="s">
        <v>6</v>
      </c>
      <c r="D1101" s="16" t="s">
        <v>7</v>
      </c>
      <c r="E1101" s="16">
        <v>2021</v>
      </c>
      <c r="F1101" s="12">
        <v>44287</v>
      </c>
      <c r="G1101" s="107">
        <v>1006.6</v>
      </c>
      <c r="H1101" s="106" t="s">
        <v>181</v>
      </c>
      <c r="I1101" s="107">
        <v>1008.8</v>
      </c>
      <c r="J1101" s="106" t="s">
        <v>6470</v>
      </c>
      <c r="K1101" s="107">
        <v>1005</v>
      </c>
      <c r="L1101" s="106" t="s">
        <v>6471</v>
      </c>
      <c r="M1101" s="107">
        <v>24.9</v>
      </c>
      <c r="N1101" s="107">
        <v>28.6</v>
      </c>
      <c r="O1101" s="106" t="s">
        <v>6472</v>
      </c>
      <c r="P1101" s="107">
        <v>21.9</v>
      </c>
      <c r="Q1101" s="106" t="s">
        <v>6473</v>
      </c>
      <c r="R1101" s="106" t="s">
        <v>181</v>
      </c>
      <c r="S1101" s="107">
        <v>88</v>
      </c>
      <c r="T1101" s="107">
        <v>72</v>
      </c>
      <c r="U1101" s="106" t="s">
        <v>6474</v>
      </c>
      <c r="V1101" s="107">
        <v>0.2</v>
      </c>
      <c r="W1101" s="107">
        <v>4</v>
      </c>
      <c r="X1101" s="107">
        <v>2.5</v>
      </c>
      <c r="Y1101" s="107">
        <v>257</v>
      </c>
      <c r="Z1101" s="106" t="s">
        <v>6475</v>
      </c>
      <c r="AA1101" s="107">
        <v>0</v>
      </c>
      <c r="AB1101" s="106" t="s">
        <v>181</v>
      </c>
      <c r="AC1101" s="106" t="s">
        <v>181</v>
      </c>
      <c r="AD1101" s="106" t="s">
        <v>181</v>
      </c>
      <c r="AE1101" s="106" t="s">
        <v>181</v>
      </c>
      <c r="AF1101" s="106" t="s">
        <v>181</v>
      </c>
      <c r="AG1101" s="106" t="s">
        <v>181</v>
      </c>
      <c r="AH1101" s="106" t="s">
        <v>181</v>
      </c>
      <c r="AI1101" s="106" t="s">
        <v>181</v>
      </c>
      <c r="AJ1101" s="106" t="s">
        <v>181</v>
      </c>
      <c r="AK1101" s="106" t="s">
        <v>181</v>
      </c>
      <c r="AL1101" s="106" t="s">
        <v>181</v>
      </c>
      <c r="AM1101" s="106" t="s">
        <v>181</v>
      </c>
      <c r="AN1101" s="106" t="s">
        <v>181</v>
      </c>
      <c r="AO1101" s="3"/>
    </row>
    <row r="1102" spans="2:41" x14ac:dyDescent="0.25">
      <c r="B1102" s="106" t="s">
        <v>4829</v>
      </c>
      <c r="C1102" s="16" t="s">
        <v>6</v>
      </c>
      <c r="D1102" s="16" t="s">
        <v>7</v>
      </c>
      <c r="E1102" s="16">
        <v>2021</v>
      </c>
      <c r="F1102" s="12">
        <v>44288</v>
      </c>
      <c r="G1102" s="107">
        <v>1008.6</v>
      </c>
      <c r="H1102" s="106" t="s">
        <v>181</v>
      </c>
      <c r="I1102" s="107">
        <v>1010.3</v>
      </c>
      <c r="J1102" s="106" t="s">
        <v>6476</v>
      </c>
      <c r="K1102" s="107">
        <v>1007.1</v>
      </c>
      <c r="L1102" s="106" t="s">
        <v>6477</v>
      </c>
      <c r="M1102" s="107">
        <v>25.2</v>
      </c>
      <c r="N1102" s="107">
        <v>31</v>
      </c>
      <c r="O1102" s="106" t="s">
        <v>6478</v>
      </c>
      <c r="P1102" s="107">
        <v>20.3</v>
      </c>
      <c r="Q1102" s="106" t="s">
        <v>6479</v>
      </c>
      <c r="R1102" s="106" t="s">
        <v>181</v>
      </c>
      <c r="S1102" s="107">
        <v>83</v>
      </c>
      <c r="T1102" s="107">
        <v>57</v>
      </c>
      <c r="U1102" s="106" t="s">
        <v>6480</v>
      </c>
      <c r="V1102" s="107">
        <v>0.3</v>
      </c>
      <c r="W1102" s="107">
        <v>25</v>
      </c>
      <c r="X1102" s="107">
        <v>3.8</v>
      </c>
      <c r="Y1102" s="107">
        <v>152</v>
      </c>
      <c r="Z1102" s="106" t="s">
        <v>6481</v>
      </c>
      <c r="AA1102" s="107">
        <v>0</v>
      </c>
      <c r="AB1102" s="106" t="s">
        <v>181</v>
      </c>
      <c r="AC1102" s="106" t="s">
        <v>181</v>
      </c>
      <c r="AD1102" s="106" t="s">
        <v>181</v>
      </c>
      <c r="AE1102" s="106" t="s">
        <v>181</v>
      </c>
      <c r="AF1102" s="106" t="s">
        <v>181</v>
      </c>
      <c r="AG1102" s="106" t="s">
        <v>181</v>
      </c>
      <c r="AH1102" s="106" t="s">
        <v>181</v>
      </c>
      <c r="AI1102" s="106" t="s">
        <v>181</v>
      </c>
      <c r="AJ1102" s="106" t="s">
        <v>181</v>
      </c>
      <c r="AK1102" s="106" t="s">
        <v>181</v>
      </c>
      <c r="AL1102" s="106" t="s">
        <v>181</v>
      </c>
      <c r="AM1102" s="106" t="s">
        <v>181</v>
      </c>
      <c r="AN1102" s="106" t="s">
        <v>181</v>
      </c>
      <c r="AO1102" s="3"/>
    </row>
    <row r="1103" spans="2:41" x14ac:dyDescent="0.25">
      <c r="B1103" s="106" t="s">
        <v>4829</v>
      </c>
      <c r="C1103" s="16" t="s">
        <v>6</v>
      </c>
      <c r="D1103" s="16" t="s">
        <v>7</v>
      </c>
      <c r="E1103" s="16">
        <v>2021</v>
      </c>
      <c r="F1103" s="12">
        <v>44289</v>
      </c>
      <c r="G1103" s="107">
        <v>1010</v>
      </c>
      <c r="H1103" s="106" t="s">
        <v>181</v>
      </c>
      <c r="I1103" s="107">
        <v>1011.9</v>
      </c>
      <c r="J1103" s="106" t="s">
        <v>3731</v>
      </c>
      <c r="K1103" s="107">
        <v>1008.3</v>
      </c>
      <c r="L1103" s="106" t="s">
        <v>6482</v>
      </c>
      <c r="M1103" s="107">
        <v>24.9</v>
      </c>
      <c r="N1103" s="107">
        <v>30.2</v>
      </c>
      <c r="O1103" s="106" t="s">
        <v>6483</v>
      </c>
      <c r="P1103" s="107">
        <v>20.9</v>
      </c>
      <c r="Q1103" s="106" t="s">
        <v>6484</v>
      </c>
      <c r="R1103" s="106" t="s">
        <v>181</v>
      </c>
      <c r="S1103" s="107">
        <v>86</v>
      </c>
      <c r="T1103" s="107">
        <v>58</v>
      </c>
      <c r="U1103" s="106" t="s">
        <v>6485</v>
      </c>
      <c r="V1103" s="107">
        <v>0.7</v>
      </c>
      <c r="W1103" s="107">
        <v>53</v>
      </c>
      <c r="X1103" s="107">
        <v>5</v>
      </c>
      <c r="Y1103" s="107">
        <v>4</v>
      </c>
      <c r="Z1103" s="106" t="s">
        <v>6486</v>
      </c>
      <c r="AA1103" s="107">
        <v>0</v>
      </c>
      <c r="AB1103" s="106" t="s">
        <v>181</v>
      </c>
      <c r="AC1103" s="106" t="s">
        <v>181</v>
      </c>
      <c r="AD1103" s="106" t="s">
        <v>181</v>
      </c>
      <c r="AE1103" s="106" t="s">
        <v>181</v>
      </c>
      <c r="AF1103" s="106" t="s">
        <v>181</v>
      </c>
      <c r="AG1103" s="106" t="s">
        <v>181</v>
      </c>
      <c r="AH1103" s="106" t="s">
        <v>181</v>
      </c>
      <c r="AI1103" s="106" t="s">
        <v>181</v>
      </c>
      <c r="AJ1103" s="106" t="s">
        <v>181</v>
      </c>
      <c r="AK1103" s="106" t="s">
        <v>181</v>
      </c>
      <c r="AL1103" s="106" t="s">
        <v>181</v>
      </c>
      <c r="AM1103" s="106" t="s">
        <v>181</v>
      </c>
      <c r="AN1103" s="106" t="s">
        <v>181</v>
      </c>
      <c r="AO1103" s="3"/>
    </row>
    <row r="1104" spans="2:41" x14ac:dyDescent="0.25">
      <c r="B1104" s="106" t="s">
        <v>4829</v>
      </c>
      <c r="C1104" s="16" t="s">
        <v>6</v>
      </c>
      <c r="D1104" s="16" t="s">
        <v>7</v>
      </c>
      <c r="E1104" s="16">
        <v>2021</v>
      </c>
      <c r="F1104" s="12">
        <v>44290</v>
      </c>
      <c r="G1104" s="107">
        <v>1013.8</v>
      </c>
      <c r="H1104" s="106" t="s">
        <v>181</v>
      </c>
      <c r="I1104" s="107">
        <v>1017.3</v>
      </c>
      <c r="J1104" s="106" t="s">
        <v>6487</v>
      </c>
      <c r="K1104" s="107">
        <v>1010.4</v>
      </c>
      <c r="L1104" s="106" t="s">
        <v>6488</v>
      </c>
      <c r="M1104" s="107">
        <v>21.4</v>
      </c>
      <c r="N1104" s="107">
        <v>23.8</v>
      </c>
      <c r="O1104" s="106" t="s">
        <v>6489</v>
      </c>
      <c r="P1104" s="107">
        <v>18.5</v>
      </c>
      <c r="Q1104" s="106" t="s">
        <v>6490</v>
      </c>
      <c r="R1104" s="106" t="s">
        <v>181</v>
      </c>
      <c r="S1104" s="107">
        <v>87</v>
      </c>
      <c r="T1104" s="107">
        <v>73</v>
      </c>
      <c r="U1104" s="106" t="s">
        <v>6491</v>
      </c>
      <c r="V1104" s="107">
        <v>0.7</v>
      </c>
      <c r="W1104" s="107">
        <v>30</v>
      </c>
      <c r="X1104" s="107">
        <v>5.4</v>
      </c>
      <c r="Y1104" s="107">
        <v>41</v>
      </c>
      <c r="Z1104" s="106" t="s">
        <v>6492</v>
      </c>
      <c r="AA1104" s="107">
        <v>0</v>
      </c>
      <c r="AB1104" s="106" t="s">
        <v>181</v>
      </c>
      <c r="AC1104" s="106" t="s">
        <v>181</v>
      </c>
      <c r="AD1104" s="106" t="s">
        <v>181</v>
      </c>
      <c r="AE1104" s="106" t="s">
        <v>181</v>
      </c>
      <c r="AF1104" s="106" t="s">
        <v>181</v>
      </c>
      <c r="AG1104" s="106" t="s">
        <v>181</v>
      </c>
      <c r="AH1104" s="106" t="s">
        <v>181</v>
      </c>
      <c r="AI1104" s="106" t="s">
        <v>181</v>
      </c>
      <c r="AJ1104" s="106" t="s">
        <v>181</v>
      </c>
      <c r="AK1104" s="106" t="s">
        <v>181</v>
      </c>
      <c r="AL1104" s="106" t="s">
        <v>181</v>
      </c>
      <c r="AM1104" s="106" t="s">
        <v>181</v>
      </c>
      <c r="AN1104" s="106" t="s">
        <v>181</v>
      </c>
      <c r="AO1104" s="3"/>
    </row>
    <row r="1105" spans="2:41" x14ac:dyDescent="0.25">
      <c r="B1105" s="106" t="s">
        <v>4829</v>
      </c>
      <c r="C1105" s="16" t="s">
        <v>6</v>
      </c>
      <c r="D1105" s="16" t="s">
        <v>7</v>
      </c>
      <c r="E1105" s="16">
        <v>2021</v>
      </c>
      <c r="F1105" s="12">
        <v>44291</v>
      </c>
      <c r="G1105" s="107">
        <v>1017.3</v>
      </c>
      <c r="H1105" s="106" t="s">
        <v>181</v>
      </c>
      <c r="I1105" s="107">
        <v>1019.2</v>
      </c>
      <c r="J1105" s="106" t="s">
        <v>6493</v>
      </c>
      <c r="K1105" s="107">
        <v>1015.5</v>
      </c>
      <c r="L1105" s="106" t="s">
        <v>6494</v>
      </c>
      <c r="M1105" s="107">
        <v>18.600000000000001</v>
      </c>
      <c r="N1105" s="107">
        <v>20.5</v>
      </c>
      <c r="O1105" s="106" t="s">
        <v>6495</v>
      </c>
      <c r="P1105" s="107">
        <v>17.399999999999999</v>
      </c>
      <c r="Q1105" s="106" t="s">
        <v>6496</v>
      </c>
      <c r="R1105" s="106" t="s">
        <v>181</v>
      </c>
      <c r="S1105" s="107">
        <v>75</v>
      </c>
      <c r="T1105" s="107">
        <v>60</v>
      </c>
      <c r="U1105" s="106" t="s">
        <v>3743</v>
      </c>
      <c r="V1105" s="107">
        <v>0.4</v>
      </c>
      <c r="W1105" s="107">
        <v>3</v>
      </c>
      <c r="X1105" s="107">
        <v>3.8</v>
      </c>
      <c r="Y1105" s="107">
        <v>35</v>
      </c>
      <c r="Z1105" s="106" t="s">
        <v>6497</v>
      </c>
      <c r="AA1105" s="107">
        <v>0</v>
      </c>
      <c r="AB1105" s="106" t="s">
        <v>181</v>
      </c>
      <c r="AC1105" s="106" t="s">
        <v>181</v>
      </c>
      <c r="AD1105" s="106" t="s">
        <v>181</v>
      </c>
      <c r="AE1105" s="106" t="s">
        <v>181</v>
      </c>
      <c r="AF1105" s="106" t="s">
        <v>181</v>
      </c>
      <c r="AG1105" s="106" t="s">
        <v>181</v>
      </c>
      <c r="AH1105" s="106" t="s">
        <v>181</v>
      </c>
      <c r="AI1105" s="106" t="s">
        <v>181</v>
      </c>
      <c r="AJ1105" s="106" t="s">
        <v>181</v>
      </c>
      <c r="AK1105" s="106" t="s">
        <v>181</v>
      </c>
      <c r="AL1105" s="106" t="s">
        <v>181</v>
      </c>
      <c r="AM1105" s="106" t="s">
        <v>181</v>
      </c>
      <c r="AN1105" s="106" t="s">
        <v>181</v>
      </c>
      <c r="AO1105" s="3"/>
    </row>
    <row r="1106" spans="2:41" x14ac:dyDescent="0.25">
      <c r="B1106" s="106" t="s">
        <v>4829</v>
      </c>
      <c r="C1106" s="16" t="s">
        <v>6</v>
      </c>
      <c r="D1106" s="16" t="s">
        <v>7</v>
      </c>
      <c r="E1106" s="16">
        <v>2021</v>
      </c>
      <c r="F1106" s="12">
        <v>44292</v>
      </c>
      <c r="G1106" s="107">
        <v>1016.8</v>
      </c>
      <c r="H1106" s="106" t="s">
        <v>181</v>
      </c>
      <c r="I1106" s="107">
        <v>1018.8</v>
      </c>
      <c r="J1106" s="106" t="s">
        <v>6498</v>
      </c>
      <c r="K1106" s="107">
        <v>1015.2</v>
      </c>
      <c r="L1106" s="106" t="s">
        <v>6499</v>
      </c>
      <c r="M1106" s="107">
        <v>19.7</v>
      </c>
      <c r="N1106" s="107">
        <v>24.9</v>
      </c>
      <c r="O1106" s="106" t="s">
        <v>6500</v>
      </c>
      <c r="P1106" s="107">
        <v>15</v>
      </c>
      <c r="Q1106" s="106" t="s">
        <v>6501</v>
      </c>
      <c r="R1106" s="106" t="s">
        <v>181</v>
      </c>
      <c r="S1106" s="107">
        <v>75</v>
      </c>
      <c r="T1106" s="107">
        <v>46</v>
      </c>
      <c r="U1106" s="106" t="s">
        <v>6502</v>
      </c>
      <c r="V1106" s="107">
        <v>0.5</v>
      </c>
      <c r="W1106" s="107">
        <v>18</v>
      </c>
      <c r="X1106" s="107">
        <v>4.9000000000000004</v>
      </c>
      <c r="Y1106" s="107">
        <v>52</v>
      </c>
      <c r="Z1106" s="106" t="s">
        <v>6503</v>
      </c>
      <c r="AA1106" s="107">
        <v>0</v>
      </c>
      <c r="AB1106" s="106" t="s">
        <v>181</v>
      </c>
      <c r="AC1106" s="106" t="s">
        <v>181</v>
      </c>
      <c r="AD1106" s="106" t="s">
        <v>181</v>
      </c>
      <c r="AE1106" s="106" t="s">
        <v>181</v>
      </c>
      <c r="AF1106" s="106" t="s">
        <v>181</v>
      </c>
      <c r="AG1106" s="106" t="s">
        <v>181</v>
      </c>
      <c r="AH1106" s="106" t="s">
        <v>181</v>
      </c>
      <c r="AI1106" s="106" t="s">
        <v>181</v>
      </c>
      <c r="AJ1106" s="106" t="s">
        <v>181</v>
      </c>
      <c r="AK1106" s="106" t="s">
        <v>181</v>
      </c>
      <c r="AL1106" s="106" t="s">
        <v>181</v>
      </c>
      <c r="AM1106" s="106" t="s">
        <v>181</v>
      </c>
      <c r="AN1106" s="106" t="s">
        <v>181</v>
      </c>
      <c r="AO1106" s="3"/>
    </row>
    <row r="1107" spans="2:41" x14ac:dyDescent="0.25">
      <c r="B1107" s="106" t="s">
        <v>4829</v>
      </c>
      <c r="C1107" s="16" t="s">
        <v>6</v>
      </c>
      <c r="D1107" s="16" t="s">
        <v>7</v>
      </c>
      <c r="E1107" s="16">
        <v>2021</v>
      </c>
      <c r="F1107" s="12">
        <v>44293</v>
      </c>
      <c r="G1107" s="107">
        <v>1015.8</v>
      </c>
      <c r="H1107" s="106" t="s">
        <v>181</v>
      </c>
      <c r="I1107" s="107">
        <v>1017.9</v>
      </c>
      <c r="J1107" s="106" t="s">
        <v>6504</v>
      </c>
      <c r="K1107" s="107">
        <v>1013.3</v>
      </c>
      <c r="L1107" s="106" t="s">
        <v>6505</v>
      </c>
      <c r="M1107" s="107">
        <v>20.2</v>
      </c>
      <c r="N1107" s="107">
        <v>23.3</v>
      </c>
      <c r="O1107" s="106" t="s">
        <v>6506</v>
      </c>
      <c r="P1107" s="107">
        <v>18.100000000000001</v>
      </c>
      <c r="Q1107" s="106" t="s">
        <v>6507</v>
      </c>
      <c r="R1107" s="106" t="s">
        <v>181</v>
      </c>
      <c r="S1107" s="107">
        <v>75</v>
      </c>
      <c r="T1107" s="107">
        <v>54</v>
      </c>
      <c r="U1107" s="106" t="s">
        <v>6508</v>
      </c>
      <c r="V1107" s="107">
        <v>0.2</v>
      </c>
      <c r="W1107" s="107">
        <v>16</v>
      </c>
      <c r="X1107" s="107">
        <v>3.6</v>
      </c>
      <c r="Y1107" s="107">
        <v>326</v>
      </c>
      <c r="Z1107" s="106" t="s">
        <v>6509</v>
      </c>
      <c r="AA1107" s="107">
        <v>0</v>
      </c>
      <c r="AB1107" s="106" t="s">
        <v>181</v>
      </c>
      <c r="AC1107" s="106" t="s">
        <v>181</v>
      </c>
      <c r="AD1107" s="106" t="s">
        <v>181</v>
      </c>
      <c r="AE1107" s="106" t="s">
        <v>181</v>
      </c>
      <c r="AF1107" s="106" t="s">
        <v>181</v>
      </c>
      <c r="AG1107" s="106" t="s">
        <v>181</v>
      </c>
      <c r="AH1107" s="106" t="s">
        <v>181</v>
      </c>
      <c r="AI1107" s="106" t="s">
        <v>181</v>
      </c>
      <c r="AJ1107" s="106" t="s">
        <v>181</v>
      </c>
      <c r="AK1107" s="106" t="s">
        <v>181</v>
      </c>
      <c r="AL1107" s="106" t="s">
        <v>181</v>
      </c>
      <c r="AM1107" s="106" t="s">
        <v>181</v>
      </c>
      <c r="AN1107" s="106" t="s">
        <v>181</v>
      </c>
      <c r="AO1107" s="3"/>
    </row>
    <row r="1108" spans="2:41" x14ac:dyDescent="0.25">
      <c r="B1108" s="106" t="s">
        <v>4829</v>
      </c>
      <c r="C1108" s="16" t="s">
        <v>6</v>
      </c>
      <c r="D1108" s="16" t="s">
        <v>7</v>
      </c>
      <c r="E1108" s="16">
        <v>2021</v>
      </c>
      <c r="F1108" s="12">
        <v>44294</v>
      </c>
      <c r="G1108" s="107">
        <v>1012.9</v>
      </c>
      <c r="H1108" s="106" t="s">
        <v>181</v>
      </c>
      <c r="I1108" s="107">
        <v>1014.7</v>
      </c>
      <c r="J1108" s="106" t="s">
        <v>6510</v>
      </c>
      <c r="K1108" s="107">
        <v>1010.7</v>
      </c>
      <c r="L1108" s="106" t="s">
        <v>6511</v>
      </c>
      <c r="M1108" s="107">
        <v>21.2</v>
      </c>
      <c r="N1108" s="107">
        <v>26.6</v>
      </c>
      <c r="O1108" s="106" t="s">
        <v>6512</v>
      </c>
      <c r="P1108" s="107">
        <v>18.899999999999999</v>
      </c>
      <c r="Q1108" s="106" t="s">
        <v>6513</v>
      </c>
      <c r="R1108" s="106" t="s">
        <v>181</v>
      </c>
      <c r="S1108" s="107">
        <v>81</v>
      </c>
      <c r="T1108" s="107">
        <v>52</v>
      </c>
      <c r="U1108" s="106" t="s">
        <v>6514</v>
      </c>
      <c r="V1108" s="107">
        <v>0.4</v>
      </c>
      <c r="W1108" s="107">
        <v>56</v>
      </c>
      <c r="X1108" s="107">
        <v>3.8</v>
      </c>
      <c r="Y1108" s="107">
        <v>356</v>
      </c>
      <c r="Z1108" s="106" t="s">
        <v>6515</v>
      </c>
      <c r="AA1108" s="107">
        <v>8</v>
      </c>
      <c r="AB1108" s="106" t="s">
        <v>181</v>
      </c>
      <c r="AC1108" s="106" t="s">
        <v>181</v>
      </c>
      <c r="AD1108" s="106" t="s">
        <v>181</v>
      </c>
      <c r="AE1108" s="106" t="s">
        <v>181</v>
      </c>
      <c r="AF1108" s="106" t="s">
        <v>181</v>
      </c>
      <c r="AG1108" s="106" t="s">
        <v>181</v>
      </c>
      <c r="AH1108" s="106" t="s">
        <v>181</v>
      </c>
      <c r="AI1108" s="106" t="s">
        <v>181</v>
      </c>
      <c r="AJ1108" s="106" t="s">
        <v>181</v>
      </c>
      <c r="AK1108" s="106" t="s">
        <v>181</v>
      </c>
      <c r="AL1108" s="106" t="s">
        <v>181</v>
      </c>
      <c r="AM1108" s="106" t="s">
        <v>181</v>
      </c>
      <c r="AN1108" s="106" t="s">
        <v>181</v>
      </c>
      <c r="AO1108" s="3"/>
    </row>
    <row r="1109" spans="2:41" x14ac:dyDescent="0.25">
      <c r="B1109" s="106" t="s">
        <v>4829</v>
      </c>
      <c r="C1109" s="16" t="s">
        <v>6</v>
      </c>
      <c r="D1109" s="16" t="s">
        <v>7</v>
      </c>
      <c r="E1109" s="16">
        <v>2021</v>
      </c>
      <c r="F1109" s="12">
        <v>44295</v>
      </c>
      <c r="G1109" s="107">
        <v>1015.8</v>
      </c>
      <c r="H1109" s="106" t="s">
        <v>181</v>
      </c>
      <c r="I1109" s="107">
        <v>1018.3</v>
      </c>
      <c r="J1109" s="106" t="s">
        <v>6516</v>
      </c>
      <c r="K1109" s="107">
        <v>1013.3</v>
      </c>
      <c r="L1109" s="106" t="s">
        <v>6517</v>
      </c>
      <c r="M1109" s="107">
        <v>19.8</v>
      </c>
      <c r="N1109" s="107">
        <v>22.2</v>
      </c>
      <c r="O1109" s="106" t="s">
        <v>6518</v>
      </c>
      <c r="P1109" s="107">
        <v>18.3</v>
      </c>
      <c r="Q1109" s="106" t="s">
        <v>6519</v>
      </c>
      <c r="R1109" s="106" t="s">
        <v>181</v>
      </c>
      <c r="S1109" s="107">
        <v>88</v>
      </c>
      <c r="T1109" s="107">
        <v>68</v>
      </c>
      <c r="U1109" s="106" t="s">
        <v>6520</v>
      </c>
      <c r="V1109" s="107">
        <v>0.4</v>
      </c>
      <c r="W1109" s="107">
        <v>57</v>
      </c>
      <c r="X1109" s="107">
        <v>4.5999999999999996</v>
      </c>
      <c r="Y1109" s="107">
        <v>344</v>
      </c>
      <c r="Z1109" s="106" t="s">
        <v>6521</v>
      </c>
      <c r="AA1109" s="107">
        <v>1.5</v>
      </c>
      <c r="AB1109" s="106" t="s">
        <v>181</v>
      </c>
      <c r="AC1109" s="106" t="s">
        <v>181</v>
      </c>
      <c r="AD1109" s="106" t="s">
        <v>181</v>
      </c>
      <c r="AE1109" s="106" t="s">
        <v>181</v>
      </c>
      <c r="AF1109" s="106" t="s">
        <v>181</v>
      </c>
      <c r="AG1109" s="106" t="s">
        <v>181</v>
      </c>
      <c r="AH1109" s="106" t="s">
        <v>181</v>
      </c>
      <c r="AI1109" s="106" t="s">
        <v>181</v>
      </c>
      <c r="AJ1109" s="106" t="s">
        <v>181</v>
      </c>
      <c r="AK1109" s="106" t="s">
        <v>181</v>
      </c>
      <c r="AL1109" s="106" t="s">
        <v>181</v>
      </c>
      <c r="AM1109" s="106" t="s">
        <v>181</v>
      </c>
      <c r="AN1109" s="106" t="s">
        <v>181</v>
      </c>
      <c r="AO1109" s="3"/>
    </row>
    <row r="1110" spans="2:41" x14ac:dyDescent="0.25">
      <c r="B1110" s="106" t="s">
        <v>4829</v>
      </c>
      <c r="C1110" s="16" t="s">
        <v>6</v>
      </c>
      <c r="D1110" s="16" t="s">
        <v>7</v>
      </c>
      <c r="E1110" s="16">
        <v>2021</v>
      </c>
      <c r="F1110" s="12">
        <v>44296</v>
      </c>
      <c r="G1110" s="107">
        <v>1017.4</v>
      </c>
      <c r="H1110" s="106" t="s">
        <v>181</v>
      </c>
      <c r="I1110" s="107">
        <v>1018.8</v>
      </c>
      <c r="J1110" s="106" t="s">
        <v>6522</v>
      </c>
      <c r="K1110" s="107">
        <v>1015.8</v>
      </c>
      <c r="L1110" s="106" t="s">
        <v>6523</v>
      </c>
      <c r="M1110" s="107">
        <v>21.4</v>
      </c>
      <c r="N1110" s="107">
        <v>27.2</v>
      </c>
      <c r="O1110" s="106" t="s">
        <v>6524</v>
      </c>
      <c r="P1110" s="107">
        <v>17.7</v>
      </c>
      <c r="Q1110" s="106" t="s">
        <v>6525</v>
      </c>
      <c r="R1110" s="106" t="s">
        <v>181</v>
      </c>
      <c r="S1110" s="107">
        <v>83</v>
      </c>
      <c r="T1110" s="107">
        <v>56</v>
      </c>
      <c r="U1110" s="106" t="s">
        <v>6526</v>
      </c>
      <c r="V1110" s="107">
        <v>0.6</v>
      </c>
      <c r="W1110" s="107">
        <v>54</v>
      </c>
      <c r="X1110" s="107">
        <v>4.7</v>
      </c>
      <c r="Y1110" s="107">
        <v>105</v>
      </c>
      <c r="Z1110" s="106" t="s">
        <v>6527</v>
      </c>
      <c r="AA1110" s="107">
        <v>0.5</v>
      </c>
      <c r="AB1110" s="106" t="s">
        <v>181</v>
      </c>
      <c r="AC1110" s="106" t="s">
        <v>181</v>
      </c>
      <c r="AD1110" s="106" t="s">
        <v>181</v>
      </c>
      <c r="AE1110" s="106" t="s">
        <v>181</v>
      </c>
      <c r="AF1110" s="106" t="s">
        <v>181</v>
      </c>
      <c r="AG1110" s="106" t="s">
        <v>181</v>
      </c>
      <c r="AH1110" s="106" t="s">
        <v>181</v>
      </c>
      <c r="AI1110" s="106" t="s">
        <v>181</v>
      </c>
      <c r="AJ1110" s="106" t="s">
        <v>181</v>
      </c>
      <c r="AK1110" s="106" t="s">
        <v>181</v>
      </c>
      <c r="AL1110" s="106" t="s">
        <v>181</v>
      </c>
      <c r="AM1110" s="106" t="s">
        <v>181</v>
      </c>
      <c r="AN1110" s="106" t="s">
        <v>181</v>
      </c>
      <c r="AO1110" s="3"/>
    </row>
    <row r="1111" spans="2:41" x14ac:dyDescent="0.25">
      <c r="B1111" s="106" t="s">
        <v>4829</v>
      </c>
      <c r="C1111" s="16" t="s">
        <v>6</v>
      </c>
      <c r="D1111" s="16" t="s">
        <v>7</v>
      </c>
      <c r="E1111" s="16">
        <v>2021</v>
      </c>
      <c r="F1111" s="12">
        <v>44297</v>
      </c>
      <c r="G1111" s="107">
        <v>1017.9</v>
      </c>
      <c r="H1111" s="106" t="s">
        <v>181</v>
      </c>
      <c r="I1111" s="107">
        <v>1020</v>
      </c>
      <c r="J1111" s="106" t="s">
        <v>6528</v>
      </c>
      <c r="K1111" s="107">
        <v>1016.2</v>
      </c>
      <c r="L1111" s="106" t="s">
        <v>6529</v>
      </c>
      <c r="M1111" s="107">
        <v>22</v>
      </c>
      <c r="N1111" s="107">
        <v>26.8</v>
      </c>
      <c r="O1111" s="106" t="s">
        <v>6530</v>
      </c>
      <c r="P1111" s="107">
        <v>19.100000000000001</v>
      </c>
      <c r="Q1111" s="106" t="s">
        <v>6531</v>
      </c>
      <c r="R1111" s="106" t="s">
        <v>181</v>
      </c>
      <c r="S1111" s="107">
        <v>87</v>
      </c>
      <c r="T1111" s="107">
        <v>60</v>
      </c>
      <c r="U1111" s="106" t="s">
        <v>6532</v>
      </c>
      <c r="V1111" s="107">
        <v>0.2</v>
      </c>
      <c r="W1111" s="107">
        <v>95</v>
      </c>
      <c r="X1111" s="107">
        <v>3.3</v>
      </c>
      <c r="Y1111" s="107">
        <v>269</v>
      </c>
      <c r="Z1111" s="106" t="s">
        <v>6533</v>
      </c>
      <c r="AA1111" s="107">
        <v>7</v>
      </c>
      <c r="AB1111" s="106" t="s">
        <v>181</v>
      </c>
      <c r="AC1111" s="106" t="s">
        <v>181</v>
      </c>
      <c r="AD1111" s="106" t="s">
        <v>181</v>
      </c>
      <c r="AE1111" s="106" t="s">
        <v>181</v>
      </c>
      <c r="AF1111" s="106" t="s">
        <v>181</v>
      </c>
      <c r="AG1111" s="106" t="s">
        <v>181</v>
      </c>
      <c r="AH1111" s="106" t="s">
        <v>181</v>
      </c>
      <c r="AI1111" s="106" t="s">
        <v>181</v>
      </c>
      <c r="AJ1111" s="106" t="s">
        <v>181</v>
      </c>
      <c r="AK1111" s="106" t="s">
        <v>181</v>
      </c>
      <c r="AL1111" s="106" t="s">
        <v>181</v>
      </c>
      <c r="AM1111" s="106" t="s">
        <v>181</v>
      </c>
      <c r="AN1111" s="106" t="s">
        <v>181</v>
      </c>
      <c r="AO1111" s="3"/>
    </row>
    <row r="1112" spans="2:41" x14ac:dyDescent="0.25">
      <c r="B1112" s="106" t="s">
        <v>4829</v>
      </c>
      <c r="C1112" s="16" t="s">
        <v>6</v>
      </c>
      <c r="D1112" s="16" t="s">
        <v>7</v>
      </c>
      <c r="E1112" s="16">
        <v>2021</v>
      </c>
      <c r="F1112" s="12">
        <v>44298</v>
      </c>
      <c r="G1112" s="107">
        <v>1015</v>
      </c>
      <c r="H1112" s="106" t="s">
        <v>181</v>
      </c>
      <c r="I1112" s="107">
        <v>1017.7</v>
      </c>
      <c r="J1112" s="106" t="s">
        <v>3794</v>
      </c>
      <c r="K1112" s="107">
        <v>1012.5</v>
      </c>
      <c r="L1112" s="106" t="s">
        <v>6534</v>
      </c>
      <c r="M1112" s="107">
        <v>23.3</v>
      </c>
      <c r="N1112" s="107">
        <v>29.3</v>
      </c>
      <c r="O1112" s="106" t="s">
        <v>6535</v>
      </c>
      <c r="P1112" s="107">
        <v>18.3</v>
      </c>
      <c r="Q1112" s="106" t="s">
        <v>6536</v>
      </c>
      <c r="R1112" s="106" t="s">
        <v>181</v>
      </c>
      <c r="S1112" s="107">
        <v>84</v>
      </c>
      <c r="T1112" s="107">
        <v>60</v>
      </c>
      <c r="U1112" s="106" t="s">
        <v>6537</v>
      </c>
      <c r="V1112" s="107">
        <v>0.4</v>
      </c>
      <c r="W1112" s="107">
        <v>78</v>
      </c>
      <c r="X1112" s="107">
        <v>5.0999999999999996</v>
      </c>
      <c r="Y1112" s="107">
        <v>144</v>
      </c>
      <c r="Z1112" s="106" t="s">
        <v>6538</v>
      </c>
      <c r="AA1112" s="107">
        <v>1.5</v>
      </c>
      <c r="AB1112" s="106" t="s">
        <v>181</v>
      </c>
      <c r="AC1112" s="106" t="s">
        <v>181</v>
      </c>
      <c r="AD1112" s="106" t="s">
        <v>181</v>
      </c>
      <c r="AE1112" s="106" t="s">
        <v>181</v>
      </c>
      <c r="AF1112" s="106" t="s">
        <v>181</v>
      </c>
      <c r="AG1112" s="106" t="s">
        <v>181</v>
      </c>
      <c r="AH1112" s="106" t="s">
        <v>181</v>
      </c>
      <c r="AI1112" s="106" t="s">
        <v>181</v>
      </c>
      <c r="AJ1112" s="106" t="s">
        <v>181</v>
      </c>
      <c r="AK1112" s="106" t="s">
        <v>181</v>
      </c>
      <c r="AL1112" s="106" t="s">
        <v>181</v>
      </c>
      <c r="AM1112" s="106" t="s">
        <v>181</v>
      </c>
      <c r="AN1112" s="106" t="s">
        <v>181</v>
      </c>
      <c r="AO1112" s="3"/>
    </row>
    <row r="1113" spans="2:41" x14ac:dyDescent="0.25">
      <c r="B1113" s="106" t="s">
        <v>4829</v>
      </c>
      <c r="C1113" s="16" t="s">
        <v>6</v>
      </c>
      <c r="D1113" s="16" t="s">
        <v>7</v>
      </c>
      <c r="E1113" s="16">
        <v>2021</v>
      </c>
      <c r="F1113" s="12">
        <v>44299</v>
      </c>
      <c r="G1113" s="107">
        <v>1012.9</v>
      </c>
      <c r="H1113" s="106" t="s">
        <v>181</v>
      </c>
      <c r="I1113" s="107">
        <v>1014.3</v>
      </c>
      <c r="J1113" s="106" t="s">
        <v>6539</v>
      </c>
      <c r="K1113" s="107">
        <v>1011</v>
      </c>
      <c r="L1113" s="106" t="s">
        <v>3802</v>
      </c>
      <c r="M1113" s="107">
        <v>23.9</v>
      </c>
      <c r="N1113" s="107">
        <v>28.6</v>
      </c>
      <c r="O1113" s="106" t="s">
        <v>6540</v>
      </c>
      <c r="P1113" s="107">
        <v>21</v>
      </c>
      <c r="Q1113" s="106" t="s">
        <v>6541</v>
      </c>
      <c r="R1113" s="106" t="s">
        <v>181</v>
      </c>
      <c r="S1113" s="107">
        <v>88</v>
      </c>
      <c r="T1113" s="107">
        <v>64</v>
      </c>
      <c r="U1113" s="106" t="s">
        <v>6542</v>
      </c>
      <c r="V1113" s="107">
        <v>0.3</v>
      </c>
      <c r="W1113" s="107">
        <v>36</v>
      </c>
      <c r="X1113" s="107">
        <v>4.8</v>
      </c>
      <c r="Y1113" s="107">
        <v>37</v>
      </c>
      <c r="Z1113" s="106" t="s">
        <v>6543</v>
      </c>
      <c r="AA1113" s="107">
        <v>37.5</v>
      </c>
      <c r="AB1113" s="106" t="s">
        <v>181</v>
      </c>
      <c r="AC1113" s="106" t="s">
        <v>181</v>
      </c>
      <c r="AD1113" s="106" t="s">
        <v>181</v>
      </c>
      <c r="AE1113" s="106" t="s">
        <v>181</v>
      </c>
      <c r="AF1113" s="106" t="s">
        <v>181</v>
      </c>
      <c r="AG1113" s="106" t="s">
        <v>181</v>
      </c>
      <c r="AH1113" s="106" t="s">
        <v>181</v>
      </c>
      <c r="AI1113" s="106" t="s">
        <v>181</v>
      </c>
      <c r="AJ1113" s="106" t="s">
        <v>181</v>
      </c>
      <c r="AK1113" s="106" t="s">
        <v>181</v>
      </c>
      <c r="AL1113" s="106" t="s">
        <v>181</v>
      </c>
      <c r="AM1113" s="106" t="s">
        <v>181</v>
      </c>
      <c r="AN1113" s="106" t="s">
        <v>181</v>
      </c>
      <c r="AO1113" s="3"/>
    </row>
    <row r="1114" spans="2:41" x14ac:dyDescent="0.25">
      <c r="B1114" s="106" t="s">
        <v>4829</v>
      </c>
      <c r="C1114" s="16" t="s">
        <v>6</v>
      </c>
      <c r="D1114" s="16" t="s">
        <v>7</v>
      </c>
      <c r="E1114" s="16">
        <v>2021</v>
      </c>
      <c r="F1114" s="12">
        <v>44300</v>
      </c>
      <c r="G1114" s="107">
        <v>1013</v>
      </c>
      <c r="H1114" s="106" t="s">
        <v>181</v>
      </c>
      <c r="I1114" s="107">
        <v>1014.6</v>
      </c>
      <c r="J1114" s="106" t="s">
        <v>6544</v>
      </c>
      <c r="K1114" s="107">
        <v>1011.4</v>
      </c>
      <c r="L1114" s="106" t="s">
        <v>6545</v>
      </c>
      <c r="M1114" s="107">
        <v>21.6</v>
      </c>
      <c r="N1114" s="107">
        <v>24.2</v>
      </c>
      <c r="O1114" s="106" t="s">
        <v>6546</v>
      </c>
      <c r="P1114" s="107">
        <v>19.5</v>
      </c>
      <c r="Q1114" s="106" t="s">
        <v>6547</v>
      </c>
      <c r="R1114" s="106" t="s">
        <v>181</v>
      </c>
      <c r="S1114" s="107">
        <v>95</v>
      </c>
      <c r="T1114" s="107">
        <v>85</v>
      </c>
      <c r="U1114" s="106" t="s">
        <v>6548</v>
      </c>
      <c r="V1114" s="107">
        <v>0.4</v>
      </c>
      <c r="W1114" s="107">
        <v>62</v>
      </c>
      <c r="X1114" s="107">
        <v>5.3</v>
      </c>
      <c r="Y1114" s="107">
        <v>42</v>
      </c>
      <c r="Z1114" s="106" t="s">
        <v>6549</v>
      </c>
      <c r="AA1114" s="107">
        <v>7</v>
      </c>
      <c r="AB1114" s="106" t="s">
        <v>181</v>
      </c>
      <c r="AC1114" s="106" t="s">
        <v>181</v>
      </c>
      <c r="AD1114" s="106" t="s">
        <v>181</v>
      </c>
      <c r="AE1114" s="106" t="s">
        <v>181</v>
      </c>
      <c r="AF1114" s="106" t="s">
        <v>181</v>
      </c>
      <c r="AG1114" s="106" t="s">
        <v>181</v>
      </c>
      <c r="AH1114" s="106" t="s">
        <v>181</v>
      </c>
      <c r="AI1114" s="106" t="s">
        <v>181</v>
      </c>
      <c r="AJ1114" s="106" t="s">
        <v>181</v>
      </c>
      <c r="AK1114" s="106" t="s">
        <v>181</v>
      </c>
      <c r="AL1114" s="106" t="s">
        <v>181</v>
      </c>
      <c r="AM1114" s="106" t="s">
        <v>181</v>
      </c>
      <c r="AN1114" s="106" t="s">
        <v>181</v>
      </c>
      <c r="AO1114" s="3"/>
    </row>
    <row r="1115" spans="2:41" x14ac:dyDescent="0.25">
      <c r="B1115" s="106" t="s">
        <v>4829</v>
      </c>
      <c r="C1115" s="16" t="s">
        <v>6</v>
      </c>
      <c r="D1115" s="16" t="s">
        <v>7</v>
      </c>
      <c r="E1115" s="16">
        <v>2021</v>
      </c>
      <c r="F1115" s="12">
        <v>44301</v>
      </c>
      <c r="G1115" s="107">
        <v>1011.5</v>
      </c>
      <c r="H1115" s="106" t="s">
        <v>181</v>
      </c>
      <c r="I1115" s="107">
        <v>1013.8</v>
      </c>
      <c r="J1115" s="106" t="s">
        <v>3818</v>
      </c>
      <c r="K1115" s="107">
        <v>1009.5</v>
      </c>
      <c r="L1115" s="106" t="s">
        <v>6550</v>
      </c>
      <c r="M1115" s="107">
        <v>22.6</v>
      </c>
      <c r="N1115" s="107">
        <v>27.3</v>
      </c>
      <c r="O1115" s="106" t="s">
        <v>6551</v>
      </c>
      <c r="P1115" s="107">
        <v>19.399999999999999</v>
      </c>
      <c r="Q1115" s="106" t="s">
        <v>6552</v>
      </c>
      <c r="R1115" s="106" t="s">
        <v>181</v>
      </c>
      <c r="S1115" s="107">
        <v>86</v>
      </c>
      <c r="T1115" s="107">
        <v>65</v>
      </c>
      <c r="U1115" s="106" t="s">
        <v>6553</v>
      </c>
      <c r="V1115" s="107">
        <v>0.6</v>
      </c>
      <c r="W1115" s="107">
        <v>64</v>
      </c>
      <c r="X1115" s="107">
        <v>5.0999999999999996</v>
      </c>
      <c r="Y1115" s="107">
        <v>91</v>
      </c>
      <c r="Z1115" s="106" t="s">
        <v>6554</v>
      </c>
      <c r="AA1115" s="107">
        <v>0.5</v>
      </c>
      <c r="AB1115" s="106" t="s">
        <v>181</v>
      </c>
      <c r="AC1115" s="106" t="s">
        <v>181</v>
      </c>
      <c r="AD1115" s="106" t="s">
        <v>181</v>
      </c>
      <c r="AE1115" s="106" t="s">
        <v>181</v>
      </c>
      <c r="AF1115" s="106" t="s">
        <v>181</v>
      </c>
      <c r="AG1115" s="106" t="s">
        <v>181</v>
      </c>
      <c r="AH1115" s="106" t="s">
        <v>181</v>
      </c>
      <c r="AI1115" s="106" t="s">
        <v>181</v>
      </c>
      <c r="AJ1115" s="106" t="s">
        <v>181</v>
      </c>
      <c r="AK1115" s="106" t="s">
        <v>181</v>
      </c>
      <c r="AL1115" s="106" t="s">
        <v>181</v>
      </c>
      <c r="AM1115" s="106" t="s">
        <v>181</v>
      </c>
      <c r="AN1115" s="106" t="s">
        <v>181</v>
      </c>
      <c r="AO1115" s="3"/>
    </row>
    <row r="1116" spans="2:41" x14ac:dyDescent="0.25">
      <c r="B1116" s="106" t="s">
        <v>4829</v>
      </c>
      <c r="C1116" s="16" t="s">
        <v>6</v>
      </c>
      <c r="D1116" s="16" t="s">
        <v>7</v>
      </c>
      <c r="E1116" s="16">
        <v>2021</v>
      </c>
      <c r="F1116" s="12">
        <v>44302</v>
      </c>
      <c r="G1116" s="107">
        <v>1012.2</v>
      </c>
      <c r="H1116" s="106" t="s">
        <v>181</v>
      </c>
      <c r="I1116" s="107">
        <v>1013.7</v>
      </c>
      <c r="J1116" s="106" t="s">
        <v>6555</v>
      </c>
      <c r="K1116" s="107">
        <v>1010.7</v>
      </c>
      <c r="L1116" s="106" t="s">
        <v>6556</v>
      </c>
      <c r="M1116" s="107">
        <v>23.1</v>
      </c>
      <c r="N1116" s="107">
        <v>26.7</v>
      </c>
      <c r="O1116" s="106" t="s">
        <v>6557</v>
      </c>
      <c r="P1116" s="107">
        <v>21.4</v>
      </c>
      <c r="Q1116" s="106" t="s">
        <v>6558</v>
      </c>
      <c r="R1116" s="106" t="s">
        <v>181</v>
      </c>
      <c r="S1116" s="107">
        <v>87</v>
      </c>
      <c r="T1116" s="107">
        <v>68</v>
      </c>
      <c r="U1116" s="106" t="s">
        <v>6559</v>
      </c>
      <c r="V1116" s="107">
        <v>0.3</v>
      </c>
      <c r="W1116" s="107">
        <v>52</v>
      </c>
      <c r="X1116" s="107">
        <v>5.3</v>
      </c>
      <c r="Y1116" s="107">
        <v>35</v>
      </c>
      <c r="Z1116" s="106" t="s">
        <v>6560</v>
      </c>
      <c r="AA1116" s="107">
        <v>0</v>
      </c>
      <c r="AB1116" s="106" t="s">
        <v>181</v>
      </c>
      <c r="AC1116" s="106" t="s">
        <v>181</v>
      </c>
      <c r="AD1116" s="106" t="s">
        <v>181</v>
      </c>
      <c r="AE1116" s="106" t="s">
        <v>181</v>
      </c>
      <c r="AF1116" s="106" t="s">
        <v>181</v>
      </c>
      <c r="AG1116" s="106" t="s">
        <v>181</v>
      </c>
      <c r="AH1116" s="106" t="s">
        <v>181</v>
      </c>
      <c r="AI1116" s="106" t="s">
        <v>181</v>
      </c>
      <c r="AJ1116" s="106" t="s">
        <v>181</v>
      </c>
      <c r="AK1116" s="106" t="s">
        <v>181</v>
      </c>
      <c r="AL1116" s="106" t="s">
        <v>181</v>
      </c>
      <c r="AM1116" s="106" t="s">
        <v>181</v>
      </c>
      <c r="AN1116" s="106" t="s">
        <v>181</v>
      </c>
      <c r="AO1116" s="3"/>
    </row>
    <row r="1117" spans="2:41" x14ac:dyDescent="0.25">
      <c r="B1117" s="106" t="s">
        <v>4829</v>
      </c>
      <c r="C1117" s="16" t="s">
        <v>6</v>
      </c>
      <c r="D1117" s="16" t="s">
        <v>7</v>
      </c>
      <c r="E1117" s="16">
        <v>2021</v>
      </c>
      <c r="F1117" s="12">
        <v>44303</v>
      </c>
      <c r="G1117" s="107">
        <v>1015.1</v>
      </c>
      <c r="H1117" s="106" t="s">
        <v>181</v>
      </c>
      <c r="I1117" s="107">
        <v>1018.4</v>
      </c>
      <c r="J1117" s="106" t="s">
        <v>6561</v>
      </c>
      <c r="K1117" s="107">
        <v>1012.2</v>
      </c>
      <c r="L1117" s="106" t="s">
        <v>6562</v>
      </c>
      <c r="M1117" s="107">
        <v>21.8</v>
      </c>
      <c r="N1117" s="107">
        <v>23.4</v>
      </c>
      <c r="O1117" s="106" t="s">
        <v>6563</v>
      </c>
      <c r="P1117" s="107">
        <v>19.399999999999999</v>
      </c>
      <c r="Q1117" s="106" t="s">
        <v>6564</v>
      </c>
      <c r="R1117" s="106" t="s">
        <v>181</v>
      </c>
      <c r="S1117" s="107">
        <v>81</v>
      </c>
      <c r="T1117" s="107">
        <v>58</v>
      </c>
      <c r="U1117" s="106" t="s">
        <v>6565</v>
      </c>
      <c r="V1117" s="107">
        <v>0.4</v>
      </c>
      <c r="W1117" s="107">
        <v>24</v>
      </c>
      <c r="X1117" s="107">
        <v>5.7</v>
      </c>
      <c r="Y1117" s="107">
        <v>83</v>
      </c>
      <c r="Z1117" s="106" t="s">
        <v>6566</v>
      </c>
      <c r="AA1117" s="107">
        <v>0.5</v>
      </c>
      <c r="AB1117" s="106" t="s">
        <v>181</v>
      </c>
      <c r="AC1117" s="106" t="s">
        <v>181</v>
      </c>
      <c r="AD1117" s="106" t="s">
        <v>181</v>
      </c>
      <c r="AE1117" s="106" t="s">
        <v>181</v>
      </c>
      <c r="AF1117" s="106" t="s">
        <v>181</v>
      </c>
      <c r="AG1117" s="106" t="s">
        <v>181</v>
      </c>
      <c r="AH1117" s="106" t="s">
        <v>181</v>
      </c>
      <c r="AI1117" s="106" t="s">
        <v>181</v>
      </c>
      <c r="AJ1117" s="106" t="s">
        <v>181</v>
      </c>
      <c r="AK1117" s="106" t="s">
        <v>181</v>
      </c>
      <c r="AL1117" s="106" t="s">
        <v>181</v>
      </c>
      <c r="AM1117" s="106" t="s">
        <v>181</v>
      </c>
      <c r="AN1117" s="106" t="s">
        <v>181</v>
      </c>
      <c r="AO1117" s="3"/>
    </row>
    <row r="1118" spans="2:41" x14ac:dyDescent="0.25">
      <c r="B1118" s="106" t="s">
        <v>4829</v>
      </c>
      <c r="C1118" s="16" t="s">
        <v>6</v>
      </c>
      <c r="D1118" s="16" t="s">
        <v>7</v>
      </c>
      <c r="E1118" s="16">
        <v>2021</v>
      </c>
      <c r="F1118" s="12">
        <v>44304</v>
      </c>
      <c r="G1118" s="107">
        <v>1016.9</v>
      </c>
      <c r="H1118" s="106" t="s">
        <v>181</v>
      </c>
      <c r="I1118" s="107">
        <v>1018.8</v>
      </c>
      <c r="J1118" s="106" t="s">
        <v>6567</v>
      </c>
      <c r="K1118" s="107">
        <v>1014.1</v>
      </c>
      <c r="L1118" s="106" t="s">
        <v>6568</v>
      </c>
      <c r="M1118" s="107">
        <v>19.7</v>
      </c>
      <c r="N1118" s="107">
        <v>24.6</v>
      </c>
      <c r="O1118" s="106" t="s">
        <v>6569</v>
      </c>
      <c r="P1118" s="107">
        <v>16.2</v>
      </c>
      <c r="Q1118" s="106" t="s">
        <v>6570</v>
      </c>
      <c r="R1118" s="106" t="s">
        <v>181</v>
      </c>
      <c r="S1118" s="107">
        <v>78</v>
      </c>
      <c r="T1118" s="107">
        <v>52</v>
      </c>
      <c r="U1118" s="106" t="s">
        <v>6571</v>
      </c>
      <c r="V1118" s="107">
        <v>0.6</v>
      </c>
      <c r="W1118" s="107">
        <v>24</v>
      </c>
      <c r="X1118" s="107">
        <v>7.8</v>
      </c>
      <c r="Y1118" s="107">
        <v>40</v>
      </c>
      <c r="Z1118" s="106" t="s">
        <v>6572</v>
      </c>
      <c r="AA1118" s="107">
        <v>0</v>
      </c>
      <c r="AB1118" s="106" t="s">
        <v>181</v>
      </c>
      <c r="AC1118" s="106" t="s">
        <v>181</v>
      </c>
      <c r="AD1118" s="106" t="s">
        <v>181</v>
      </c>
      <c r="AE1118" s="106" t="s">
        <v>181</v>
      </c>
      <c r="AF1118" s="106" t="s">
        <v>181</v>
      </c>
      <c r="AG1118" s="106" t="s">
        <v>181</v>
      </c>
      <c r="AH1118" s="106" t="s">
        <v>181</v>
      </c>
      <c r="AI1118" s="106" t="s">
        <v>181</v>
      </c>
      <c r="AJ1118" s="106" t="s">
        <v>181</v>
      </c>
      <c r="AK1118" s="106" t="s">
        <v>181</v>
      </c>
      <c r="AL1118" s="106" t="s">
        <v>181</v>
      </c>
      <c r="AM1118" s="106" t="s">
        <v>181</v>
      </c>
      <c r="AN1118" s="106" t="s">
        <v>181</v>
      </c>
      <c r="AO1118" s="3"/>
    </row>
    <row r="1119" spans="2:41" x14ac:dyDescent="0.25">
      <c r="B1119" s="106" t="s">
        <v>4829</v>
      </c>
      <c r="C1119" s="16" t="s">
        <v>6</v>
      </c>
      <c r="D1119" s="16" t="s">
        <v>7</v>
      </c>
      <c r="E1119" s="16">
        <v>2021</v>
      </c>
      <c r="F1119" s="12">
        <v>44305</v>
      </c>
      <c r="G1119" s="107">
        <v>1014.2</v>
      </c>
      <c r="H1119" s="106" t="s">
        <v>181</v>
      </c>
      <c r="I1119" s="107">
        <v>1016.3</v>
      </c>
      <c r="J1119" s="106" t="s">
        <v>3848</v>
      </c>
      <c r="K1119" s="107">
        <v>1012.2</v>
      </c>
      <c r="L1119" s="106" t="s">
        <v>6573</v>
      </c>
      <c r="M1119" s="107">
        <v>20.100000000000001</v>
      </c>
      <c r="N1119" s="107">
        <v>26</v>
      </c>
      <c r="O1119" s="106" t="s">
        <v>6574</v>
      </c>
      <c r="P1119" s="107">
        <v>16.8</v>
      </c>
      <c r="Q1119" s="106" t="s">
        <v>6575</v>
      </c>
      <c r="R1119" s="106" t="s">
        <v>181</v>
      </c>
      <c r="S1119" s="107">
        <v>81</v>
      </c>
      <c r="T1119" s="107">
        <v>45</v>
      </c>
      <c r="U1119" s="106" t="s">
        <v>6576</v>
      </c>
      <c r="V1119" s="107">
        <v>0.5</v>
      </c>
      <c r="W1119" s="107">
        <v>225</v>
      </c>
      <c r="X1119" s="107">
        <v>4.9000000000000004</v>
      </c>
      <c r="Y1119" s="107">
        <v>95</v>
      </c>
      <c r="Z1119" s="106" t="s">
        <v>6577</v>
      </c>
      <c r="AA1119" s="107">
        <v>0</v>
      </c>
      <c r="AB1119" s="106" t="s">
        <v>181</v>
      </c>
      <c r="AC1119" s="106" t="s">
        <v>181</v>
      </c>
      <c r="AD1119" s="106" t="s">
        <v>181</v>
      </c>
      <c r="AE1119" s="106" t="s">
        <v>181</v>
      </c>
      <c r="AF1119" s="106" t="s">
        <v>181</v>
      </c>
      <c r="AG1119" s="106" t="s">
        <v>181</v>
      </c>
      <c r="AH1119" s="106" t="s">
        <v>181</v>
      </c>
      <c r="AI1119" s="106" t="s">
        <v>181</v>
      </c>
      <c r="AJ1119" s="106" t="s">
        <v>181</v>
      </c>
      <c r="AK1119" s="106" t="s">
        <v>181</v>
      </c>
      <c r="AL1119" s="106" t="s">
        <v>181</v>
      </c>
      <c r="AM1119" s="106" t="s">
        <v>181</v>
      </c>
      <c r="AN1119" s="106" t="s">
        <v>181</v>
      </c>
      <c r="AO1119" s="3"/>
    </row>
    <row r="1120" spans="2:41" x14ac:dyDescent="0.25">
      <c r="B1120" s="106" t="s">
        <v>4829</v>
      </c>
      <c r="C1120" s="16" t="s">
        <v>6</v>
      </c>
      <c r="D1120" s="16" t="s">
        <v>7</v>
      </c>
      <c r="E1120" s="16">
        <v>2021</v>
      </c>
      <c r="F1120" s="12">
        <v>44306</v>
      </c>
      <c r="G1120" s="107">
        <v>1013.3</v>
      </c>
      <c r="H1120" s="106" t="s">
        <v>181</v>
      </c>
      <c r="I1120" s="107">
        <v>1014.8</v>
      </c>
      <c r="J1120" s="106" t="s">
        <v>6578</v>
      </c>
      <c r="K1120" s="107">
        <v>1011.9</v>
      </c>
      <c r="L1120" s="106" t="s">
        <v>6579</v>
      </c>
      <c r="M1120" s="107">
        <v>21.4</v>
      </c>
      <c r="N1120" s="107">
        <v>26.9</v>
      </c>
      <c r="O1120" s="106" t="s">
        <v>6580</v>
      </c>
      <c r="P1120" s="107">
        <v>17.3</v>
      </c>
      <c r="Q1120" s="106" t="s">
        <v>6581</v>
      </c>
      <c r="R1120" s="106" t="s">
        <v>181</v>
      </c>
      <c r="S1120" s="107">
        <v>79</v>
      </c>
      <c r="T1120" s="107">
        <v>49</v>
      </c>
      <c r="U1120" s="106" t="s">
        <v>6582</v>
      </c>
      <c r="V1120" s="107">
        <v>0.4</v>
      </c>
      <c r="W1120" s="107">
        <v>38</v>
      </c>
      <c r="X1120" s="107">
        <v>5.5</v>
      </c>
      <c r="Y1120" s="107">
        <v>97</v>
      </c>
      <c r="Z1120" s="106" t="s">
        <v>6583</v>
      </c>
      <c r="AA1120" s="107">
        <v>0</v>
      </c>
      <c r="AB1120" s="106" t="s">
        <v>181</v>
      </c>
      <c r="AC1120" s="106" t="s">
        <v>181</v>
      </c>
      <c r="AD1120" s="106" t="s">
        <v>181</v>
      </c>
      <c r="AE1120" s="106" t="s">
        <v>181</v>
      </c>
      <c r="AF1120" s="106" t="s">
        <v>181</v>
      </c>
      <c r="AG1120" s="106" t="s">
        <v>181</v>
      </c>
      <c r="AH1120" s="106" t="s">
        <v>181</v>
      </c>
      <c r="AI1120" s="106" t="s">
        <v>181</v>
      </c>
      <c r="AJ1120" s="106" t="s">
        <v>181</v>
      </c>
      <c r="AK1120" s="106" t="s">
        <v>181</v>
      </c>
      <c r="AL1120" s="106" t="s">
        <v>181</v>
      </c>
      <c r="AM1120" s="106" t="s">
        <v>181</v>
      </c>
      <c r="AN1120" s="106" t="s">
        <v>181</v>
      </c>
      <c r="AO1120" s="3"/>
    </row>
    <row r="1121" spans="2:41" x14ac:dyDescent="0.25">
      <c r="B1121" s="106" t="s">
        <v>4829</v>
      </c>
      <c r="C1121" s="16" t="s">
        <v>6</v>
      </c>
      <c r="D1121" s="16" t="s">
        <v>7</v>
      </c>
      <c r="E1121" s="16">
        <v>2021</v>
      </c>
      <c r="F1121" s="12">
        <v>44307</v>
      </c>
      <c r="G1121" s="107">
        <v>1011.6</v>
      </c>
      <c r="H1121" s="106" t="s">
        <v>181</v>
      </c>
      <c r="I1121" s="107">
        <v>1013.7</v>
      </c>
      <c r="J1121" s="106" t="s">
        <v>6584</v>
      </c>
      <c r="K1121" s="107">
        <v>1009.5</v>
      </c>
      <c r="L1121" s="106" t="s">
        <v>6585</v>
      </c>
      <c r="M1121" s="107">
        <v>22.5</v>
      </c>
      <c r="N1121" s="107">
        <v>27.7</v>
      </c>
      <c r="O1121" s="106" t="s">
        <v>6586</v>
      </c>
      <c r="P1121" s="107">
        <v>17</v>
      </c>
      <c r="Q1121" s="106" t="s">
        <v>6587</v>
      </c>
      <c r="R1121" s="106" t="s">
        <v>181</v>
      </c>
      <c r="S1121" s="107">
        <v>79</v>
      </c>
      <c r="T1121" s="107">
        <v>51</v>
      </c>
      <c r="U1121" s="106" t="s">
        <v>6588</v>
      </c>
      <c r="V1121" s="107">
        <v>0.6</v>
      </c>
      <c r="W1121" s="107">
        <v>48</v>
      </c>
      <c r="X1121" s="107">
        <v>5</v>
      </c>
      <c r="Y1121" s="107">
        <v>13</v>
      </c>
      <c r="Z1121" s="106" t="s">
        <v>6589</v>
      </c>
      <c r="AA1121" s="107">
        <v>0</v>
      </c>
      <c r="AB1121" s="106" t="s">
        <v>181</v>
      </c>
      <c r="AC1121" s="106" t="s">
        <v>181</v>
      </c>
      <c r="AD1121" s="106" t="s">
        <v>181</v>
      </c>
      <c r="AE1121" s="106" t="s">
        <v>181</v>
      </c>
      <c r="AF1121" s="106" t="s">
        <v>181</v>
      </c>
      <c r="AG1121" s="106" t="s">
        <v>181</v>
      </c>
      <c r="AH1121" s="106" t="s">
        <v>181</v>
      </c>
      <c r="AI1121" s="106" t="s">
        <v>181</v>
      </c>
      <c r="AJ1121" s="106" t="s">
        <v>181</v>
      </c>
      <c r="AK1121" s="106" t="s">
        <v>181</v>
      </c>
      <c r="AL1121" s="106" t="s">
        <v>181</v>
      </c>
      <c r="AM1121" s="106" t="s">
        <v>181</v>
      </c>
      <c r="AN1121" s="106" t="s">
        <v>181</v>
      </c>
      <c r="AO1121" s="3"/>
    </row>
    <row r="1122" spans="2:41" x14ac:dyDescent="0.25">
      <c r="B1122" s="106" t="s">
        <v>4829</v>
      </c>
      <c r="C1122" s="16" t="s">
        <v>6</v>
      </c>
      <c r="D1122" s="16" t="s">
        <v>7</v>
      </c>
      <c r="E1122" s="16">
        <v>2021</v>
      </c>
      <c r="F1122" s="12">
        <v>44308</v>
      </c>
      <c r="G1122" s="107">
        <v>1007.1</v>
      </c>
      <c r="H1122" s="106" t="s">
        <v>181</v>
      </c>
      <c r="I1122" s="107">
        <v>1009.8</v>
      </c>
      <c r="J1122" s="106" t="s">
        <v>6590</v>
      </c>
      <c r="K1122" s="107">
        <v>1004.6</v>
      </c>
      <c r="L1122" s="106" t="s">
        <v>6591</v>
      </c>
      <c r="M1122" s="107">
        <v>22.7</v>
      </c>
      <c r="N1122" s="107">
        <v>28</v>
      </c>
      <c r="O1122" s="106" t="s">
        <v>6592</v>
      </c>
      <c r="P1122" s="107">
        <v>20.2</v>
      </c>
      <c r="Q1122" s="106" t="s">
        <v>6593</v>
      </c>
      <c r="R1122" s="106" t="s">
        <v>181</v>
      </c>
      <c r="S1122" s="107">
        <v>91</v>
      </c>
      <c r="T1122" s="107">
        <v>70</v>
      </c>
      <c r="U1122" s="106" t="s">
        <v>6594</v>
      </c>
      <c r="V1122" s="107">
        <v>0.2</v>
      </c>
      <c r="W1122" s="107">
        <v>64</v>
      </c>
      <c r="X1122" s="107">
        <v>3.3</v>
      </c>
      <c r="Y1122" s="107">
        <v>203</v>
      </c>
      <c r="Z1122" s="106" t="s">
        <v>6595</v>
      </c>
      <c r="AA1122" s="107">
        <v>12.5</v>
      </c>
      <c r="AB1122" s="106" t="s">
        <v>181</v>
      </c>
      <c r="AC1122" s="106" t="s">
        <v>181</v>
      </c>
      <c r="AD1122" s="106" t="s">
        <v>181</v>
      </c>
      <c r="AE1122" s="106" t="s">
        <v>181</v>
      </c>
      <c r="AF1122" s="106" t="s">
        <v>181</v>
      </c>
      <c r="AG1122" s="106" t="s">
        <v>181</v>
      </c>
      <c r="AH1122" s="106" t="s">
        <v>181</v>
      </c>
      <c r="AI1122" s="106" t="s">
        <v>181</v>
      </c>
      <c r="AJ1122" s="106" t="s">
        <v>181</v>
      </c>
      <c r="AK1122" s="106" t="s">
        <v>181</v>
      </c>
      <c r="AL1122" s="106" t="s">
        <v>181</v>
      </c>
      <c r="AM1122" s="106" t="s">
        <v>181</v>
      </c>
      <c r="AN1122" s="106" t="s">
        <v>181</v>
      </c>
      <c r="AO1122" s="3"/>
    </row>
    <row r="1123" spans="2:41" x14ac:dyDescent="0.25">
      <c r="B1123" s="106" t="s">
        <v>4829</v>
      </c>
      <c r="C1123" s="16" t="s">
        <v>6</v>
      </c>
      <c r="D1123" s="16" t="s">
        <v>7</v>
      </c>
      <c r="E1123" s="16">
        <v>2021</v>
      </c>
      <c r="F1123" s="12">
        <v>44309</v>
      </c>
      <c r="G1123" s="107">
        <v>1005.4</v>
      </c>
      <c r="H1123" s="106" t="s">
        <v>181</v>
      </c>
      <c r="I1123" s="107">
        <v>1008.4</v>
      </c>
      <c r="J1123" s="106" t="s">
        <v>6596</v>
      </c>
      <c r="K1123" s="107">
        <v>1003.7</v>
      </c>
      <c r="L1123" s="106" t="s">
        <v>6597</v>
      </c>
      <c r="M1123" s="107">
        <v>23.9</v>
      </c>
      <c r="N1123" s="107">
        <v>29.5</v>
      </c>
      <c r="O1123" s="106" t="s">
        <v>6598</v>
      </c>
      <c r="P1123" s="107">
        <v>20.100000000000001</v>
      </c>
      <c r="Q1123" s="106" t="s">
        <v>6599</v>
      </c>
      <c r="R1123" s="106" t="s">
        <v>181</v>
      </c>
      <c r="S1123" s="107">
        <v>82</v>
      </c>
      <c r="T1123" s="107">
        <v>64</v>
      </c>
      <c r="U1123" s="106" t="s">
        <v>6598</v>
      </c>
      <c r="V1123" s="107">
        <v>0.7</v>
      </c>
      <c r="W1123" s="107">
        <v>38</v>
      </c>
      <c r="X1123" s="107">
        <v>6.9</v>
      </c>
      <c r="Y1123" s="107">
        <v>83</v>
      </c>
      <c r="Z1123" s="106" t="s">
        <v>6600</v>
      </c>
      <c r="AA1123" s="107">
        <v>0</v>
      </c>
      <c r="AB1123" s="106" t="s">
        <v>181</v>
      </c>
      <c r="AC1123" s="106" t="s">
        <v>181</v>
      </c>
      <c r="AD1123" s="106" t="s">
        <v>181</v>
      </c>
      <c r="AE1123" s="106" t="s">
        <v>181</v>
      </c>
      <c r="AF1123" s="106" t="s">
        <v>181</v>
      </c>
      <c r="AG1123" s="106" t="s">
        <v>181</v>
      </c>
      <c r="AH1123" s="106" t="s">
        <v>181</v>
      </c>
      <c r="AI1123" s="106" t="s">
        <v>181</v>
      </c>
      <c r="AJ1123" s="106" t="s">
        <v>181</v>
      </c>
      <c r="AK1123" s="106" t="s">
        <v>181</v>
      </c>
      <c r="AL1123" s="106" t="s">
        <v>181</v>
      </c>
      <c r="AM1123" s="106" t="s">
        <v>181</v>
      </c>
      <c r="AN1123" s="106" t="s">
        <v>181</v>
      </c>
      <c r="AO1123" s="3"/>
    </row>
    <row r="1124" spans="2:41" x14ac:dyDescent="0.25">
      <c r="B1124" s="106" t="s">
        <v>4829</v>
      </c>
      <c r="C1124" s="16" t="s">
        <v>6</v>
      </c>
      <c r="D1124" s="16" t="s">
        <v>7</v>
      </c>
      <c r="E1124" s="16">
        <v>2021</v>
      </c>
      <c r="F1124" s="12">
        <v>44310</v>
      </c>
      <c r="G1124" s="107">
        <v>1009.7</v>
      </c>
      <c r="H1124" s="106" t="s">
        <v>181</v>
      </c>
      <c r="I1124" s="107">
        <v>1011.5</v>
      </c>
      <c r="J1124" s="106" t="s">
        <v>6601</v>
      </c>
      <c r="K1124" s="107">
        <v>1007.5</v>
      </c>
      <c r="L1124" s="106" t="s">
        <v>6602</v>
      </c>
      <c r="M1124" s="107">
        <v>22.2</v>
      </c>
      <c r="N1124" s="107">
        <v>25.9</v>
      </c>
      <c r="O1124" s="106" t="s">
        <v>6603</v>
      </c>
      <c r="P1124" s="107">
        <v>20.6</v>
      </c>
      <c r="Q1124" s="106" t="s">
        <v>6604</v>
      </c>
      <c r="R1124" s="106" t="s">
        <v>181</v>
      </c>
      <c r="S1124" s="107">
        <v>93</v>
      </c>
      <c r="T1124" s="107">
        <v>76</v>
      </c>
      <c r="U1124" s="106" t="s">
        <v>6605</v>
      </c>
      <c r="V1124" s="107">
        <v>0.2</v>
      </c>
      <c r="W1124" s="107">
        <v>2</v>
      </c>
      <c r="X1124" s="107">
        <v>4.5</v>
      </c>
      <c r="Y1124" s="107">
        <v>101</v>
      </c>
      <c r="Z1124" s="106" t="s">
        <v>6606</v>
      </c>
      <c r="AA1124" s="107">
        <v>26.5</v>
      </c>
      <c r="AB1124" s="106" t="s">
        <v>181</v>
      </c>
      <c r="AC1124" s="106" t="s">
        <v>181</v>
      </c>
      <c r="AD1124" s="106" t="s">
        <v>181</v>
      </c>
      <c r="AE1124" s="106" t="s">
        <v>181</v>
      </c>
      <c r="AF1124" s="106" t="s">
        <v>181</v>
      </c>
      <c r="AG1124" s="106" t="s">
        <v>181</v>
      </c>
      <c r="AH1124" s="106" t="s">
        <v>181</v>
      </c>
      <c r="AI1124" s="106" t="s">
        <v>181</v>
      </c>
      <c r="AJ1124" s="106" t="s">
        <v>181</v>
      </c>
      <c r="AK1124" s="106" t="s">
        <v>181</v>
      </c>
      <c r="AL1124" s="106" t="s">
        <v>181</v>
      </c>
      <c r="AM1124" s="106" t="s">
        <v>181</v>
      </c>
      <c r="AN1124" s="106" t="s">
        <v>181</v>
      </c>
      <c r="AO1124" s="3"/>
    </row>
    <row r="1125" spans="2:41" x14ac:dyDescent="0.25">
      <c r="B1125" s="106" t="s">
        <v>4829</v>
      </c>
      <c r="C1125" s="16" t="s">
        <v>6</v>
      </c>
      <c r="D1125" s="16" t="s">
        <v>7</v>
      </c>
      <c r="E1125" s="16">
        <v>2021</v>
      </c>
      <c r="F1125" s="12">
        <v>44311</v>
      </c>
      <c r="G1125" s="107">
        <v>1012.3</v>
      </c>
      <c r="H1125" s="106" t="s">
        <v>181</v>
      </c>
      <c r="I1125" s="107">
        <v>1015.4</v>
      </c>
      <c r="J1125" s="106" t="s">
        <v>6607</v>
      </c>
      <c r="K1125" s="107">
        <v>1009.4</v>
      </c>
      <c r="L1125" s="106" t="s">
        <v>6608</v>
      </c>
      <c r="M1125" s="107">
        <v>20.6</v>
      </c>
      <c r="N1125" s="107">
        <v>24.3</v>
      </c>
      <c r="O1125" s="106" t="s">
        <v>6609</v>
      </c>
      <c r="P1125" s="107">
        <v>18.899999999999999</v>
      </c>
      <c r="Q1125" s="106" t="s">
        <v>6610</v>
      </c>
      <c r="R1125" s="106" t="s">
        <v>181</v>
      </c>
      <c r="S1125" s="107">
        <v>93</v>
      </c>
      <c r="T1125" s="107">
        <v>72</v>
      </c>
      <c r="U1125" s="106" t="s">
        <v>6611</v>
      </c>
      <c r="V1125" s="107">
        <v>0.4</v>
      </c>
      <c r="W1125" s="107">
        <v>14</v>
      </c>
      <c r="X1125" s="107">
        <v>4.3</v>
      </c>
      <c r="Y1125" s="107">
        <v>13</v>
      </c>
      <c r="Z1125" s="106" t="s">
        <v>6612</v>
      </c>
      <c r="AA1125" s="107">
        <v>23.5</v>
      </c>
      <c r="AB1125" s="106" t="s">
        <v>181</v>
      </c>
      <c r="AC1125" s="106" t="s">
        <v>181</v>
      </c>
      <c r="AD1125" s="106" t="s">
        <v>181</v>
      </c>
      <c r="AE1125" s="106" t="s">
        <v>181</v>
      </c>
      <c r="AF1125" s="106" t="s">
        <v>181</v>
      </c>
      <c r="AG1125" s="106" t="s">
        <v>181</v>
      </c>
      <c r="AH1125" s="106" t="s">
        <v>181</v>
      </c>
      <c r="AI1125" s="106" t="s">
        <v>181</v>
      </c>
      <c r="AJ1125" s="106" t="s">
        <v>181</v>
      </c>
      <c r="AK1125" s="106" t="s">
        <v>181</v>
      </c>
      <c r="AL1125" s="106" t="s">
        <v>181</v>
      </c>
      <c r="AM1125" s="106" t="s">
        <v>181</v>
      </c>
      <c r="AN1125" s="106" t="s">
        <v>181</v>
      </c>
      <c r="AO1125" s="3"/>
    </row>
    <row r="1126" spans="2:41" x14ac:dyDescent="0.25">
      <c r="B1126" s="106" t="s">
        <v>4829</v>
      </c>
      <c r="C1126" s="16" t="s">
        <v>6</v>
      </c>
      <c r="D1126" s="16" t="s">
        <v>7</v>
      </c>
      <c r="E1126" s="16">
        <v>2021</v>
      </c>
      <c r="F1126" s="12">
        <v>44312</v>
      </c>
      <c r="G1126" s="107">
        <v>1014.6</v>
      </c>
      <c r="H1126" s="106" t="s">
        <v>181</v>
      </c>
      <c r="I1126" s="107">
        <v>1016</v>
      </c>
      <c r="J1126" s="106" t="s">
        <v>6613</v>
      </c>
      <c r="K1126" s="107">
        <v>1013</v>
      </c>
      <c r="L1126" s="106" t="s">
        <v>6614</v>
      </c>
      <c r="M1126" s="107">
        <v>21.1</v>
      </c>
      <c r="N1126" s="107">
        <v>26</v>
      </c>
      <c r="O1126" s="106" t="s">
        <v>6615</v>
      </c>
      <c r="P1126" s="107">
        <v>18.2</v>
      </c>
      <c r="Q1126" s="106" t="s">
        <v>6616</v>
      </c>
      <c r="R1126" s="106" t="s">
        <v>181</v>
      </c>
      <c r="S1126" s="107">
        <v>82</v>
      </c>
      <c r="T1126" s="107">
        <v>54</v>
      </c>
      <c r="U1126" s="106" t="s">
        <v>6617</v>
      </c>
      <c r="V1126" s="107">
        <v>0.4</v>
      </c>
      <c r="W1126" s="107">
        <v>49</v>
      </c>
      <c r="X1126" s="107">
        <v>4.9000000000000004</v>
      </c>
      <c r="Y1126" s="107">
        <v>100</v>
      </c>
      <c r="Z1126" s="106" t="s">
        <v>6618</v>
      </c>
      <c r="AA1126" s="107">
        <v>3.5</v>
      </c>
      <c r="AB1126" s="106" t="s">
        <v>181</v>
      </c>
      <c r="AC1126" s="106" t="s">
        <v>181</v>
      </c>
      <c r="AD1126" s="106" t="s">
        <v>181</v>
      </c>
      <c r="AE1126" s="106" t="s">
        <v>181</v>
      </c>
      <c r="AF1126" s="106" t="s">
        <v>181</v>
      </c>
      <c r="AG1126" s="106" t="s">
        <v>181</v>
      </c>
      <c r="AH1126" s="106" t="s">
        <v>181</v>
      </c>
      <c r="AI1126" s="106" t="s">
        <v>181</v>
      </c>
      <c r="AJ1126" s="106" t="s">
        <v>181</v>
      </c>
      <c r="AK1126" s="106" t="s">
        <v>181</v>
      </c>
      <c r="AL1126" s="106" t="s">
        <v>181</v>
      </c>
      <c r="AM1126" s="106" t="s">
        <v>181</v>
      </c>
      <c r="AN1126" s="106" t="s">
        <v>181</v>
      </c>
      <c r="AO1126" s="3"/>
    </row>
    <row r="1127" spans="2:41" x14ac:dyDescent="0.25">
      <c r="B1127" s="106" t="s">
        <v>4829</v>
      </c>
      <c r="C1127" s="16" t="s">
        <v>6</v>
      </c>
      <c r="D1127" s="16" t="s">
        <v>7</v>
      </c>
      <c r="E1127" s="16">
        <v>2021</v>
      </c>
      <c r="F1127" s="12">
        <v>44313</v>
      </c>
      <c r="G1127" s="107">
        <v>1015</v>
      </c>
      <c r="H1127" s="106" t="s">
        <v>181</v>
      </c>
      <c r="I1127" s="107">
        <v>1016.4</v>
      </c>
      <c r="J1127" s="106" t="s">
        <v>6619</v>
      </c>
      <c r="K1127" s="107">
        <v>1013.3</v>
      </c>
      <c r="L1127" s="106" t="s">
        <v>6620</v>
      </c>
      <c r="M1127" s="107">
        <v>21.8</v>
      </c>
      <c r="N1127" s="107">
        <v>26.9</v>
      </c>
      <c r="O1127" s="106" t="s">
        <v>6621</v>
      </c>
      <c r="P1127" s="107">
        <v>18.899999999999999</v>
      </c>
      <c r="Q1127" s="106" t="s">
        <v>6622</v>
      </c>
      <c r="R1127" s="106" t="s">
        <v>181</v>
      </c>
      <c r="S1127" s="107">
        <v>82</v>
      </c>
      <c r="T1127" s="107">
        <v>58</v>
      </c>
      <c r="U1127" s="106" t="s">
        <v>6623</v>
      </c>
      <c r="V1127" s="107">
        <v>0.3</v>
      </c>
      <c r="W1127" s="107">
        <v>237</v>
      </c>
      <c r="X1127" s="107">
        <v>3.3</v>
      </c>
      <c r="Y1127" s="107">
        <v>140</v>
      </c>
      <c r="Z1127" s="106" t="s">
        <v>6624</v>
      </c>
      <c r="AA1127" s="107">
        <v>0</v>
      </c>
      <c r="AB1127" s="106" t="s">
        <v>181</v>
      </c>
      <c r="AC1127" s="106" t="s">
        <v>181</v>
      </c>
      <c r="AD1127" s="106" t="s">
        <v>181</v>
      </c>
      <c r="AE1127" s="106" t="s">
        <v>181</v>
      </c>
      <c r="AF1127" s="106" t="s">
        <v>181</v>
      </c>
      <c r="AG1127" s="106" t="s">
        <v>181</v>
      </c>
      <c r="AH1127" s="106" t="s">
        <v>181</v>
      </c>
      <c r="AI1127" s="106" t="s">
        <v>181</v>
      </c>
      <c r="AJ1127" s="106" t="s">
        <v>181</v>
      </c>
      <c r="AK1127" s="106" t="s">
        <v>181</v>
      </c>
      <c r="AL1127" s="106" t="s">
        <v>181</v>
      </c>
      <c r="AM1127" s="106" t="s">
        <v>181</v>
      </c>
      <c r="AN1127" s="106" t="s">
        <v>181</v>
      </c>
      <c r="AO1127" s="3"/>
    </row>
    <row r="1128" spans="2:41" x14ac:dyDescent="0.25">
      <c r="B1128" s="106" t="s">
        <v>4829</v>
      </c>
      <c r="C1128" s="16" t="s">
        <v>6</v>
      </c>
      <c r="D1128" s="16" t="s">
        <v>7</v>
      </c>
      <c r="E1128" s="16">
        <v>2021</v>
      </c>
      <c r="F1128" s="12">
        <v>44314</v>
      </c>
      <c r="G1128" s="107">
        <v>1013.6</v>
      </c>
      <c r="H1128" s="106" t="s">
        <v>181</v>
      </c>
      <c r="I1128" s="107">
        <v>1015.8</v>
      </c>
      <c r="J1128" s="106" t="s">
        <v>3916</v>
      </c>
      <c r="K1128" s="107">
        <v>1011.4</v>
      </c>
      <c r="L1128" s="106" t="s">
        <v>6625</v>
      </c>
      <c r="M1128" s="107">
        <v>23.3</v>
      </c>
      <c r="N1128" s="107">
        <v>29.1</v>
      </c>
      <c r="O1128" s="106" t="s">
        <v>6626</v>
      </c>
      <c r="P1128" s="107">
        <v>19.8</v>
      </c>
      <c r="Q1128" s="106" t="s">
        <v>6627</v>
      </c>
      <c r="R1128" s="106" t="s">
        <v>181</v>
      </c>
      <c r="S1128" s="107">
        <v>83</v>
      </c>
      <c r="T1128" s="107">
        <v>56</v>
      </c>
      <c r="U1128" s="106" t="s">
        <v>6628</v>
      </c>
      <c r="V1128" s="107">
        <v>0.4</v>
      </c>
      <c r="W1128" s="107">
        <v>115</v>
      </c>
      <c r="X1128" s="107">
        <v>4.5999999999999996</v>
      </c>
      <c r="Y1128" s="107">
        <v>149</v>
      </c>
      <c r="Z1128" s="106" t="s">
        <v>6629</v>
      </c>
      <c r="AA1128" s="107">
        <v>0</v>
      </c>
      <c r="AB1128" s="106" t="s">
        <v>181</v>
      </c>
      <c r="AC1128" s="106" t="s">
        <v>181</v>
      </c>
      <c r="AD1128" s="106" t="s">
        <v>181</v>
      </c>
      <c r="AE1128" s="106" t="s">
        <v>181</v>
      </c>
      <c r="AF1128" s="106" t="s">
        <v>181</v>
      </c>
      <c r="AG1128" s="106" t="s">
        <v>181</v>
      </c>
      <c r="AH1128" s="106" t="s">
        <v>181</v>
      </c>
      <c r="AI1128" s="106" t="s">
        <v>181</v>
      </c>
      <c r="AJ1128" s="106" t="s">
        <v>181</v>
      </c>
      <c r="AK1128" s="106" t="s">
        <v>181</v>
      </c>
      <c r="AL1128" s="106" t="s">
        <v>181</v>
      </c>
      <c r="AM1128" s="106" t="s">
        <v>181</v>
      </c>
      <c r="AN1128" s="106" t="s">
        <v>181</v>
      </c>
      <c r="AO1128" s="3"/>
    </row>
    <row r="1129" spans="2:41" x14ac:dyDescent="0.25">
      <c r="B1129" s="106" t="s">
        <v>4829</v>
      </c>
      <c r="C1129" s="16" t="s">
        <v>6</v>
      </c>
      <c r="D1129" s="16" t="s">
        <v>7</v>
      </c>
      <c r="E1129" s="16">
        <v>2021</v>
      </c>
      <c r="F1129" s="12">
        <v>44315</v>
      </c>
      <c r="G1129" s="107">
        <v>1011.4</v>
      </c>
      <c r="H1129" s="106" t="s">
        <v>181</v>
      </c>
      <c r="I1129" s="107">
        <v>1013.1</v>
      </c>
      <c r="J1129" s="106" t="s">
        <v>6630</v>
      </c>
      <c r="K1129" s="107">
        <v>1010.1</v>
      </c>
      <c r="L1129" s="106" t="s">
        <v>6631</v>
      </c>
      <c r="M1129" s="107">
        <v>20.3</v>
      </c>
      <c r="N1129" s="107">
        <v>22</v>
      </c>
      <c r="O1129" s="106" t="s">
        <v>6632</v>
      </c>
      <c r="P1129" s="107">
        <v>18.7</v>
      </c>
      <c r="Q1129" s="106" t="s">
        <v>6633</v>
      </c>
      <c r="R1129" s="106" t="s">
        <v>181</v>
      </c>
      <c r="S1129" s="107">
        <v>96</v>
      </c>
      <c r="T1129" s="107">
        <v>93</v>
      </c>
      <c r="U1129" s="106" t="s">
        <v>6634</v>
      </c>
      <c r="V1129" s="107">
        <v>0.4</v>
      </c>
      <c r="W1129" s="107">
        <v>43</v>
      </c>
      <c r="X1129" s="107">
        <v>5</v>
      </c>
      <c r="Y1129" s="107">
        <v>100</v>
      </c>
      <c r="Z1129" s="106" t="s">
        <v>6635</v>
      </c>
      <c r="AA1129" s="107">
        <v>5</v>
      </c>
      <c r="AB1129" s="106" t="s">
        <v>181</v>
      </c>
      <c r="AC1129" s="106" t="s">
        <v>181</v>
      </c>
      <c r="AD1129" s="106" t="s">
        <v>181</v>
      </c>
      <c r="AE1129" s="106" t="s">
        <v>181</v>
      </c>
      <c r="AF1129" s="106" t="s">
        <v>181</v>
      </c>
      <c r="AG1129" s="106" t="s">
        <v>181</v>
      </c>
      <c r="AH1129" s="106" t="s">
        <v>181</v>
      </c>
      <c r="AI1129" s="106" t="s">
        <v>181</v>
      </c>
      <c r="AJ1129" s="106" t="s">
        <v>181</v>
      </c>
      <c r="AK1129" s="106" t="s">
        <v>181</v>
      </c>
      <c r="AL1129" s="106" t="s">
        <v>181</v>
      </c>
      <c r="AM1129" s="106" t="s">
        <v>181</v>
      </c>
      <c r="AN1129" s="106" t="s">
        <v>181</v>
      </c>
      <c r="AO1129" s="3"/>
    </row>
    <row r="1130" spans="2:41" x14ac:dyDescent="0.25">
      <c r="B1130" s="106" t="s">
        <v>4829</v>
      </c>
      <c r="C1130" s="16" t="s">
        <v>6</v>
      </c>
      <c r="D1130" s="16" t="s">
        <v>7</v>
      </c>
      <c r="E1130" s="16">
        <v>2021</v>
      </c>
      <c r="F1130" s="12">
        <v>44316</v>
      </c>
      <c r="G1130" s="107">
        <v>1010.5</v>
      </c>
      <c r="H1130" s="106" t="s">
        <v>181</v>
      </c>
      <c r="I1130" s="107">
        <v>1011.8</v>
      </c>
      <c r="J1130" s="106" t="s">
        <v>6636</v>
      </c>
      <c r="K1130" s="107">
        <v>1009</v>
      </c>
      <c r="L1130" s="106" t="s">
        <v>6637</v>
      </c>
      <c r="M1130" s="107">
        <v>23.2</v>
      </c>
      <c r="N1130" s="107">
        <v>30</v>
      </c>
      <c r="O1130" s="106" t="s">
        <v>6638</v>
      </c>
      <c r="P1130" s="107">
        <v>17.399999999999999</v>
      </c>
      <c r="Q1130" s="106" t="s">
        <v>6639</v>
      </c>
      <c r="R1130" s="106" t="s">
        <v>181</v>
      </c>
      <c r="S1130" s="107">
        <v>82</v>
      </c>
      <c r="T1130" s="107">
        <v>58</v>
      </c>
      <c r="U1130" s="106" t="s">
        <v>6640</v>
      </c>
      <c r="V1130" s="107">
        <v>0.3</v>
      </c>
      <c r="W1130" s="107">
        <v>226</v>
      </c>
      <c r="X1130" s="107">
        <v>5.2</v>
      </c>
      <c r="Y1130" s="107">
        <v>141</v>
      </c>
      <c r="Z1130" s="106" t="s">
        <v>6641</v>
      </c>
      <c r="AA1130" s="107">
        <v>0.5</v>
      </c>
      <c r="AB1130" s="106" t="s">
        <v>181</v>
      </c>
      <c r="AC1130" s="106" t="s">
        <v>181</v>
      </c>
      <c r="AD1130" s="106" t="s">
        <v>181</v>
      </c>
      <c r="AE1130" s="106" t="s">
        <v>181</v>
      </c>
      <c r="AF1130" s="106" t="s">
        <v>181</v>
      </c>
      <c r="AG1130" s="106" t="s">
        <v>181</v>
      </c>
      <c r="AH1130" s="106" t="s">
        <v>181</v>
      </c>
      <c r="AI1130" s="106" t="s">
        <v>181</v>
      </c>
      <c r="AJ1130" s="106" t="s">
        <v>181</v>
      </c>
      <c r="AK1130" s="106" t="s">
        <v>181</v>
      </c>
      <c r="AL1130" s="106" t="s">
        <v>181</v>
      </c>
      <c r="AM1130" s="106" t="s">
        <v>181</v>
      </c>
      <c r="AN1130" s="106" t="s">
        <v>181</v>
      </c>
      <c r="AO1130" s="3"/>
    </row>
    <row r="1131" spans="2:41" x14ac:dyDescent="0.25">
      <c r="B1131" s="106" t="s">
        <v>4829</v>
      </c>
      <c r="C1131" s="16" t="s">
        <v>6</v>
      </c>
      <c r="D1131" s="16" t="s">
        <v>7</v>
      </c>
      <c r="E1131" s="16">
        <v>2021</v>
      </c>
      <c r="F1131" s="12">
        <v>44317</v>
      </c>
      <c r="G1131" s="107">
        <v>1010.6</v>
      </c>
      <c r="H1131" s="106" t="s">
        <v>181</v>
      </c>
      <c r="I1131" s="107">
        <v>1012.3</v>
      </c>
      <c r="J1131" s="106" t="s">
        <v>6642</v>
      </c>
      <c r="K1131" s="107">
        <v>1008.9</v>
      </c>
      <c r="L1131" s="106" t="s">
        <v>6643</v>
      </c>
      <c r="M1131" s="107">
        <v>23.9</v>
      </c>
      <c r="N1131" s="107">
        <v>30.9</v>
      </c>
      <c r="O1131" s="106" t="s">
        <v>6644</v>
      </c>
      <c r="P1131" s="107">
        <v>17.2</v>
      </c>
      <c r="Q1131" s="106" t="s">
        <v>6645</v>
      </c>
      <c r="R1131" s="106" t="s">
        <v>181</v>
      </c>
      <c r="S1131" s="107">
        <v>80</v>
      </c>
      <c r="T1131" s="107">
        <v>51</v>
      </c>
      <c r="U1131" s="106" t="s">
        <v>6646</v>
      </c>
      <c r="V1131" s="107">
        <v>0.2</v>
      </c>
      <c r="W1131" s="107">
        <v>17</v>
      </c>
      <c r="X1131" s="107">
        <v>2.8</v>
      </c>
      <c r="Y1131" s="107">
        <v>79</v>
      </c>
      <c r="Z1131" s="106" t="s">
        <v>6647</v>
      </c>
      <c r="AA1131" s="107">
        <v>0</v>
      </c>
      <c r="AB1131" s="106" t="s">
        <v>181</v>
      </c>
      <c r="AC1131" s="106" t="s">
        <v>181</v>
      </c>
      <c r="AD1131" s="106" t="s">
        <v>181</v>
      </c>
      <c r="AE1131" s="106" t="s">
        <v>181</v>
      </c>
      <c r="AF1131" s="106" t="s">
        <v>181</v>
      </c>
      <c r="AG1131" s="106" t="s">
        <v>181</v>
      </c>
      <c r="AH1131" s="106" t="s">
        <v>181</v>
      </c>
      <c r="AI1131" s="106" t="s">
        <v>181</v>
      </c>
      <c r="AJ1131" s="106" t="s">
        <v>181</v>
      </c>
      <c r="AK1131" s="106" t="s">
        <v>181</v>
      </c>
      <c r="AL1131" s="106" t="s">
        <v>181</v>
      </c>
      <c r="AM1131" s="106" t="s">
        <v>181</v>
      </c>
      <c r="AN1131" s="106" t="s">
        <v>181</v>
      </c>
      <c r="AO1131" s="3"/>
    </row>
    <row r="1132" spans="2:41" x14ac:dyDescent="0.25">
      <c r="B1132" s="106" t="s">
        <v>4829</v>
      </c>
      <c r="C1132" s="16" t="s">
        <v>6</v>
      </c>
      <c r="D1132" s="16" t="s">
        <v>7</v>
      </c>
      <c r="E1132" s="16">
        <v>2021</v>
      </c>
      <c r="F1132" s="12">
        <v>44318</v>
      </c>
      <c r="G1132" s="107">
        <v>1013.6</v>
      </c>
      <c r="H1132" s="106" t="s">
        <v>181</v>
      </c>
      <c r="I1132" s="107">
        <v>1015.7</v>
      </c>
      <c r="J1132" s="106" t="s">
        <v>6648</v>
      </c>
      <c r="K1132" s="107">
        <v>1011.2</v>
      </c>
      <c r="L1132" s="106" t="s">
        <v>6649</v>
      </c>
      <c r="M1132" s="107">
        <v>23.3</v>
      </c>
      <c r="N1132" s="107">
        <v>30.1</v>
      </c>
      <c r="O1132" s="106" t="s">
        <v>6650</v>
      </c>
      <c r="P1132" s="107">
        <v>16.100000000000001</v>
      </c>
      <c r="Q1132" s="106" t="s">
        <v>6651</v>
      </c>
      <c r="R1132" s="106" t="s">
        <v>181</v>
      </c>
      <c r="S1132" s="107">
        <v>81</v>
      </c>
      <c r="T1132" s="107">
        <v>49</v>
      </c>
      <c r="U1132" s="106" t="s">
        <v>6652</v>
      </c>
      <c r="V1132" s="107">
        <v>0.3</v>
      </c>
      <c r="W1132" s="107">
        <v>18</v>
      </c>
      <c r="X1132" s="107">
        <v>4.5</v>
      </c>
      <c r="Y1132" s="107">
        <v>35</v>
      </c>
      <c r="Z1132" s="106" t="s">
        <v>6653</v>
      </c>
      <c r="AA1132" s="107">
        <v>0</v>
      </c>
      <c r="AB1132" s="106" t="s">
        <v>181</v>
      </c>
      <c r="AC1132" s="106" t="s">
        <v>181</v>
      </c>
      <c r="AD1132" s="106" t="s">
        <v>181</v>
      </c>
      <c r="AE1132" s="106" t="s">
        <v>181</v>
      </c>
      <c r="AF1132" s="106" t="s">
        <v>181</v>
      </c>
      <c r="AG1132" s="106" t="s">
        <v>181</v>
      </c>
      <c r="AH1132" s="106" t="s">
        <v>181</v>
      </c>
      <c r="AI1132" s="106" t="s">
        <v>181</v>
      </c>
      <c r="AJ1132" s="106" t="s">
        <v>181</v>
      </c>
      <c r="AK1132" s="106" t="s">
        <v>181</v>
      </c>
      <c r="AL1132" s="106" t="s">
        <v>181</v>
      </c>
      <c r="AM1132" s="106" t="s">
        <v>181</v>
      </c>
      <c r="AN1132" s="106" t="s">
        <v>181</v>
      </c>
      <c r="AO1132" s="3"/>
    </row>
    <row r="1133" spans="2:41" x14ac:dyDescent="0.25">
      <c r="B1133" s="106" t="s">
        <v>4829</v>
      </c>
      <c r="C1133" s="16" t="s">
        <v>6</v>
      </c>
      <c r="D1133" s="16" t="s">
        <v>7</v>
      </c>
      <c r="E1133" s="16">
        <v>2021</v>
      </c>
      <c r="F1133" s="12">
        <v>44319</v>
      </c>
      <c r="G1133" s="107">
        <v>1014.1</v>
      </c>
      <c r="H1133" s="106" t="s">
        <v>181</v>
      </c>
      <c r="I1133" s="107">
        <v>1015.6</v>
      </c>
      <c r="J1133" s="106" t="s">
        <v>6654</v>
      </c>
      <c r="K1133" s="107">
        <v>1012</v>
      </c>
      <c r="L1133" s="106" t="s">
        <v>6655</v>
      </c>
      <c r="M1133" s="107">
        <v>23.3</v>
      </c>
      <c r="N1133" s="107">
        <v>26.5</v>
      </c>
      <c r="O1133" s="106" t="s">
        <v>6656</v>
      </c>
      <c r="P1133" s="107">
        <v>20.6</v>
      </c>
      <c r="Q1133" s="106" t="s">
        <v>6657</v>
      </c>
      <c r="R1133" s="106" t="s">
        <v>181</v>
      </c>
      <c r="S1133" s="107">
        <v>90</v>
      </c>
      <c r="T1133" s="107">
        <v>69</v>
      </c>
      <c r="U1133" s="106" t="s">
        <v>6658</v>
      </c>
      <c r="V1133" s="107">
        <v>0.2</v>
      </c>
      <c r="W1133" s="107">
        <v>38</v>
      </c>
      <c r="X1133" s="107">
        <v>2.9</v>
      </c>
      <c r="Y1133" s="107">
        <v>349</v>
      </c>
      <c r="Z1133" s="106" t="s">
        <v>6659</v>
      </c>
      <c r="AA1133" s="107">
        <v>5.5</v>
      </c>
      <c r="AB1133" s="106" t="s">
        <v>181</v>
      </c>
      <c r="AC1133" s="106" t="s">
        <v>181</v>
      </c>
      <c r="AD1133" s="106" t="s">
        <v>181</v>
      </c>
      <c r="AE1133" s="106" t="s">
        <v>181</v>
      </c>
      <c r="AF1133" s="106" t="s">
        <v>181</v>
      </c>
      <c r="AG1133" s="106" t="s">
        <v>181</v>
      </c>
      <c r="AH1133" s="106" t="s">
        <v>181</v>
      </c>
      <c r="AI1133" s="106" t="s">
        <v>181</v>
      </c>
      <c r="AJ1133" s="106" t="s">
        <v>181</v>
      </c>
      <c r="AK1133" s="106" t="s">
        <v>181</v>
      </c>
      <c r="AL1133" s="106" t="s">
        <v>181</v>
      </c>
      <c r="AM1133" s="106" t="s">
        <v>181</v>
      </c>
      <c r="AN1133" s="106" t="s">
        <v>181</v>
      </c>
      <c r="AO1133" s="3"/>
    </row>
    <row r="1134" spans="2:41" x14ac:dyDescent="0.25">
      <c r="B1134" s="106" t="s">
        <v>4829</v>
      </c>
      <c r="C1134" s="16" t="s">
        <v>6</v>
      </c>
      <c r="D1134" s="16" t="s">
        <v>7</v>
      </c>
      <c r="E1134" s="16">
        <v>2021</v>
      </c>
      <c r="F1134" s="12">
        <v>44320</v>
      </c>
      <c r="G1134" s="107">
        <v>1010.9</v>
      </c>
      <c r="H1134" s="106" t="s">
        <v>181</v>
      </c>
      <c r="I1134" s="107">
        <v>1013.4</v>
      </c>
      <c r="J1134" s="106" t="s">
        <v>3962</v>
      </c>
      <c r="K1134" s="107">
        <v>1008.4</v>
      </c>
      <c r="L1134" s="106" t="s">
        <v>6660</v>
      </c>
      <c r="M1134" s="107">
        <v>25.4</v>
      </c>
      <c r="N1134" s="107">
        <v>30.8</v>
      </c>
      <c r="O1134" s="106" t="s">
        <v>6661</v>
      </c>
      <c r="P1134" s="107">
        <v>21.8</v>
      </c>
      <c r="Q1134" s="106" t="s">
        <v>6662</v>
      </c>
      <c r="R1134" s="106" t="s">
        <v>181</v>
      </c>
      <c r="S1134" s="107">
        <v>86</v>
      </c>
      <c r="T1134" s="107">
        <v>57</v>
      </c>
      <c r="U1134" s="106" t="s">
        <v>6663</v>
      </c>
      <c r="V1134" s="107">
        <v>0.5</v>
      </c>
      <c r="W1134" s="107">
        <v>156</v>
      </c>
      <c r="X1134" s="107">
        <v>8.1</v>
      </c>
      <c r="Y1134" s="107">
        <v>148</v>
      </c>
      <c r="Z1134" s="106" t="s">
        <v>6664</v>
      </c>
      <c r="AA1134" s="107">
        <v>0</v>
      </c>
      <c r="AB1134" s="106" t="s">
        <v>181</v>
      </c>
      <c r="AC1134" s="106" t="s">
        <v>181</v>
      </c>
      <c r="AD1134" s="106" t="s">
        <v>181</v>
      </c>
      <c r="AE1134" s="106" t="s">
        <v>181</v>
      </c>
      <c r="AF1134" s="106" t="s">
        <v>181</v>
      </c>
      <c r="AG1134" s="106" t="s">
        <v>181</v>
      </c>
      <c r="AH1134" s="106" t="s">
        <v>181</v>
      </c>
      <c r="AI1134" s="106" t="s">
        <v>181</v>
      </c>
      <c r="AJ1134" s="106" t="s">
        <v>181</v>
      </c>
      <c r="AK1134" s="106" t="s">
        <v>181</v>
      </c>
      <c r="AL1134" s="106" t="s">
        <v>181</v>
      </c>
      <c r="AM1134" s="106" t="s">
        <v>181</v>
      </c>
      <c r="AN1134" s="106" t="s">
        <v>181</v>
      </c>
      <c r="AO1134" s="3"/>
    </row>
    <row r="1135" spans="2:41" x14ac:dyDescent="0.25">
      <c r="B1135" s="106" t="s">
        <v>4829</v>
      </c>
      <c r="C1135" s="16" t="s">
        <v>6</v>
      </c>
      <c r="D1135" s="16" t="s">
        <v>7</v>
      </c>
      <c r="E1135" s="16">
        <v>2021</v>
      </c>
      <c r="F1135" s="12">
        <v>44321</v>
      </c>
      <c r="G1135" s="107">
        <v>1013</v>
      </c>
      <c r="H1135" s="106" t="s">
        <v>181</v>
      </c>
      <c r="I1135" s="107">
        <v>1016.3</v>
      </c>
      <c r="J1135" s="106" t="s">
        <v>6665</v>
      </c>
      <c r="K1135" s="107">
        <v>1009.7</v>
      </c>
      <c r="L1135" s="106" t="s">
        <v>6666</v>
      </c>
      <c r="M1135" s="107">
        <v>23.4</v>
      </c>
      <c r="N1135" s="107">
        <v>29.9</v>
      </c>
      <c r="O1135" s="106" t="s">
        <v>6667</v>
      </c>
      <c r="P1135" s="107">
        <v>21.1</v>
      </c>
      <c r="Q1135" s="106" t="s">
        <v>6668</v>
      </c>
      <c r="R1135" s="106" t="s">
        <v>181</v>
      </c>
      <c r="S1135" s="107">
        <v>86</v>
      </c>
      <c r="T1135" s="107">
        <v>64</v>
      </c>
      <c r="U1135" s="106" t="s">
        <v>6669</v>
      </c>
      <c r="V1135" s="107">
        <v>0.6</v>
      </c>
      <c r="W1135" s="107">
        <v>40</v>
      </c>
      <c r="X1135" s="107">
        <v>7.7</v>
      </c>
      <c r="Y1135" s="107">
        <v>357</v>
      </c>
      <c r="Z1135" s="106" t="s">
        <v>6670</v>
      </c>
      <c r="AA1135" s="107">
        <v>0</v>
      </c>
      <c r="AB1135" s="106" t="s">
        <v>181</v>
      </c>
      <c r="AC1135" s="106" t="s">
        <v>181</v>
      </c>
      <c r="AD1135" s="106" t="s">
        <v>181</v>
      </c>
      <c r="AE1135" s="106" t="s">
        <v>181</v>
      </c>
      <c r="AF1135" s="106" t="s">
        <v>181</v>
      </c>
      <c r="AG1135" s="106" t="s">
        <v>181</v>
      </c>
      <c r="AH1135" s="106" t="s">
        <v>181</v>
      </c>
      <c r="AI1135" s="106" t="s">
        <v>181</v>
      </c>
      <c r="AJ1135" s="106" t="s">
        <v>181</v>
      </c>
      <c r="AK1135" s="106" t="s">
        <v>181</v>
      </c>
      <c r="AL1135" s="106" t="s">
        <v>181</v>
      </c>
      <c r="AM1135" s="106" t="s">
        <v>181</v>
      </c>
      <c r="AN1135" s="106" t="s">
        <v>181</v>
      </c>
      <c r="AO1135" s="3"/>
    </row>
    <row r="1136" spans="2:41" x14ac:dyDescent="0.25">
      <c r="B1136" s="106" t="s">
        <v>4829</v>
      </c>
      <c r="C1136" s="16" t="s">
        <v>6</v>
      </c>
      <c r="D1136" s="16" t="s">
        <v>7</v>
      </c>
      <c r="E1136" s="16">
        <v>2021</v>
      </c>
      <c r="F1136" s="12">
        <v>44322</v>
      </c>
      <c r="G1136" s="107">
        <v>1014</v>
      </c>
      <c r="H1136" s="106" t="s">
        <v>181</v>
      </c>
      <c r="I1136" s="107">
        <v>1015.6</v>
      </c>
      <c r="J1136" s="106" t="s">
        <v>3976</v>
      </c>
      <c r="K1136" s="107">
        <v>1012.1</v>
      </c>
      <c r="L1136" s="106" t="s">
        <v>6671</v>
      </c>
      <c r="M1136" s="107">
        <v>24.5</v>
      </c>
      <c r="N1136" s="107">
        <v>29.3</v>
      </c>
      <c r="O1136" s="106" t="s">
        <v>6672</v>
      </c>
      <c r="P1136" s="107">
        <v>21.3</v>
      </c>
      <c r="Q1136" s="106" t="s">
        <v>6673</v>
      </c>
      <c r="R1136" s="106" t="s">
        <v>181</v>
      </c>
      <c r="S1136" s="107">
        <v>83</v>
      </c>
      <c r="T1136" s="107">
        <v>59</v>
      </c>
      <c r="U1136" s="106" t="s">
        <v>6674</v>
      </c>
      <c r="V1136" s="107">
        <v>0.4</v>
      </c>
      <c r="W1136" s="107">
        <v>51</v>
      </c>
      <c r="X1136" s="107">
        <v>4.2</v>
      </c>
      <c r="Y1136" s="107">
        <v>353</v>
      </c>
      <c r="Z1136" s="106" t="s">
        <v>6675</v>
      </c>
      <c r="AA1136" s="107">
        <v>0</v>
      </c>
      <c r="AB1136" s="106" t="s">
        <v>181</v>
      </c>
      <c r="AC1136" s="106" t="s">
        <v>181</v>
      </c>
      <c r="AD1136" s="106" t="s">
        <v>181</v>
      </c>
      <c r="AE1136" s="106" t="s">
        <v>181</v>
      </c>
      <c r="AF1136" s="106" t="s">
        <v>181</v>
      </c>
      <c r="AG1136" s="106" t="s">
        <v>181</v>
      </c>
      <c r="AH1136" s="106" t="s">
        <v>181</v>
      </c>
      <c r="AI1136" s="106" t="s">
        <v>181</v>
      </c>
      <c r="AJ1136" s="106" t="s">
        <v>181</v>
      </c>
      <c r="AK1136" s="106" t="s">
        <v>181</v>
      </c>
      <c r="AL1136" s="106" t="s">
        <v>181</v>
      </c>
      <c r="AM1136" s="106" t="s">
        <v>181</v>
      </c>
      <c r="AN1136" s="106" t="s">
        <v>181</v>
      </c>
      <c r="AO1136" s="3"/>
    </row>
    <row r="1137" spans="2:41" x14ac:dyDescent="0.25">
      <c r="B1137" s="106" t="s">
        <v>4829</v>
      </c>
      <c r="C1137" s="16" t="s">
        <v>6</v>
      </c>
      <c r="D1137" s="16" t="s">
        <v>7</v>
      </c>
      <c r="E1137" s="16">
        <v>2021</v>
      </c>
      <c r="F1137" s="12">
        <v>44323</v>
      </c>
      <c r="G1137" s="107">
        <v>1011.4</v>
      </c>
      <c r="H1137" s="106" t="s">
        <v>181</v>
      </c>
      <c r="I1137" s="107">
        <v>1013.6</v>
      </c>
      <c r="J1137" s="106" t="s">
        <v>3983</v>
      </c>
      <c r="K1137" s="107">
        <v>1009.3</v>
      </c>
      <c r="L1137" s="106" t="s">
        <v>6676</v>
      </c>
      <c r="M1137" s="107">
        <v>26.3</v>
      </c>
      <c r="N1137" s="107">
        <v>32.1</v>
      </c>
      <c r="O1137" s="106" t="s">
        <v>6677</v>
      </c>
      <c r="P1137" s="107">
        <v>21.7</v>
      </c>
      <c r="Q1137" s="106" t="s">
        <v>6678</v>
      </c>
      <c r="R1137" s="106" t="s">
        <v>181</v>
      </c>
      <c r="S1137" s="107">
        <v>83</v>
      </c>
      <c r="T1137" s="107">
        <v>60</v>
      </c>
      <c r="U1137" s="106" t="s">
        <v>6679</v>
      </c>
      <c r="V1137" s="107">
        <v>0.3</v>
      </c>
      <c r="W1137" s="107">
        <v>149</v>
      </c>
      <c r="X1137" s="107">
        <v>4.9000000000000004</v>
      </c>
      <c r="Y1137" s="107">
        <v>146</v>
      </c>
      <c r="Z1137" s="106" t="s">
        <v>6680</v>
      </c>
      <c r="AA1137" s="107">
        <v>0</v>
      </c>
      <c r="AB1137" s="106" t="s">
        <v>181</v>
      </c>
      <c r="AC1137" s="106" t="s">
        <v>181</v>
      </c>
      <c r="AD1137" s="106" t="s">
        <v>181</v>
      </c>
      <c r="AE1137" s="106" t="s">
        <v>181</v>
      </c>
      <c r="AF1137" s="106" t="s">
        <v>181</v>
      </c>
      <c r="AG1137" s="106" t="s">
        <v>181</v>
      </c>
      <c r="AH1137" s="106" t="s">
        <v>181</v>
      </c>
      <c r="AI1137" s="106" t="s">
        <v>181</v>
      </c>
      <c r="AJ1137" s="106" t="s">
        <v>181</v>
      </c>
      <c r="AK1137" s="106" t="s">
        <v>181</v>
      </c>
      <c r="AL1137" s="106" t="s">
        <v>181</v>
      </c>
      <c r="AM1137" s="106" t="s">
        <v>181</v>
      </c>
      <c r="AN1137" s="106" t="s">
        <v>181</v>
      </c>
      <c r="AO1137" s="3"/>
    </row>
    <row r="1138" spans="2:41" x14ac:dyDescent="0.25">
      <c r="B1138" s="106" t="s">
        <v>4829</v>
      </c>
      <c r="C1138" s="16" t="s">
        <v>6</v>
      </c>
      <c r="D1138" s="16" t="s">
        <v>7</v>
      </c>
      <c r="E1138" s="16">
        <v>2021</v>
      </c>
      <c r="F1138" s="12">
        <v>44324</v>
      </c>
      <c r="G1138" s="107">
        <v>1008.4</v>
      </c>
      <c r="H1138" s="106" t="s">
        <v>181</v>
      </c>
      <c r="I1138" s="107">
        <v>1010.7</v>
      </c>
      <c r="J1138" s="106" t="s">
        <v>6681</v>
      </c>
      <c r="K1138" s="107">
        <v>1006</v>
      </c>
      <c r="L1138" s="106" t="s">
        <v>6682</v>
      </c>
      <c r="M1138" s="107">
        <v>26.6</v>
      </c>
      <c r="N1138" s="107">
        <v>33.200000000000003</v>
      </c>
      <c r="O1138" s="106" t="s">
        <v>6683</v>
      </c>
      <c r="P1138" s="107">
        <v>22.1</v>
      </c>
      <c r="Q1138" s="106" t="s">
        <v>6684</v>
      </c>
      <c r="R1138" s="106" t="s">
        <v>181</v>
      </c>
      <c r="S1138" s="107">
        <v>83</v>
      </c>
      <c r="T1138" s="107">
        <v>56</v>
      </c>
      <c r="U1138" s="106" t="s">
        <v>6685</v>
      </c>
      <c r="V1138" s="107">
        <v>0.5</v>
      </c>
      <c r="W1138" s="107">
        <v>25</v>
      </c>
      <c r="X1138" s="107">
        <v>4.9000000000000004</v>
      </c>
      <c r="Y1138" s="107">
        <v>154</v>
      </c>
      <c r="Z1138" s="106" t="s">
        <v>6686</v>
      </c>
      <c r="AA1138" s="107">
        <v>0</v>
      </c>
      <c r="AB1138" s="106" t="s">
        <v>181</v>
      </c>
      <c r="AC1138" s="106" t="s">
        <v>181</v>
      </c>
      <c r="AD1138" s="106" t="s">
        <v>181</v>
      </c>
      <c r="AE1138" s="106" t="s">
        <v>181</v>
      </c>
      <c r="AF1138" s="106" t="s">
        <v>181</v>
      </c>
      <c r="AG1138" s="106" t="s">
        <v>181</v>
      </c>
      <c r="AH1138" s="106" t="s">
        <v>181</v>
      </c>
      <c r="AI1138" s="106" t="s">
        <v>181</v>
      </c>
      <c r="AJ1138" s="106" t="s">
        <v>181</v>
      </c>
      <c r="AK1138" s="106" t="s">
        <v>181</v>
      </c>
      <c r="AL1138" s="106" t="s">
        <v>181</v>
      </c>
      <c r="AM1138" s="106" t="s">
        <v>181</v>
      </c>
      <c r="AN1138" s="106" t="s">
        <v>181</v>
      </c>
      <c r="AO1138" s="3"/>
    </row>
    <row r="1139" spans="2:41" x14ac:dyDescent="0.25">
      <c r="B1139" s="106" t="s">
        <v>4829</v>
      </c>
      <c r="C1139" s="16" t="s">
        <v>6</v>
      </c>
      <c r="D1139" s="16" t="s">
        <v>7</v>
      </c>
      <c r="E1139" s="16">
        <v>2021</v>
      </c>
      <c r="F1139" s="12">
        <v>44325</v>
      </c>
      <c r="G1139" s="107">
        <v>1008.3</v>
      </c>
      <c r="H1139" s="106" t="s">
        <v>181</v>
      </c>
      <c r="I1139" s="107">
        <v>1009.7</v>
      </c>
      <c r="J1139" s="106" t="s">
        <v>6687</v>
      </c>
      <c r="K1139" s="107">
        <v>1006.9</v>
      </c>
      <c r="L1139" s="106" t="s">
        <v>6688</v>
      </c>
      <c r="M1139" s="107">
        <v>25.7</v>
      </c>
      <c r="N1139" s="107">
        <v>30.8</v>
      </c>
      <c r="O1139" s="106" t="s">
        <v>6689</v>
      </c>
      <c r="P1139" s="107">
        <v>21.9</v>
      </c>
      <c r="Q1139" s="106" t="s">
        <v>6690</v>
      </c>
      <c r="R1139" s="106" t="s">
        <v>181</v>
      </c>
      <c r="S1139" s="107">
        <v>83</v>
      </c>
      <c r="T1139" s="107">
        <v>61</v>
      </c>
      <c r="U1139" s="106" t="s">
        <v>6691</v>
      </c>
      <c r="V1139" s="107">
        <v>0.4</v>
      </c>
      <c r="W1139" s="107">
        <v>52</v>
      </c>
      <c r="X1139" s="107">
        <v>4.5999999999999996</v>
      </c>
      <c r="Y1139" s="107">
        <v>31</v>
      </c>
      <c r="Z1139" s="106" t="s">
        <v>6692</v>
      </c>
      <c r="AA1139" s="107">
        <v>0</v>
      </c>
      <c r="AB1139" s="106" t="s">
        <v>181</v>
      </c>
      <c r="AC1139" s="106" t="s">
        <v>181</v>
      </c>
      <c r="AD1139" s="106" t="s">
        <v>181</v>
      </c>
      <c r="AE1139" s="106" t="s">
        <v>181</v>
      </c>
      <c r="AF1139" s="106" t="s">
        <v>181</v>
      </c>
      <c r="AG1139" s="106" t="s">
        <v>181</v>
      </c>
      <c r="AH1139" s="106" t="s">
        <v>181</v>
      </c>
      <c r="AI1139" s="106" t="s">
        <v>181</v>
      </c>
      <c r="AJ1139" s="106" t="s">
        <v>181</v>
      </c>
      <c r="AK1139" s="106" t="s">
        <v>181</v>
      </c>
      <c r="AL1139" s="106" t="s">
        <v>181</v>
      </c>
      <c r="AM1139" s="106" t="s">
        <v>181</v>
      </c>
      <c r="AN1139" s="106" t="s">
        <v>181</v>
      </c>
      <c r="AO1139" s="3"/>
    </row>
    <row r="1140" spans="2:41" x14ac:dyDescent="0.25">
      <c r="B1140" s="106" t="s">
        <v>4829</v>
      </c>
      <c r="C1140" s="16" t="s">
        <v>6</v>
      </c>
      <c r="D1140" s="16" t="s">
        <v>7</v>
      </c>
      <c r="E1140" s="16">
        <v>2021</v>
      </c>
      <c r="F1140" s="12">
        <v>44326</v>
      </c>
      <c r="G1140" s="107">
        <v>1007.9</v>
      </c>
      <c r="H1140" s="106" t="s">
        <v>181</v>
      </c>
      <c r="I1140" s="107">
        <v>1009.6</v>
      </c>
      <c r="J1140" s="106" t="s">
        <v>6693</v>
      </c>
      <c r="K1140" s="107">
        <v>1006.6</v>
      </c>
      <c r="L1140" s="106" t="s">
        <v>6694</v>
      </c>
      <c r="M1140" s="107">
        <v>26.9</v>
      </c>
      <c r="N1140" s="107">
        <v>32.4</v>
      </c>
      <c r="O1140" s="106" t="s">
        <v>6695</v>
      </c>
      <c r="P1140" s="107">
        <v>22.5</v>
      </c>
      <c r="Q1140" s="106" t="s">
        <v>6696</v>
      </c>
      <c r="R1140" s="106" t="s">
        <v>181</v>
      </c>
      <c r="S1140" s="107">
        <v>82</v>
      </c>
      <c r="T1140" s="107">
        <v>59</v>
      </c>
      <c r="U1140" s="106" t="s">
        <v>6697</v>
      </c>
      <c r="V1140" s="107">
        <v>0.3</v>
      </c>
      <c r="W1140" s="107">
        <v>103</v>
      </c>
      <c r="X1140" s="107">
        <v>4.2</v>
      </c>
      <c r="Y1140" s="107">
        <v>317</v>
      </c>
      <c r="Z1140" s="106" t="s">
        <v>6698</v>
      </c>
      <c r="AA1140" s="107">
        <v>0</v>
      </c>
      <c r="AB1140" s="106" t="s">
        <v>181</v>
      </c>
      <c r="AC1140" s="106" t="s">
        <v>181</v>
      </c>
      <c r="AD1140" s="106" t="s">
        <v>181</v>
      </c>
      <c r="AE1140" s="106" t="s">
        <v>181</v>
      </c>
      <c r="AF1140" s="106" t="s">
        <v>181</v>
      </c>
      <c r="AG1140" s="106" t="s">
        <v>181</v>
      </c>
      <c r="AH1140" s="106" t="s">
        <v>181</v>
      </c>
      <c r="AI1140" s="106" t="s">
        <v>181</v>
      </c>
      <c r="AJ1140" s="106" t="s">
        <v>181</v>
      </c>
      <c r="AK1140" s="106" t="s">
        <v>181</v>
      </c>
      <c r="AL1140" s="106" t="s">
        <v>181</v>
      </c>
      <c r="AM1140" s="106" t="s">
        <v>181</v>
      </c>
      <c r="AN1140" s="106" t="s">
        <v>181</v>
      </c>
      <c r="AO1140" s="3"/>
    </row>
    <row r="1141" spans="2:41" x14ac:dyDescent="0.25">
      <c r="B1141" s="106" t="s">
        <v>4829</v>
      </c>
      <c r="C1141" s="16" t="s">
        <v>6</v>
      </c>
      <c r="D1141" s="16" t="s">
        <v>7</v>
      </c>
      <c r="E1141" s="16">
        <v>2021</v>
      </c>
      <c r="F1141" s="12">
        <v>44327</v>
      </c>
      <c r="G1141" s="107">
        <v>1007.2</v>
      </c>
      <c r="H1141" s="106" t="s">
        <v>181</v>
      </c>
      <c r="I1141" s="107">
        <v>1009</v>
      </c>
      <c r="J1141" s="106" t="s">
        <v>6699</v>
      </c>
      <c r="K1141" s="107">
        <v>1005.4</v>
      </c>
      <c r="L1141" s="106" t="s">
        <v>6700</v>
      </c>
      <c r="M1141" s="107">
        <v>27.5</v>
      </c>
      <c r="N1141" s="107">
        <v>33.5</v>
      </c>
      <c r="O1141" s="106" t="s">
        <v>6701</v>
      </c>
      <c r="P1141" s="107">
        <v>22.7</v>
      </c>
      <c r="Q1141" s="106" t="s">
        <v>6702</v>
      </c>
      <c r="R1141" s="106" t="s">
        <v>181</v>
      </c>
      <c r="S1141" s="107">
        <v>81</v>
      </c>
      <c r="T1141" s="107">
        <v>53</v>
      </c>
      <c r="U1141" s="106" t="s">
        <v>6703</v>
      </c>
      <c r="V1141" s="107">
        <v>0.3</v>
      </c>
      <c r="W1141" s="107">
        <v>113</v>
      </c>
      <c r="X1141" s="107">
        <v>4.3</v>
      </c>
      <c r="Y1141" s="107">
        <v>257</v>
      </c>
      <c r="Z1141" s="106" t="s">
        <v>6704</v>
      </c>
      <c r="AA1141" s="107">
        <v>0</v>
      </c>
      <c r="AB1141" s="106" t="s">
        <v>181</v>
      </c>
      <c r="AC1141" s="106" t="s">
        <v>181</v>
      </c>
      <c r="AD1141" s="106" t="s">
        <v>181</v>
      </c>
      <c r="AE1141" s="106" t="s">
        <v>181</v>
      </c>
      <c r="AF1141" s="106" t="s">
        <v>181</v>
      </c>
      <c r="AG1141" s="106" t="s">
        <v>181</v>
      </c>
      <c r="AH1141" s="106" t="s">
        <v>181</v>
      </c>
      <c r="AI1141" s="106" t="s">
        <v>181</v>
      </c>
      <c r="AJ1141" s="106" t="s">
        <v>181</v>
      </c>
      <c r="AK1141" s="106" t="s">
        <v>181</v>
      </c>
      <c r="AL1141" s="106" t="s">
        <v>181</v>
      </c>
      <c r="AM1141" s="106" t="s">
        <v>181</v>
      </c>
      <c r="AN1141" s="106" t="s">
        <v>181</v>
      </c>
      <c r="AO1141" s="3"/>
    </row>
    <row r="1142" spans="2:41" x14ac:dyDescent="0.25">
      <c r="B1142" s="106" t="s">
        <v>4829</v>
      </c>
      <c r="C1142" s="16" t="s">
        <v>6</v>
      </c>
      <c r="D1142" s="16" t="s">
        <v>7</v>
      </c>
      <c r="E1142" s="16">
        <v>2021</v>
      </c>
      <c r="F1142" s="12">
        <v>44328</v>
      </c>
      <c r="G1142" s="107">
        <v>1007.4</v>
      </c>
      <c r="H1142" s="106" t="s">
        <v>181</v>
      </c>
      <c r="I1142" s="107">
        <v>1009.9</v>
      </c>
      <c r="J1142" s="106" t="s">
        <v>6705</v>
      </c>
      <c r="K1142" s="107">
        <v>1005.9</v>
      </c>
      <c r="L1142" s="106" t="s">
        <v>6706</v>
      </c>
      <c r="M1142" s="107">
        <v>27.8</v>
      </c>
      <c r="N1142" s="107">
        <v>33.299999999999997</v>
      </c>
      <c r="O1142" s="106" t="s">
        <v>6707</v>
      </c>
      <c r="P1142" s="107">
        <v>21.9</v>
      </c>
      <c r="Q1142" s="106" t="s">
        <v>6708</v>
      </c>
      <c r="R1142" s="106" t="s">
        <v>181</v>
      </c>
      <c r="S1142" s="107">
        <v>77</v>
      </c>
      <c r="T1142" s="107">
        <v>50</v>
      </c>
      <c r="U1142" s="106" t="s">
        <v>6707</v>
      </c>
      <c r="V1142" s="107">
        <v>0.4</v>
      </c>
      <c r="W1142" s="107">
        <v>10</v>
      </c>
      <c r="X1142" s="107">
        <v>5.0999999999999996</v>
      </c>
      <c r="Y1142" s="107">
        <v>349</v>
      </c>
      <c r="Z1142" s="106" t="s">
        <v>6709</v>
      </c>
      <c r="AA1142" s="107">
        <v>0</v>
      </c>
      <c r="AB1142" s="106" t="s">
        <v>181</v>
      </c>
      <c r="AC1142" s="106" t="s">
        <v>181</v>
      </c>
      <c r="AD1142" s="106" t="s">
        <v>181</v>
      </c>
      <c r="AE1142" s="106" t="s">
        <v>181</v>
      </c>
      <c r="AF1142" s="106" t="s">
        <v>181</v>
      </c>
      <c r="AG1142" s="106" t="s">
        <v>181</v>
      </c>
      <c r="AH1142" s="106" t="s">
        <v>181</v>
      </c>
      <c r="AI1142" s="106" t="s">
        <v>181</v>
      </c>
      <c r="AJ1142" s="106" t="s">
        <v>181</v>
      </c>
      <c r="AK1142" s="106" t="s">
        <v>181</v>
      </c>
      <c r="AL1142" s="106" t="s">
        <v>181</v>
      </c>
      <c r="AM1142" s="106" t="s">
        <v>181</v>
      </c>
      <c r="AN1142" s="106" t="s">
        <v>181</v>
      </c>
      <c r="AO1142" s="3"/>
    </row>
    <row r="1143" spans="2:41" x14ac:dyDescent="0.25">
      <c r="B1143" s="106" t="s">
        <v>4829</v>
      </c>
      <c r="C1143" s="16" t="s">
        <v>6</v>
      </c>
      <c r="D1143" s="16" t="s">
        <v>7</v>
      </c>
      <c r="E1143" s="16">
        <v>2021</v>
      </c>
      <c r="F1143" s="12">
        <v>44329</v>
      </c>
      <c r="G1143" s="107">
        <v>1008.4</v>
      </c>
      <c r="H1143" s="106" t="s">
        <v>181</v>
      </c>
      <c r="I1143" s="107">
        <v>1010.4</v>
      </c>
      <c r="J1143" s="106" t="s">
        <v>6710</v>
      </c>
      <c r="K1143" s="107">
        <v>1006.9</v>
      </c>
      <c r="L1143" s="106" t="s">
        <v>6711</v>
      </c>
      <c r="M1143" s="107">
        <v>28.2</v>
      </c>
      <c r="N1143" s="107">
        <v>34</v>
      </c>
      <c r="O1143" s="106" t="s">
        <v>6712</v>
      </c>
      <c r="P1143" s="107">
        <v>24</v>
      </c>
      <c r="Q1143" s="106" t="s">
        <v>6713</v>
      </c>
      <c r="R1143" s="106" t="s">
        <v>181</v>
      </c>
      <c r="S1143" s="107">
        <v>80</v>
      </c>
      <c r="T1143" s="107">
        <v>51</v>
      </c>
      <c r="U1143" s="106" t="s">
        <v>6714</v>
      </c>
      <c r="V1143" s="107">
        <v>0.4</v>
      </c>
      <c r="W1143" s="107">
        <v>128</v>
      </c>
      <c r="X1143" s="107">
        <v>4.9000000000000004</v>
      </c>
      <c r="Y1143" s="107">
        <v>159</v>
      </c>
      <c r="Z1143" s="106" t="s">
        <v>6715</v>
      </c>
      <c r="AA1143" s="107">
        <v>1</v>
      </c>
      <c r="AB1143" s="106" t="s">
        <v>181</v>
      </c>
      <c r="AC1143" s="106" t="s">
        <v>181</v>
      </c>
      <c r="AD1143" s="106" t="s">
        <v>181</v>
      </c>
      <c r="AE1143" s="106" t="s">
        <v>181</v>
      </c>
      <c r="AF1143" s="106" t="s">
        <v>181</v>
      </c>
      <c r="AG1143" s="106" t="s">
        <v>181</v>
      </c>
      <c r="AH1143" s="106" t="s">
        <v>181</v>
      </c>
      <c r="AI1143" s="106" t="s">
        <v>181</v>
      </c>
      <c r="AJ1143" s="106" t="s">
        <v>181</v>
      </c>
      <c r="AK1143" s="106" t="s">
        <v>181</v>
      </c>
      <c r="AL1143" s="106" t="s">
        <v>181</v>
      </c>
      <c r="AM1143" s="106" t="s">
        <v>181</v>
      </c>
      <c r="AN1143" s="106" t="s">
        <v>181</v>
      </c>
      <c r="AO1143" s="3"/>
    </row>
    <row r="1144" spans="2:41" x14ac:dyDescent="0.25">
      <c r="B1144" s="106" t="s">
        <v>4829</v>
      </c>
      <c r="C1144" s="16" t="s">
        <v>6</v>
      </c>
      <c r="D1144" s="16" t="s">
        <v>7</v>
      </c>
      <c r="E1144" s="16">
        <v>2021</v>
      </c>
      <c r="F1144" s="12">
        <v>44330</v>
      </c>
      <c r="G1144" s="107">
        <v>1009.5</v>
      </c>
      <c r="H1144" s="106" t="s">
        <v>181</v>
      </c>
      <c r="I1144" s="107">
        <v>1010.9</v>
      </c>
      <c r="J1144" s="106" t="s">
        <v>6716</v>
      </c>
      <c r="K1144" s="107">
        <v>1008</v>
      </c>
      <c r="L1144" s="106" t="s">
        <v>6717</v>
      </c>
      <c r="M1144" s="107">
        <v>27.9</v>
      </c>
      <c r="N1144" s="107">
        <v>33.200000000000003</v>
      </c>
      <c r="O1144" s="106" t="s">
        <v>6718</v>
      </c>
      <c r="P1144" s="107">
        <v>24.2</v>
      </c>
      <c r="Q1144" s="106" t="s">
        <v>6719</v>
      </c>
      <c r="R1144" s="106" t="s">
        <v>181</v>
      </c>
      <c r="S1144" s="107">
        <v>78</v>
      </c>
      <c r="T1144" s="107">
        <v>51</v>
      </c>
      <c r="U1144" s="106" t="s">
        <v>6720</v>
      </c>
      <c r="V1144" s="107">
        <v>0.4</v>
      </c>
      <c r="W1144" s="107">
        <v>155</v>
      </c>
      <c r="X1144" s="107">
        <v>5</v>
      </c>
      <c r="Y1144" s="107">
        <v>151</v>
      </c>
      <c r="Z1144" s="106" t="s">
        <v>6721</v>
      </c>
      <c r="AA1144" s="107">
        <v>0</v>
      </c>
      <c r="AB1144" s="106" t="s">
        <v>181</v>
      </c>
      <c r="AC1144" s="106" t="s">
        <v>181</v>
      </c>
      <c r="AD1144" s="106" t="s">
        <v>181</v>
      </c>
      <c r="AE1144" s="106" t="s">
        <v>181</v>
      </c>
      <c r="AF1144" s="106" t="s">
        <v>181</v>
      </c>
      <c r="AG1144" s="106" t="s">
        <v>181</v>
      </c>
      <c r="AH1144" s="106" t="s">
        <v>181</v>
      </c>
      <c r="AI1144" s="106" t="s">
        <v>181</v>
      </c>
      <c r="AJ1144" s="106" t="s">
        <v>181</v>
      </c>
      <c r="AK1144" s="106" t="s">
        <v>181</v>
      </c>
      <c r="AL1144" s="106" t="s">
        <v>181</v>
      </c>
      <c r="AM1144" s="106" t="s">
        <v>181</v>
      </c>
      <c r="AN1144" s="106" t="s">
        <v>181</v>
      </c>
      <c r="AO1144" s="3"/>
    </row>
    <row r="1145" spans="2:41" x14ac:dyDescent="0.25">
      <c r="B1145" s="106" t="s">
        <v>4829</v>
      </c>
      <c r="C1145" s="16" t="s">
        <v>6</v>
      </c>
      <c r="D1145" s="16" t="s">
        <v>7</v>
      </c>
      <c r="E1145" s="16">
        <v>2021</v>
      </c>
      <c r="F1145" s="12">
        <v>44331</v>
      </c>
      <c r="G1145" s="107">
        <v>1008.9</v>
      </c>
      <c r="H1145" s="106" t="s">
        <v>181</v>
      </c>
      <c r="I1145" s="107">
        <v>1010.7</v>
      </c>
      <c r="J1145" s="106" t="s">
        <v>6722</v>
      </c>
      <c r="K1145" s="107">
        <v>1006.8</v>
      </c>
      <c r="L1145" s="106" t="s">
        <v>6723</v>
      </c>
      <c r="M1145" s="107">
        <v>28</v>
      </c>
      <c r="N1145" s="107">
        <v>33.299999999999997</v>
      </c>
      <c r="O1145" s="106" t="s">
        <v>6724</v>
      </c>
      <c r="P1145" s="107">
        <v>22.4</v>
      </c>
      <c r="Q1145" s="106" t="s">
        <v>6725</v>
      </c>
      <c r="R1145" s="106" t="s">
        <v>181</v>
      </c>
      <c r="S1145" s="107">
        <v>77</v>
      </c>
      <c r="T1145" s="107">
        <v>50</v>
      </c>
      <c r="U1145" s="106" t="s">
        <v>6726</v>
      </c>
      <c r="V1145" s="107">
        <v>0.5</v>
      </c>
      <c r="W1145" s="107">
        <v>166</v>
      </c>
      <c r="X1145" s="107">
        <v>6.2</v>
      </c>
      <c r="Y1145" s="107">
        <v>154</v>
      </c>
      <c r="Z1145" s="106" t="s">
        <v>6727</v>
      </c>
      <c r="AA1145" s="107">
        <v>0</v>
      </c>
      <c r="AB1145" s="106" t="s">
        <v>181</v>
      </c>
      <c r="AC1145" s="106" t="s">
        <v>181</v>
      </c>
      <c r="AD1145" s="106" t="s">
        <v>181</v>
      </c>
      <c r="AE1145" s="106" t="s">
        <v>181</v>
      </c>
      <c r="AF1145" s="106" t="s">
        <v>181</v>
      </c>
      <c r="AG1145" s="106" t="s">
        <v>181</v>
      </c>
      <c r="AH1145" s="106" t="s">
        <v>181</v>
      </c>
      <c r="AI1145" s="106" t="s">
        <v>181</v>
      </c>
      <c r="AJ1145" s="106" t="s">
        <v>181</v>
      </c>
      <c r="AK1145" s="106" t="s">
        <v>181</v>
      </c>
      <c r="AL1145" s="106" t="s">
        <v>181</v>
      </c>
      <c r="AM1145" s="106" t="s">
        <v>181</v>
      </c>
      <c r="AN1145" s="106" t="s">
        <v>181</v>
      </c>
      <c r="AO1145" s="3"/>
    </row>
    <row r="1146" spans="2:41" x14ac:dyDescent="0.25">
      <c r="B1146" s="106" t="s">
        <v>4829</v>
      </c>
      <c r="C1146" s="16" t="s">
        <v>6</v>
      </c>
      <c r="D1146" s="16" t="s">
        <v>7</v>
      </c>
      <c r="E1146" s="16">
        <v>2021</v>
      </c>
      <c r="F1146" s="12">
        <v>44332</v>
      </c>
      <c r="G1146" s="107">
        <v>1008.4</v>
      </c>
      <c r="H1146" s="106" t="s">
        <v>181</v>
      </c>
      <c r="I1146" s="107">
        <v>1009.9</v>
      </c>
      <c r="J1146" s="106" t="s">
        <v>6728</v>
      </c>
      <c r="K1146" s="107">
        <v>1006.5</v>
      </c>
      <c r="L1146" s="106" t="s">
        <v>6729</v>
      </c>
      <c r="M1146" s="107">
        <v>28.5</v>
      </c>
      <c r="N1146" s="107">
        <v>33.5</v>
      </c>
      <c r="O1146" s="106" t="s">
        <v>6730</v>
      </c>
      <c r="P1146" s="107">
        <v>24.6</v>
      </c>
      <c r="Q1146" s="106" t="s">
        <v>6731</v>
      </c>
      <c r="R1146" s="106" t="s">
        <v>181</v>
      </c>
      <c r="S1146" s="107">
        <v>79</v>
      </c>
      <c r="T1146" s="107">
        <v>53</v>
      </c>
      <c r="U1146" s="106" t="s">
        <v>6732</v>
      </c>
      <c r="V1146" s="107">
        <v>0.5</v>
      </c>
      <c r="W1146" s="107">
        <v>152</v>
      </c>
      <c r="X1146" s="107">
        <v>5.6</v>
      </c>
      <c r="Y1146" s="107">
        <v>140</v>
      </c>
      <c r="Z1146" s="106" t="s">
        <v>6733</v>
      </c>
      <c r="AA1146" s="107">
        <v>0</v>
      </c>
      <c r="AB1146" s="106" t="s">
        <v>181</v>
      </c>
      <c r="AC1146" s="106" t="s">
        <v>181</v>
      </c>
      <c r="AD1146" s="106" t="s">
        <v>181</v>
      </c>
      <c r="AE1146" s="106" t="s">
        <v>181</v>
      </c>
      <c r="AF1146" s="106" t="s">
        <v>181</v>
      </c>
      <c r="AG1146" s="106" t="s">
        <v>181</v>
      </c>
      <c r="AH1146" s="106" t="s">
        <v>181</v>
      </c>
      <c r="AI1146" s="106" t="s">
        <v>181</v>
      </c>
      <c r="AJ1146" s="106" t="s">
        <v>181</v>
      </c>
      <c r="AK1146" s="106" t="s">
        <v>181</v>
      </c>
      <c r="AL1146" s="106" t="s">
        <v>181</v>
      </c>
      <c r="AM1146" s="106" t="s">
        <v>181</v>
      </c>
      <c r="AN1146" s="106" t="s">
        <v>181</v>
      </c>
      <c r="AO1146" s="3"/>
    </row>
    <row r="1147" spans="2:41" x14ac:dyDescent="0.25">
      <c r="B1147" s="106" t="s">
        <v>4829</v>
      </c>
      <c r="C1147" s="16" t="s">
        <v>6</v>
      </c>
      <c r="D1147" s="16" t="s">
        <v>7</v>
      </c>
      <c r="E1147" s="16">
        <v>2021</v>
      </c>
      <c r="F1147" s="12">
        <v>44333</v>
      </c>
      <c r="G1147" s="107">
        <v>1009</v>
      </c>
      <c r="H1147" s="106" t="s">
        <v>181</v>
      </c>
      <c r="I1147" s="107">
        <v>1010.3</v>
      </c>
      <c r="J1147" s="106" t="s">
        <v>4056</v>
      </c>
      <c r="K1147" s="107">
        <v>1008.1</v>
      </c>
      <c r="L1147" s="106" t="s">
        <v>6734</v>
      </c>
      <c r="M1147" s="107">
        <v>28.7</v>
      </c>
      <c r="N1147" s="107">
        <v>34.1</v>
      </c>
      <c r="O1147" s="106" t="s">
        <v>6735</v>
      </c>
      <c r="P1147" s="107">
        <v>24.7</v>
      </c>
      <c r="Q1147" s="106" t="s">
        <v>6736</v>
      </c>
      <c r="R1147" s="106" t="s">
        <v>181</v>
      </c>
      <c r="S1147" s="107">
        <v>79</v>
      </c>
      <c r="T1147" s="107">
        <v>55</v>
      </c>
      <c r="U1147" s="106" t="s">
        <v>6737</v>
      </c>
      <c r="V1147" s="107">
        <v>0.3</v>
      </c>
      <c r="W1147" s="107">
        <v>79</v>
      </c>
      <c r="X1147" s="107">
        <v>4.8</v>
      </c>
      <c r="Y1147" s="107">
        <v>116</v>
      </c>
      <c r="Z1147" s="106" t="s">
        <v>6738</v>
      </c>
      <c r="AA1147" s="107">
        <v>0</v>
      </c>
      <c r="AB1147" s="106" t="s">
        <v>181</v>
      </c>
      <c r="AC1147" s="106" t="s">
        <v>181</v>
      </c>
      <c r="AD1147" s="106" t="s">
        <v>181</v>
      </c>
      <c r="AE1147" s="106" t="s">
        <v>181</v>
      </c>
      <c r="AF1147" s="106" t="s">
        <v>181</v>
      </c>
      <c r="AG1147" s="106" t="s">
        <v>181</v>
      </c>
      <c r="AH1147" s="106" t="s">
        <v>181</v>
      </c>
      <c r="AI1147" s="106" t="s">
        <v>181</v>
      </c>
      <c r="AJ1147" s="106" t="s">
        <v>181</v>
      </c>
      <c r="AK1147" s="106" t="s">
        <v>181</v>
      </c>
      <c r="AL1147" s="106" t="s">
        <v>181</v>
      </c>
      <c r="AM1147" s="106" t="s">
        <v>181</v>
      </c>
      <c r="AN1147" s="106" t="s">
        <v>181</v>
      </c>
      <c r="AO1147" s="3"/>
    </row>
    <row r="1148" spans="2:41" x14ac:dyDescent="0.25">
      <c r="B1148" s="106" t="s">
        <v>4829</v>
      </c>
      <c r="C1148" s="16" t="s">
        <v>6</v>
      </c>
      <c r="D1148" s="16" t="s">
        <v>7</v>
      </c>
      <c r="E1148" s="16">
        <v>2021</v>
      </c>
      <c r="F1148" s="12">
        <v>44334</v>
      </c>
      <c r="G1148" s="107">
        <v>1008.9</v>
      </c>
      <c r="H1148" s="106" t="s">
        <v>181</v>
      </c>
      <c r="I1148" s="107">
        <v>1010.5</v>
      </c>
      <c r="J1148" s="106" t="s">
        <v>6739</v>
      </c>
      <c r="K1148" s="107">
        <v>1007.2</v>
      </c>
      <c r="L1148" s="106" t="s">
        <v>6740</v>
      </c>
      <c r="M1148" s="107">
        <v>28.5</v>
      </c>
      <c r="N1148" s="107">
        <v>33.799999999999997</v>
      </c>
      <c r="O1148" s="106" t="s">
        <v>6741</v>
      </c>
      <c r="P1148" s="107">
        <v>25.7</v>
      </c>
      <c r="Q1148" s="106" t="s">
        <v>6742</v>
      </c>
      <c r="R1148" s="106" t="s">
        <v>181</v>
      </c>
      <c r="S1148" s="107">
        <v>80</v>
      </c>
      <c r="T1148" s="107">
        <v>53</v>
      </c>
      <c r="U1148" s="106" t="s">
        <v>6743</v>
      </c>
      <c r="V1148" s="107">
        <v>0.4</v>
      </c>
      <c r="W1148" s="107">
        <v>208</v>
      </c>
      <c r="X1148" s="107">
        <v>6</v>
      </c>
      <c r="Y1148" s="107">
        <v>145</v>
      </c>
      <c r="Z1148" s="106" t="s">
        <v>6744</v>
      </c>
      <c r="AA1148" s="107">
        <v>0</v>
      </c>
      <c r="AB1148" s="106" t="s">
        <v>181</v>
      </c>
      <c r="AC1148" s="106" t="s">
        <v>181</v>
      </c>
      <c r="AD1148" s="106" t="s">
        <v>181</v>
      </c>
      <c r="AE1148" s="106" t="s">
        <v>181</v>
      </c>
      <c r="AF1148" s="106" t="s">
        <v>181</v>
      </c>
      <c r="AG1148" s="106" t="s">
        <v>181</v>
      </c>
      <c r="AH1148" s="106" t="s">
        <v>181</v>
      </c>
      <c r="AI1148" s="106" t="s">
        <v>181</v>
      </c>
      <c r="AJ1148" s="106" t="s">
        <v>181</v>
      </c>
      <c r="AK1148" s="106" t="s">
        <v>181</v>
      </c>
      <c r="AL1148" s="106" t="s">
        <v>181</v>
      </c>
      <c r="AM1148" s="106" t="s">
        <v>181</v>
      </c>
      <c r="AN1148" s="106" t="s">
        <v>181</v>
      </c>
      <c r="AO1148" s="3"/>
    </row>
    <row r="1149" spans="2:41" x14ac:dyDescent="0.25">
      <c r="B1149" s="106" t="s">
        <v>4829</v>
      </c>
      <c r="C1149" s="16" t="s">
        <v>6</v>
      </c>
      <c r="D1149" s="16" t="s">
        <v>7</v>
      </c>
      <c r="E1149" s="16">
        <v>2021</v>
      </c>
      <c r="F1149" s="12">
        <v>44335</v>
      </c>
      <c r="G1149" s="107">
        <v>1007.8</v>
      </c>
      <c r="H1149" s="106" t="s">
        <v>181</v>
      </c>
      <c r="I1149" s="107">
        <v>1009.9</v>
      </c>
      <c r="J1149" s="106" t="s">
        <v>6745</v>
      </c>
      <c r="K1149" s="107">
        <v>1005.7</v>
      </c>
      <c r="L1149" s="106" t="s">
        <v>6746</v>
      </c>
      <c r="M1149" s="107">
        <v>28.5</v>
      </c>
      <c r="N1149" s="107">
        <v>33.700000000000003</v>
      </c>
      <c r="O1149" s="106" t="s">
        <v>6747</v>
      </c>
      <c r="P1149" s="107">
        <v>25.4</v>
      </c>
      <c r="Q1149" s="106" t="s">
        <v>6748</v>
      </c>
      <c r="R1149" s="106" t="s">
        <v>181</v>
      </c>
      <c r="S1149" s="107">
        <v>80</v>
      </c>
      <c r="T1149" s="107">
        <v>57</v>
      </c>
      <c r="U1149" s="106" t="s">
        <v>6749</v>
      </c>
      <c r="V1149" s="107">
        <v>0.5</v>
      </c>
      <c r="W1149" s="107">
        <v>160</v>
      </c>
      <c r="X1149" s="107">
        <v>6</v>
      </c>
      <c r="Y1149" s="107">
        <v>141</v>
      </c>
      <c r="Z1149" s="106" t="s">
        <v>6750</v>
      </c>
      <c r="AA1149" s="107">
        <v>0</v>
      </c>
      <c r="AB1149" s="106" t="s">
        <v>181</v>
      </c>
      <c r="AC1149" s="106" t="s">
        <v>181</v>
      </c>
      <c r="AD1149" s="106" t="s">
        <v>181</v>
      </c>
      <c r="AE1149" s="106" t="s">
        <v>181</v>
      </c>
      <c r="AF1149" s="106" t="s">
        <v>181</v>
      </c>
      <c r="AG1149" s="106" t="s">
        <v>181</v>
      </c>
      <c r="AH1149" s="106" t="s">
        <v>181</v>
      </c>
      <c r="AI1149" s="106" t="s">
        <v>181</v>
      </c>
      <c r="AJ1149" s="106" t="s">
        <v>181</v>
      </c>
      <c r="AK1149" s="106" t="s">
        <v>181</v>
      </c>
      <c r="AL1149" s="106" t="s">
        <v>181</v>
      </c>
      <c r="AM1149" s="106" t="s">
        <v>181</v>
      </c>
      <c r="AN1149" s="106" t="s">
        <v>181</v>
      </c>
      <c r="AO1149" s="3"/>
    </row>
    <row r="1150" spans="2:41" x14ac:dyDescent="0.25">
      <c r="B1150" s="106" t="s">
        <v>4829</v>
      </c>
      <c r="C1150" s="16" t="s">
        <v>6</v>
      </c>
      <c r="D1150" s="16" t="s">
        <v>7</v>
      </c>
      <c r="E1150" s="16">
        <v>2021</v>
      </c>
      <c r="F1150" s="12">
        <v>44336</v>
      </c>
      <c r="G1150" s="107">
        <v>1007.8</v>
      </c>
      <c r="H1150" s="106" t="s">
        <v>181</v>
      </c>
      <c r="I1150" s="107">
        <v>1009.7</v>
      </c>
      <c r="J1150" s="106" t="s">
        <v>6751</v>
      </c>
      <c r="K1150" s="107">
        <v>1006.2</v>
      </c>
      <c r="L1150" s="106" t="s">
        <v>6752</v>
      </c>
      <c r="M1150" s="107">
        <v>28.6</v>
      </c>
      <c r="N1150" s="107">
        <v>34.1</v>
      </c>
      <c r="O1150" s="106" t="s">
        <v>6753</v>
      </c>
      <c r="P1150" s="107">
        <v>24.9</v>
      </c>
      <c r="Q1150" s="106" t="s">
        <v>4082</v>
      </c>
      <c r="R1150" s="106" t="s">
        <v>181</v>
      </c>
      <c r="S1150" s="107">
        <v>79</v>
      </c>
      <c r="T1150" s="107">
        <v>51</v>
      </c>
      <c r="U1150" s="106" t="s">
        <v>6754</v>
      </c>
      <c r="V1150" s="107">
        <v>0.4</v>
      </c>
      <c r="W1150" s="107">
        <v>173</v>
      </c>
      <c r="X1150" s="107">
        <v>4.5999999999999996</v>
      </c>
      <c r="Y1150" s="107">
        <v>188</v>
      </c>
      <c r="Z1150" s="106" t="s">
        <v>6755</v>
      </c>
      <c r="AA1150" s="107">
        <v>0</v>
      </c>
      <c r="AB1150" s="106" t="s">
        <v>181</v>
      </c>
      <c r="AC1150" s="106" t="s">
        <v>181</v>
      </c>
      <c r="AD1150" s="106" t="s">
        <v>181</v>
      </c>
      <c r="AE1150" s="106" t="s">
        <v>181</v>
      </c>
      <c r="AF1150" s="106" t="s">
        <v>181</v>
      </c>
      <c r="AG1150" s="106" t="s">
        <v>181</v>
      </c>
      <c r="AH1150" s="106" t="s">
        <v>181</v>
      </c>
      <c r="AI1150" s="106" t="s">
        <v>181</v>
      </c>
      <c r="AJ1150" s="106" t="s">
        <v>181</v>
      </c>
      <c r="AK1150" s="106" t="s">
        <v>181</v>
      </c>
      <c r="AL1150" s="106" t="s">
        <v>181</v>
      </c>
      <c r="AM1150" s="106" t="s">
        <v>181</v>
      </c>
      <c r="AN1150" s="106" t="s">
        <v>181</v>
      </c>
      <c r="AO1150" s="3"/>
    </row>
    <row r="1151" spans="2:41" x14ac:dyDescent="0.25">
      <c r="B1151" s="106" t="s">
        <v>4829</v>
      </c>
      <c r="C1151" s="16" t="s">
        <v>6</v>
      </c>
      <c r="D1151" s="16" t="s">
        <v>7</v>
      </c>
      <c r="E1151" s="16">
        <v>2021</v>
      </c>
      <c r="F1151" s="12">
        <v>44337</v>
      </c>
      <c r="G1151" s="107">
        <v>1007.3</v>
      </c>
      <c r="H1151" s="106" t="s">
        <v>181</v>
      </c>
      <c r="I1151" s="107">
        <v>1008.6</v>
      </c>
      <c r="J1151" s="106" t="s">
        <v>6756</v>
      </c>
      <c r="K1151" s="107">
        <v>1005.8</v>
      </c>
      <c r="L1151" s="106" t="s">
        <v>6757</v>
      </c>
      <c r="M1151" s="107">
        <v>28</v>
      </c>
      <c r="N1151" s="107">
        <v>33.5</v>
      </c>
      <c r="O1151" s="106" t="s">
        <v>6758</v>
      </c>
      <c r="P1151" s="107">
        <v>24</v>
      </c>
      <c r="Q1151" s="106" t="s">
        <v>6759</v>
      </c>
      <c r="R1151" s="106" t="s">
        <v>181</v>
      </c>
      <c r="S1151" s="107">
        <v>82</v>
      </c>
      <c r="T1151" s="107">
        <v>58</v>
      </c>
      <c r="U1151" s="106" t="s">
        <v>6760</v>
      </c>
      <c r="V1151" s="107">
        <v>0.4</v>
      </c>
      <c r="W1151" s="107">
        <v>33</v>
      </c>
      <c r="X1151" s="107">
        <v>5.2</v>
      </c>
      <c r="Y1151" s="107">
        <v>150</v>
      </c>
      <c r="Z1151" s="106" t="s">
        <v>6761</v>
      </c>
      <c r="AA1151" s="107">
        <v>0</v>
      </c>
      <c r="AB1151" s="106" t="s">
        <v>181</v>
      </c>
      <c r="AC1151" s="106" t="s">
        <v>181</v>
      </c>
      <c r="AD1151" s="106" t="s">
        <v>181</v>
      </c>
      <c r="AE1151" s="106" t="s">
        <v>181</v>
      </c>
      <c r="AF1151" s="106" t="s">
        <v>181</v>
      </c>
      <c r="AG1151" s="106" t="s">
        <v>181</v>
      </c>
      <c r="AH1151" s="106" t="s">
        <v>181</v>
      </c>
      <c r="AI1151" s="106" t="s">
        <v>181</v>
      </c>
      <c r="AJ1151" s="106" t="s">
        <v>181</v>
      </c>
      <c r="AK1151" s="106" t="s">
        <v>181</v>
      </c>
      <c r="AL1151" s="106" t="s">
        <v>181</v>
      </c>
      <c r="AM1151" s="106" t="s">
        <v>181</v>
      </c>
      <c r="AN1151" s="106" t="s">
        <v>181</v>
      </c>
      <c r="AO1151" s="3"/>
    </row>
    <row r="1152" spans="2:41" x14ac:dyDescent="0.25">
      <c r="B1152" s="106" t="s">
        <v>4829</v>
      </c>
      <c r="C1152" s="16" t="s">
        <v>6</v>
      </c>
      <c r="D1152" s="16" t="s">
        <v>7</v>
      </c>
      <c r="E1152" s="16">
        <v>2021</v>
      </c>
      <c r="F1152" s="12">
        <v>44338</v>
      </c>
      <c r="G1152" s="107">
        <v>1006.4</v>
      </c>
      <c r="H1152" s="106" t="s">
        <v>181</v>
      </c>
      <c r="I1152" s="107">
        <v>1008.3</v>
      </c>
      <c r="J1152" s="106" t="s">
        <v>6762</v>
      </c>
      <c r="K1152" s="107">
        <v>1004.9</v>
      </c>
      <c r="L1152" s="106" t="s">
        <v>6763</v>
      </c>
      <c r="M1152" s="107">
        <v>28.2</v>
      </c>
      <c r="N1152" s="107">
        <v>33.1</v>
      </c>
      <c r="O1152" s="106" t="s">
        <v>6764</v>
      </c>
      <c r="P1152" s="107">
        <v>24.5</v>
      </c>
      <c r="Q1152" s="106" t="s">
        <v>6765</v>
      </c>
      <c r="R1152" s="106" t="s">
        <v>181</v>
      </c>
      <c r="S1152" s="107">
        <v>82</v>
      </c>
      <c r="T1152" s="107">
        <v>57</v>
      </c>
      <c r="U1152" s="106" t="s">
        <v>6766</v>
      </c>
      <c r="V1152" s="107">
        <v>0.3</v>
      </c>
      <c r="W1152" s="107">
        <v>5</v>
      </c>
      <c r="X1152" s="107">
        <v>4.9000000000000004</v>
      </c>
      <c r="Y1152" s="107">
        <v>342</v>
      </c>
      <c r="Z1152" s="106" t="s">
        <v>6767</v>
      </c>
      <c r="AA1152" s="107">
        <v>0</v>
      </c>
      <c r="AB1152" s="106" t="s">
        <v>181</v>
      </c>
      <c r="AC1152" s="106" t="s">
        <v>181</v>
      </c>
      <c r="AD1152" s="106" t="s">
        <v>181</v>
      </c>
      <c r="AE1152" s="106" t="s">
        <v>181</v>
      </c>
      <c r="AF1152" s="106" t="s">
        <v>181</v>
      </c>
      <c r="AG1152" s="106" t="s">
        <v>181</v>
      </c>
      <c r="AH1152" s="106" t="s">
        <v>181</v>
      </c>
      <c r="AI1152" s="106" t="s">
        <v>181</v>
      </c>
      <c r="AJ1152" s="106" t="s">
        <v>181</v>
      </c>
      <c r="AK1152" s="106" t="s">
        <v>181</v>
      </c>
      <c r="AL1152" s="106" t="s">
        <v>181</v>
      </c>
      <c r="AM1152" s="106" t="s">
        <v>181</v>
      </c>
      <c r="AN1152" s="106" t="s">
        <v>181</v>
      </c>
      <c r="AO1152" s="3"/>
    </row>
    <row r="1153" spans="2:41" x14ac:dyDescent="0.25">
      <c r="B1153" s="106" t="s">
        <v>4829</v>
      </c>
      <c r="C1153" s="16" t="s">
        <v>6</v>
      </c>
      <c r="D1153" s="16" t="s">
        <v>7</v>
      </c>
      <c r="E1153" s="16">
        <v>2021</v>
      </c>
      <c r="F1153" s="12">
        <v>44339</v>
      </c>
      <c r="G1153" s="107">
        <v>1007.6</v>
      </c>
      <c r="H1153" s="106" t="s">
        <v>181</v>
      </c>
      <c r="I1153" s="107">
        <v>1009.5</v>
      </c>
      <c r="J1153" s="106" t="s">
        <v>6768</v>
      </c>
      <c r="K1153" s="107">
        <v>1006.4</v>
      </c>
      <c r="L1153" s="106" t="s">
        <v>6769</v>
      </c>
      <c r="M1153" s="107">
        <v>28</v>
      </c>
      <c r="N1153" s="107">
        <v>31.7</v>
      </c>
      <c r="O1153" s="106" t="s">
        <v>6770</v>
      </c>
      <c r="P1153" s="107">
        <v>24.8</v>
      </c>
      <c r="Q1153" s="106" t="s">
        <v>6771</v>
      </c>
      <c r="R1153" s="106" t="s">
        <v>181</v>
      </c>
      <c r="S1153" s="107">
        <v>82</v>
      </c>
      <c r="T1153" s="107">
        <v>63</v>
      </c>
      <c r="U1153" s="106" t="s">
        <v>6772</v>
      </c>
      <c r="V1153" s="107">
        <v>0.5</v>
      </c>
      <c r="W1153" s="107">
        <v>22</v>
      </c>
      <c r="X1153" s="107">
        <v>5.2</v>
      </c>
      <c r="Y1153" s="107">
        <v>102</v>
      </c>
      <c r="Z1153" s="106" t="s">
        <v>6773</v>
      </c>
      <c r="AA1153" s="107">
        <v>0</v>
      </c>
      <c r="AB1153" s="106" t="s">
        <v>181</v>
      </c>
      <c r="AC1153" s="106" t="s">
        <v>181</v>
      </c>
      <c r="AD1153" s="106" t="s">
        <v>181</v>
      </c>
      <c r="AE1153" s="106" t="s">
        <v>181</v>
      </c>
      <c r="AF1153" s="106" t="s">
        <v>181</v>
      </c>
      <c r="AG1153" s="106" t="s">
        <v>181</v>
      </c>
      <c r="AH1153" s="106" t="s">
        <v>181</v>
      </c>
      <c r="AI1153" s="106" t="s">
        <v>181</v>
      </c>
      <c r="AJ1153" s="106" t="s">
        <v>181</v>
      </c>
      <c r="AK1153" s="106" t="s">
        <v>181</v>
      </c>
      <c r="AL1153" s="106" t="s">
        <v>181</v>
      </c>
      <c r="AM1153" s="106" t="s">
        <v>181</v>
      </c>
      <c r="AN1153" s="106" t="s">
        <v>181</v>
      </c>
      <c r="AO1153" s="3"/>
    </row>
    <row r="1154" spans="2:41" x14ac:dyDescent="0.25">
      <c r="B1154" s="106" t="s">
        <v>4829</v>
      </c>
      <c r="C1154" s="16" t="s">
        <v>6</v>
      </c>
      <c r="D1154" s="16" t="s">
        <v>7</v>
      </c>
      <c r="E1154" s="16">
        <v>2021</v>
      </c>
      <c r="F1154" s="12">
        <v>44340</v>
      </c>
      <c r="G1154" s="107">
        <v>1008.8</v>
      </c>
      <c r="H1154" s="106" t="s">
        <v>181</v>
      </c>
      <c r="I1154" s="107">
        <v>1012.3</v>
      </c>
      <c r="J1154" s="106" t="s">
        <v>6774</v>
      </c>
      <c r="K1154" s="107">
        <v>1006.8</v>
      </c>
      <c r="L1154" s="106" t="s">
        <v>6775</v>
      </c>
      <c r="M1154" s="107">
        <v>27.9</v>
      </c>
      <c r="N1154" s="107">
        <v>35.1</v>
      </c>
      <c r="O1154" s="106" t="s">
        <v>6776</v>
      </c>
      <c r="P1154" s="107">
        <v>24.3</v>
      </c>
      <c r="Q1154" s="106" t="s">
        <v>6777</v>
      </c>
      <c r="R1154" s="106" t="s">
        <v>181</v>
      </c>
      <c r="S1154" s="107">
        <v>82</v>
      </c>
      <c r="T1154" s="107">
        <v>56</v>
      </c>
      <c r="U1154" s="106" t="s">
        <v>6778</v>
      </c>
      <c r="V1154" s="107">
        <v>0.5</v>
      </c>
      <c r="W1154" s="107">
        <v>51</v>
      </c>
      <c r="X1154" s="107">
        <v>5.9</v>
      </c>
      <c r="Y1154" s="107">
        <v>63</v>
      </c>
      <c r="Z1154" s="106" t="s">
        <v>6779</v>
      </c>
      <c r="AA1154" s="107">
        <v>79</v>
      </c>
      <c r="AB1154" s="106" t="s">
        <v>181</v>
      </c>
      <c r="AC1154" s="106" t="s">
        <v>181</v>
      </c>
      <c r="AD1154" s="106" t="s">
        <v>181</v>
      </c>
      <c r="AE1154" s="106" t="s">
        <v>181</v>
      </c>
      <c r="AF1154" s="106" t="s">
        <v>181</v>
      </c>
      <c r="AG1154" s="106" t="s">
        <v>181</v>
      </c>
      <c r="AH1154" s="106" t="s">
        <v>181</v>
      </c>
      <c r="AI1154" s="106" t="s">
        <v>181</v>
      </c>
      <c r="AJ1154" s="106" t="s">
        <v>181</v>
      </c>
      <c r="AK1154" s="106" t="s">
        <v>181</v>
      </c>
      <c r="AL1154" s="106" t="s">
        <v>181</v>
      </c>
      <c r="AM1154" s="106" t="s">
        <v>181</v>
      </c>
      <c r="AN1154" s="106" t="s">
        <v>181</v>
      </c>
      <c r="AO1154" s="3"/>
    </row>
    <row r="1155" spans="2:41" x14ac:dyDescent="0.25">
      <c r="B1155" s="106" t="s">
        <v>4829</v>
      </c>
      <c r="C1155" s="16" t="s">
        <v>6</v>
      </c>
      <c r="D1155" s="16" t="s">
        <v>7</v>
      </c>
      <c r="E1155" s="16">
        <v>2021</v>
      </c>
      <c r="F1155" s="12">
        <v>44341</v>
      </c>
      <c r="G1155" s="107">
        <v>1010.1</v>
      </c>
      <c r="H1155" s="106" t="s">
        <v>181</v>
      </c>
      <c r="I1155" s="107">
        <v>1011.9</v>
      </c>
      <c r="J1155" s="106" t="s">
        <v>6780</v>
      </c>
      <c r="K1155" s="107">
        <v>1008.5</v>
      </c>
      <c r="L1155" s="106" t="s">
        <v>6781</v>
      </c>
      <c r="M1155" s="107">
        <v>26.3</v>
      </c>
      <c r="N1155" s="107">
        <v>30.4</v>
      </c>
      <c r="O1155" s="106" t="s">
        <v>6782</v>
      </c>
      <c r="P1155" s="107">
        <v>24.2</v>
      </c>
      <c r="Q1155" s="106" t="s">
        <v>6783</v>
      </c>
      <c r="R1155" s="106" t="s">
        <v>181</v>
      </c>
      <c r="S1155" s="107">
        <v>88</v>
      </c>
      <c r="T1155" s="107">
        <v>71</v>
      </c>
      <c r="U1155" s="106" t="s">
        <v>6784</v>
      </c>
      <c r="V1155" s="107">
        <v>0.5</v>
      </c>
      <c r="W1155" s="107">
        <v>62</v>
      </c>
      <c r="X1155" s="107">
        <v>5.2</v>
      </c>
      <c r="Y1155" s="107">
        <v>27</v>
      </c>
      <c r="Z1155" s="106" t="s">
        <v>6785</v>
      </c>
      <c r="AA1155" s="107">
        <v>0.5</v>
      </c>
      <c r="AB1155" s="106" t="s">
        <v>181</v>
      </c>
      <c r="AC1155" s="106" t="s">
        <v>181</v>
      </c>
      <c r="AD1155" s="106" t="s">
        <v>181</v>
      </c>
      <c r="AE1155" s="106" t="s">
        <v>181</v>
      </c>
      <c r="AF1155" s="106" t="s">
        <v>181</v>
      </c>
      <c r="AG1155" s="106" t="s">
        <v>181</v>
      </c>
      <c r="AH1155" s="106" t="s">
        <v>181</v>
      </c>
      <c r="AI1155" s="106" t="s">
        <v>181</v>
      </c>
      <c r="AJ1155" s="106" t="s">
        <v>181</v>
      </c>
      <c r="AK1155" s="106" t="s">
        <v>181</v>
      </c>
      <c r="AL1155" s="106" t="s">
        <v>181</v>
      </c>
      <c r="AM1155" s="106" t="s">
        <v>181</v>
      </c>
      <c r="AN1155" s="106" t="s">
        <v>181</v>
      </c>
      <c r="AO1155" s="3"/>
    </row>
    <row r="1156" spans="2:41" x14ac:dyDescent="0.25">
      <c r="B1156" s="106" t="s">
        <v>4829</v>
      </c>
      <c r="C1156" s="16" t="s">
        <v>6</v>
      </c>
      <c r="D1156" s="16" t="s">
        <v>7</v>
      </c>
      <c r="E1156" s="16">
        <v>2021</v>
      </c>
      <c r="F1156" s="12">
        <v>44342</v>
      </c>
      <c r="G1156" s="107">
        <v>1007.8</v>
      </c>
      <c r="H1156" s="106" t="s">
        <v>181</v>
      </c>
      <c r="I1156" s="107">
        <v>1010</v>
      </c>
      <c r="J1156" s="106" t="s">
        <v>4123</v>
      </c>
      <c r="K1156" s="107">
        <v>1005.5</v>
      </c>
      <c r="L1156" s="106" t="s">
        <v>6786</v>
      </c>
      <c r="M1156" s="107">
        <v>27.8</v>
      </c>
      <c r="N1156" s="107">
        <v>33.1</v>
      </c>
      <c r="O1156" s="106" t="s">
        <v>6787</v>
      </c>
      <c r="P1156" s="107">
        <v>24.1</v>
      </c>
      <c r="Q1156" s="106" t="s">
        <v>6788</v>
      </c>
      <c r="R1156" s="106" t="s">
        <v>181</v>
      </c>
      <c r="S1156" s="107">
        <v>83</v>
      </c>
      <c r="T1156" s="107">
        <v>61</v>
      </c>
      <c r="U1156" s="106" t="s">
        <v>6789</v>
      </c>
      <c r="V1156" s="107">
        <v>0.4</v>
      </c>
      <c r="W1156" s="107">
        <v>159</v>
      </c>
      <c r="X1156" s="107">
        <v>5.9</v>
      </c>
      <c r="Y1156" s="107">
        <v>131</v>
      </c>
      <c r="Z1156" s="106" t="s">
        <v>6790</v>
      </c>
      <c r="AA1156" s="107">
        <v>0</v>
      </c>
      <c r="AB1156" s="106" t="s">
        <v>181</v>
      </c>
      <c r="AC1156" s="106" t="s">
        <v>181</v>
      </c>
      <c r="AD1156" s="106" t="s">
        <v>181</v>
      </c>
      <c r="AE1156" s="106" t="s">
        <v>181</v>
      </c>
      <c r="AF1156" s="106" t="s">
        <v>181</v>
      </c>
      <c r="AG1156" s="106" t="s">
        <v>181</v>
      </c>
      <c r="AH1156" s="106" t="s">
        <v>181</v>
      </c>
      <c r="AI1156" s="106" t="s">
        <v>181</v>
      </c>
      <c r="AJ1156" s="106" t="s">
        <v>181</v>
      </c>
      <c r="AK1156" s="106" t="s">
        <v>181</v>
      </c>
      <c r="AL1156" s="106" t="s">
        <v>181</v>
      </c>
      <c r="AM1156" s="106" t="s">
        <v>181</v>
      </c>
      <c r="AN1156" s="106" t="s">
        <v>181</v>
      </c>
      <c r="AO1156" s="3"/>
    </row>
    <row r="1157" spans="2:41" x14ac:dyDescent="0.25">
      <c r="B1157" s="106" t="s">
        <v>4829</v>
      </c>
      <c r="C1157" s="16" t="s">
        <v>6</v>
      </c>
      <c r="D1157" s="16" t="s">
        <v>7</v>
      </c>
      <c r="E1157" s="16">
        <v>2021</v>
      </c>
      <c r="F1157" s="12">
        <v>44343</v>
      </c>
      <c r="G1157" s="107">
        <v>1006.6</v>
      </c>
      <c r="H1157" s="106" t="s">
        <v>181</v>
      </c>
      <c r="I1157" s="107">
        <v>1008.9</v>
      </c>
      <c r="J1157" s="106" t="s">
        <v>6791</v>
      </c>
      <c r="K1157" s="107">
        <v>1004.8</v>
      </c>
      <c r="L1157" s="106" t="s">
        <v>6792</v>
      </c>
      <c r="M1157" s="107">
        <v>28.4</v>
      </c>
      <c r="N1157" s="107">
        <v>32.9</v>
      </c>
      <c r="O1157" s="106" t="s">
        <v>6793</v>
      </c>
      <c r="P1157" s="107">
        <v>24.1</v>
      </c>
      <c r="Q1157" s="106" t="s">
        <v>6794</v>
      </c>
      <c r="R1157" s="106" t="s">
        <v>181</v>
      </c>
      <c r="S1157" s="107">
        <v>83</v>
      </c>
      <c r="T1157" s="107">
        <v>57</v>
      </c>
      <c r="U1157" s="106" t="s">
        <v>6795</v>
      </c>
      <c r="V1157" s="107">
        <v>0.6</v>
      </c>
      <c r="W1157" s="107">
        <v>60</v>
      </c>
      <c r="X1157" s="107">
        <v>4.4000000000000004</v>
      </c>
      <c r="Y1157" s="107">
        <v>44</v>
      </c>
      <c r="Z1157" s="106" t="s">
        <v>6796</v>
      </c>
      <c r="AA1157" s="107">
        <v>0</v>
      </c>
      <c r="AB1157" s="106" t="s">
        <v>181</v>
      </c>
      <c r="AC1157" s="106" t="s">
        <v>181</v>
      </c>
      <c r="AD1157" s="106" t="s">
        <v>181</v>
      </c>
      <c r="AE1157" s="106" t="s">
        <v>181</v>
      </c>
      <c r="AF1157" s="106" t="s">
        <v>181</v>
      </c>
      <c r="AG1157" s="106" t="s">
        <v>181</v>
      </c>
      <c r="AH1157" s="106" t="s">
        <v>181</v>
      </c>
      <c r="AI1157" s="106" t="s">
        <v>181</v>
      </c>
      <c r="AJ1157" s="106" t="s">
        <v>181</v>
      </c>
      <c r="AK1157" s="106" t="s">
        <v>181</v>
      </c>
      <c r="AL1157" s="106" t="s">
        <v>181</v>
      </c>
      <c r="AM1157" s="106" t="s">
        <v>181</v>
      </c>
      <c r="AN1157" s="106" t="s">
        <v>181</v>
      </c>
      <c r="AO1157" s="3"/>
    </row>
    <row r="1158" spans="2:41" x14ac:dyDescent="0.25">
      <c r="B1158" s="106" t="s">
        <v>4829</v>
      </c>
      <c r="C1158" s="16" t="s">
        <v>6</v>
      </c>
      <c r="D1158" s="16" t="s">
        <v>7</v>
      </c>
      <c r="E1158" s="16">
        <v>2021</v>
      </c>
      <c r="F1158" s="12">
        <v>44344</v>
      </c>
      <c r="G1158" s="107">
        <v>1006.5</v>
      </c>
      <c r="H1158" s="106" t="s">
        <v>181</v>
      </c>
      <c r="I1158" s="107">
        <v>1008.3</v>
      </c>
      <c r="J1158" s="106" t="s">
        <v>6797</v>
      </c>
      <c r="K1158" s="107">
        <v>1004.2</v>
      </c>
      <c r="L1158" s="106" t="s">
        <v>6798</v>
      </c>
      <c r="M1158" s="107">
        <v>29</v>
      </c>
      <c r="N1158" s="107">
        <v>34.4</v>
      </c>
      <c r="O1158" s="106" t="s">
        <v>6799</v>
      </c>
      <c r="P1158" s="107">
        <v>24.8</v>
      </c>
      <c r="Q1158" s="106" t="s">
        <v>6800</v>
      </c>
      <c r="R1158" s="106" t="s">
        <v>181</v>
      </c>
      <c r="S1158" s="107">
        <v>78</v>
      </c>
      <c r="T1158" s="107">
        <v>53</v>
      </c>
      <c r="U1158" s="106" t="s">
        <v>6801</v>
      </c>
      <c r="V1158" s="107">
        <v>0.6</v>
      </c>
      <c r="W1158" s="107">
        <v>9</v>
      </c>
      <c r="X1158" s="107">
        <v>5.4</v>
      </c>
      <c r="Y1158" s="107">
        <v>19</v>
      </c>
      <c r="Z1158" s="106" t="s">
        <v>6802</v>
      </c>
      <c r="AA1158" s="107">
        <v>0</v>
      </c>
      <c r="AB1158" s="106" t="s">
        <v>181</v>
      </c>
      <c r="AC1158" s="106" t="s">
        <v>181</v>
      </c>
      <c r="AD1158" s="106" t="s">
        <v>181</v>
      </c>
      <c r="AE1158" s="106" t="s">
        <v>181</v>
      </c>
      <c r="AF1158" s="106" t="s">
        <v>181</v>
      </c>
      <c r="AG1158" s="106" t="s">
        <v>181</v>
      </c>
      <c r="AH1158" s="106" t="s">
        <v>181</v>
      </c>
      <c r="AI1158" s="106" t="s">
        <v>181</v>
      </c>
      <c r="AJ1158" s="106" t="s">
        <v>181</v>
      </c>
      <c r="AK1158" s="106" t="s">
        <v>181</v>
      </c>
      <c r="AL1158" s="106" t="s">
        <v>181</v>
      </c>
      <c r="AM1158" s="106" t="s">
        <v>181</v>
      </c>
      <c r="AN1158" s="106" t="s">
        <v>181</v>
      </c>
      <c r="AO1158" s="3"/>
    </row>
    <row r="1159" spans="2:41" x14ac:dyDescent="0.25">
      <c r="B1159" s="106" t="s">
        <v>4829</v>
      </c>
      <c r="C1159" s="16" t="s">
        <v>6</v>
      </c>
      <c r="D1159" s="16" t="s">
        <v>7</v>
      </c>
      <c r="E1159" s="16">
        <v>2021</v>
      </c>
      <c r="F1159" s="12">
        <v>44345</v>
      </c>
      <c r="G1159" s="107">
        <v>1005.8</v>
      </c>
      <c r="H1159" s="106" t="s">
        <v>181</v>
      </c>
      <c r="I1159" s="107">
        <v>1007.5</v>
      </c>
      <c r="J1159" s="106" t="s">
        <v>6803</v>
      </c>
      <c r="K1159" s="107">
        <v>1003.2</v>
      </c>
      <c r="L1159" s="106" t="s">
        <v>6804</v>
      </c>
      <c r="M1159" s="107">
        <v>25.7</v>
      </c>
      <c r="N1159" s="107">
        <v>30.7</v>
      </c>
      <c r="O1159" s="106" t="s">
        <v>6805</v>
      </c>
      <c r="P1159" s="107">
        <v>23.9</v>
      </c>
      <c r="Q1159" s="106" t="s">
        <v>6806</v>
      </c>
      <c r="R1159" s="106" t="s">
        <v>181</v>
      </c>
      <c r="S1159" s="107">
        <v>89</v>
      </c>
      <c r="T1159" s="107">
        <v>71</v>
      </c>
      <c r="U1159" s="106" t="s">
        <v>6807</v>
      </c>
      <c r="V1159" s="107">
        <v>0.2</v>
      </c>
      <c r="W1159" s="107">
        <v>70</v>
      </c>
      <c r="X1159" s="107">
        <v>3</v>
      </c>
      <c r="Y1159" s="107">
        <v>99</v>
      </c>
      <c r="Z1159" s="106" t="s">
        <v>6808</v>
      </c>
      <c r="AA1159" s="107">
        <v>0</v>
      </c>
      <c r="AB1159" s="106" t="s">
        <v>181</v>
      </c>
      <c r="AC1159" s="106" t="s">
        <v>181</v>
      </c>
      <c r="AD1159" s="106" t="s">
        <v>181</v>
      </c>
      <c r="AE1159" s="106" t="s">
        <v>181</v>
      </c>
      <c r="AF1159" s="106" t="s">
        <v>181</v>
      </c>
      <c r="AG1159" s="106" t="s">
        <v>181</v>
      </c>
      <c r="AH1159" s="106" t="s">
        <v>181</v>
      </c>
      <c r="AI1159" s="106" t="s">
        <v>181</v>
      </c>
      <c r="AJ1159" s="106" t="s">
        <v>181</v>
      </c>
      <c r="AK1159" s="106" t="s">
        <v>181</v>
      </c>
      <c r="AL1159" s="106" t="s">
        <v>181</v>
      </c>
      <c r="AM1159" s="106" t="s">
        <v>181</v>
      </c>
      <c r="AN1159" s="106" t="s">
        <v>181</v>
      </c>
      <c r="AO1159" s="3"/>
    </row>
    <row r="1160" spans="2:41" x14ac:dyDescent="0.25">
      <c r="B1160" s="106" t="s">
        <v>4829</v>
      </c>
      <c r="C1160" s="16" t="s">
        <v>6</v>
      </c>
      <c r="D1160" s="16" t="s">
        <v>7</v>
      </c>
      <c r="E1160" s="16">
        <v>2021</v>
      </c>
      <c r="F1160" s="12">
        <v>44346</v>
      </c>
      <c r="G1160" s="107">
        <v>1003.3</v>
      </c>
      <c r="H1160" s="106" t="s">
        <v>181</v>
      </c>
      <c r="I1160" s="107">
        <v>1005</v>
      </c>
      <c r="J1160" s="106" t="s">
        <v>6809</v>
      </c>
      <c r="K1160" s="107">
        <v>1001.5</v>
      </c>
      <c r="L1160" s="106" t="s">
        <v>6810</v>
      </c>
      <c r="M1160" s="107">
        <v>25.4</v>
      </c>
      <c r="N1160" s="107">
        <v>30</v>
      </c>
      <c r="O1160" s="106" t="s">
        <v>6811</v>
      </c>
      <c r="P1160" s="107">
        <v>24.1</v>
      </c>
      <c r="Q1160" s="106" t="s">
        <v>6812</v>
      </c>
      <c r="R1160" s="106" t="s">
        <v>181</v>
      </c>
      <c r="S1160" s="107">
        <v>92</v>
      </c>
      <c r="T1160" s="107">
        <v>71</v>
      </c>
      <c r="U1160" s="106" t="s">
        <v>6813</v>
      </c>
      <c r="V1160" s="107">
        <v>0.2</v>
      </c>
      <c r="W1160" s="107">
        <v>21</v>
      </c>
      <c r="X1160" s="107">
        <v>3.1</v>
      </c>
      <c r="Y1160" s="107">
        <v>74</v>
      </c>
      <c r="Z1160" s="106" t="s">
        <v>6814</v>
      </c>
      <c r="AA1160" s="107">
        <v>26.5</v>
      </c>
      <c r="AB1160" s="106" t="s">
        <v>181</v>
      </c>
      <c r="AC1160" s="106" t="s">
        <v>181</v>
      </c>
      <c r="AD1160" s="106" t="s">
        <v>181</v>
      </c>
      <c r="AE1160" s="106" t="s">
        <v>181</v>
      </c>
      <c r="AF1160" s="106" t="s">
        <v>181</v>
      </c>
      <c r="AG1160" s="106" t="s">
        <v>181</v>
      </c>
      <c r="AH1160" s="106" t="s">
        <v>181</v>
      </c>
      <c r="AI1160" s="106" t="s">
        <v>181</v>
      </c>
      <c r="AJ1160" s="106" t="s">
        <v>181</v>
      </c>
      <c r="AK1160" s="106" t="s">
        <v>181</v>
      </c>
      <c r="AL1160" s="106" t="s">
        <v>181</v>
      </c>
      <c r="AM1160" s="106" t="s">
        <v>181</v>
      </c>
      <c r="AN1160" s="106" t="s">
        <v>181</v>
      </c>
      <c r="AO1160" s="3"/>
    </row>
    <row r="1161" spans="2:41" x14ac:dyDescent="0.25">
      <c r="B1161" s="106" t="s">
        <v>4829</v>
      </c>
      <c r="C1161" s="16" t="s">
        <v>6</v>
      </c>
      <c r="D1161" s="16" t="s">
        <v>7</v>
      </c>
      <c r="E1161" s="16">
        <v>2021</v>
      </c>
      <c r="F1161" s="12">
        <v>44347</v>
      </c>
      <c r="G1161" s="107">
        <v>1004.9</v>
      </c>
      <c r="H1161" s="106" t="s">
        <v>181</v>
      </c>
      <c r="I1161" s="107">
        <v>1007.1</v>
      </c>
      <c r="J1161" s="106" t="s">
        <v>6815</v>
      </c>
      <c r="K1161" s="107">
        <v>1002</v>
      </c>
      <c r="L1161" s="106" t="s">
        <v>6816</v>
      </c>
      <c r="M1161" s="107">
        <v>24.7</v>
      </c>
      <c r="N1161" s="107">
        <v>28.3</v>
      </c>
      <c r="O1161" s="106" t="s">
        <v>4165</v>
      </c>
      <c r="P1161" s="107">
        <v>23.6</v>
      </c>
      <c r="Q1161" s="106" t="s">
        <v>6817</v>
      </c>
      <c r="R1161" s="106" t="s">
        <v>181</v>
      </c>
      <c r="S1161" s="107">
        <v>94</v>
      </c>
      <c r="T1161" s="107">
        <v>74</v>
      </c>
      <c r="U1161" s="106" t="s">
        <v>6818</v>
      </c>
      <c r="V1161" s="107">
        <v>0.3</v>
      </c>
      <c r="W1161" s="107">
        <v>68</v>
      </c>
      <c r="X1161" s="107">
        <v>3.8</v>
      </c>
      <c r="Y1161" s="107">
        <v>63</v>
      </c>
      <c r="Z1161" s="106" t="s">
        <v>6819</v>
      </c>
      <c r="AA1161" s="107">
        <v>10.5</v>
      </c>
      <c r="AB1161" s="106" t="s">
        <v>181</v>
      </c>
      <c r="AC1161" s="106" t="s">
        <v>181</v>
      </c>
      <c r="AD1161" s="106" t="s">
        <v>181</v>
      </c>
      <c r="AE1161" s="106" t="s">
        <v>181</v>
      </c>
      <c r="AF1161" s="106" t="s">
        <v>181</v>
      </c>
      <c r="AG1161" s="106" t="s">
        <v>181</v>
      </c>
      <c r="AH1161" s="106" t="s">
        <v>181</v>
      </c>
      <c r="AI1161" s="106" t="s">
        <v>181</v>
      </c>
      <c r="AJ1161" s="106" t="s">
        <v>181</v>
      </c>
      <c r="AK1161" s="106" t="s">
        <v>181</v>
      </c>
      <c r="AL1161" s="106" t="s">
        <v>181</v>
      </c>
      <c r="AM1161" s="106" t="s">
        <v>181</v>
      </c>
      <c r="AN1161" s="106" t="s">
        <v>181</v>
      </c>
      <c r="AO1161" s="3"/>
    </row>
    <row r="1162" spans="2:41" x14ac:dyDescent="0.25">
      <c r="B1162" s="106" t="s">
        <v>4829</v>
      </c>
      <c r="C1162" s="16" t="s">
        <v>6</v>
      </c>
      <c r="D1162" s="16" t="s">
        <v>7</v>
      </c>
      <c r="E1162" s="16">
        <v>2021</v>
      </c>
      <c r="F1162" s="12">
        <v>44348</v>
      </c>
      <c r="G1162" s="107">
        <v>1006.4</v>
      </c>
      <c r="H1162" s="106" t="s">
        <v>181</v>
      </c>
      <c r="I1162" s="107">
        <v>1008.7</v>
      </c>
      <c r="J1162" s="106" t="s">
        <v>6820</v>
      </c>
      <c r="K1162" s="107">
        <v>1005.4</v>
      </c>
      <c r="L1162" s="106" t="s">
        <v>6821</v>
      </c>
      <c r="M1162" s="107">
        <v>26.6</v>
      </c>
      <c r="N1162" s="107">
        <v>31.8</v>
      </c>
      <c r="O1162" s="106" t="s">
        <v>6822</v>
      </c>
      <c r="P1162" s="107">
        <v>24</v>
      </c>
      <c r="Q1162" s="106" t="s">
        <v>6823</v>
      </c>
      <c r="R1162" s="106" t="s">
        <v>181</v>
      </c>
      <c r="S1162" s="107">
        <v>89</v>
      </c>
      <c r="T1162" s="107">
        <v>65</v>
      </c>
      <c r="U1162" s="106" t="s">
        <v>6824</v>
      </c>
      <c r="V1162" s="107">
        <v>0.3</v>
      </c>
      <c r="W1162" s="107">
        <v>13</v>
      </c>
      <c r="X1162" s="107">
        <v>3</v>
      </c>
      <c r="Y1162" s="107">
        <v>210</v>
      </c>
      <c r="Z1162" s="106" t="s">
        <v>6825</v>
      </c>
      <c r="AA1162" s="107">
        <v>4.5</v>
      </c>
      <c r="AB1162" s="106" t="s">
        <v>181</v>
      </c>
      <c r="AC1162" s="106" t="s">
        <v>181</v>
      </c>
      <c r="AD1162" s="106" t="s">
        <v>181</v>
      </c>
      <c r="AE1162" s="106" t="s">
        <v>181</v>
      </c>
      <c r="AF1162" s="106" t="s">
        <v>181</v>
      </c>
      <c r="AG1162" s="106" t="s">
        <v>181</v>
      </c>
      <c r="AH1162" s="106" t="s">
        <v>181</v>
      </c>
      <c r="AI1162" s="106" t="s">
        <v>181</v>
      </c>
      <c r="AJ1162" s="106" t="s">
        <v>181</v>
      </c>
      <c r="AK1162" s="106" t="s">
        <v>181</v>
      </c>
      <c r="AL1162" s="106" t="s">
        <v>181</v>
      </c>
      <c r="AM1162" s="106" t="s">
        <v>181</v>
      </c>
      <c r="AN1162" s="106" t="s">
        <v>181</v>
      </c>
      <c r="AO1162" s="3"/>
    </row>
    <row r="1163" spans="2:41" x14ac:dyDescent="0.25">
      <c r="B1163" s="106" t="s">
        <v>4829</v>
      </c>
      <c r="C1163" s="16" t="s">
        <v>6</v>
      </c>
      <c r="D1163" s="16" t="s">
        <v>7</v>
      </c>
      <c r="E1163" s="16">
        <v>2021</v>
      </c>
      <c r="F1163" s="12">
        <v>44349</v>
      </c>
      <c r="G1163" s="107">
        <v>1006.8</v>
      </c>
      <c r="H1163" s="106" t="s">
        <v>181</v>
      </c>
      <c r="I1163" s="107">
        <v>1008.4</v>
      </c>
      <c r="J1163" s="106" t="s">
        <v>6826</v>
      </c>
      <c r="K1163" s="107">
        <v>1004.9</v>
      </c>
      <c r="L1163" s="106" t="s">
        <v>6827</v>
      </c>
      <c r="M1163" s="107">
        <v>27.8</v>
      </c>
      <c r="N1163" s="107">
        <v>33.299999999999997</v>
      </c>
      <c r="O1163" s="106" t="s">
        <v>6828</v>
      </c>
      <c r="P1163" s="107">
        <v>24</v>
      </c>
      <c r="Q1163" s="106" t="s">
        <v>6829</v>
      </c>
      <c r="R1163" s="106" t="s">
        <v>181</v>
      </c>
      <c r="S1163" s="107">
        <v>87</v>
      </c>
      <c r="T1163" s="107">
        <v>62</v>
      </c>
      <c r="U1163" s="106" t="s">
        <v>6830</v>
      </c>
      <c r="V1163" s="107">
        <v>0.2</v>
      </c>
      <c r="W1163" s="107">
        <v>222</v>
      </c>
      <c r="X1163" s="107">
        <v>3.9</v>
      </c>
      <c r="Y1163" s="107">
        <v>36</v>
      </c>
      <c r="Z1163" s="106" t="s">
        <v>6831</v>
      </c>
      <c r="AA1163" s="107">
        <v>0.5</v>
      </c>
      <c r="AB1163" s="106" t="s">
        <v>181</v>
      </c>
      <c r="AC1163" s="106" t="s">
        <v>181</v>
      </c>
      <c r="AD1163" s="106" t="s">
        <v>181</v>
      </c>
      <c r="AE1163" s="106" t="s">
        <v>181</v>
      </c>
      <c r="AF1163" s="106" t="s">
        <v>181</v>
      </c>
      <c r="AG1163" s="106" t="s">
        <v>181</v>
      </c>
      <c r="AH1163" s="106" t="s">
        <v>181</v>
      </c>
      <c r="AI1163" s="106" t="s">
        <v>181</v>
      </c>
      <c r="AJ1163" s="106" t="s">
        <v>181</v>
      </c>
      <c r="AK1163" s="106" t="s">
        <v>181</v>
      </c>
      <c r="AL1163" s="106" t="s">
        <v>181</v>
      </c>
      <c r="AM1163" s="106" t="s">
        <v>181</v>
      </c>
      <c r="AN1163" s="106" t="s">
        <v>181</v>
      </c>
      <c r="AO1163" s="3"/>
    </row>
    <row r="1164" spans="2:41" x14ac:dyDescent="0.25">
      <c r="B1164" s="106" t="s">
        <v>4829</v>
      </c>
      <c r="C1164" s="16" t="s">
        <v>6</v>
      </c>
      <c r="D1164" s="16" t="s">
        <v>7</v>
      </c>
      <c r="E1164" s="16">
        <v>2021</v>
      </c>
      <c r="F1164" s="12">
        <v>44350</v>
      </c>
      <c r="G1164" s="107">
        <v>1005.3</v>
      </c>
      <c r="H1164" s="106" t="s">
        <v>181</v>
      </c>
      <c r="I1164" s="107">
        <v>1007.5</v>
      </c>
      <c r="J1164" s="106" t="s">
        <v>4187</v>
      </c>
      <c r="K1164" s="107">
        <v>1002.9</v>
      </c>
      <c r="L1164" s="106" t="s">
        <v>4188</v>
      </c>
      <c r="M1164" s="107">
        <v>29</v>
      </c>
      <c r="N1164" s="107">
        <v>34.5</v>
      </c>
      <c r="O1164" s="106" t="s">
        <v>6832</v>
      </c>
      <c r="P1164" s="107">
        <v>24.9</v>
      </c>
      <c r="Q1164" s="106" t="s">
        <v>6833</v>
      </c>
      <c r="R1164" s="106" t="s">
        <v>181</v>
      </c>
      <c r="S1164" s="107">
        <v>80</v>
      </c>
      <c r="T1164" s="107">
        <v>51</v>
      </c>
      <c r="U1164" s="106" t="s">
        <v>6834</v>
      </c>
      <c r="V1164" s="107">
        <v>0.5</v>
      </c>
      <c r="W1164" s="107">
        <v>163</v>
      </c>
      <c r="X1164" s="107">
        <v>5.8</v>
      </c>
      <c r="Y1164" s="107">
        <v>135</v>
      </c>
      <c r="Z1164" s="106" t="s">
        <v>6835</v>
      </c>
      <c r="AA1164" s="107">
        <v>0</v>
      </c>
      <c r="AB1164" s="106" t="s">
        <v>181</v>
      </c>
      <c r="AC1164" s="106" t="s">
        <v>181</v>
      </c>
      <c r="AD1164" s="106" t="s">
        <v>181</v>
      </c>
      <c r="AE1164" s="106" t="s">
        <v>181</v>
      </c>
      <c r="AF1164" s="106" t="s">
        <v>181</v>
      </c>
      <c r="AG1164" s="106" t="s">
        <v>181</v>
      </c>
      <c r="AH1164" s="106" t="s">
        <v>181</v>
      </c>
      <c r="AI1164" s="106" t="s">
        <v>181</v>
      </c>
      <c r="AJ1164" s="106" t="s">
        <v>181</v>
      </c>
      <c r="AK1164" s="106" t="s">
        <v>181</v>
      </c>
      <c r="AL1164" s="106" t="s">
        <v>181</v>
      </c>
      <c r="AM1164" s="106" t="s">
        <v>181</v>
      </c>
      <c r="AN1164" s="106" t="s">
        <v>181</v>
      </c>
      <c r="AO1164" s="3"/>
    </row>
    <row r="1165" spans="2:41" x14ac:dyDescent="0.25">
      <c r="B1165" s="106" t="s">
        <v>4829</v>
      </c>
      <c r="C1165" s="16" t="s">
        <v>6</v>
      </c>
      <c r="D1165" s="16" t="s">
        <v>7</v>
      </c>
      <c r="E1165" s="16">
        <v>2021</v>
      </c>
      <c r="F1165" s="12">
        <v>44351</v>
      </c>
      <c r="G1165" s="107">
        <v>1002.5</v>
      </c>
      <c r="H1165" s="106" t="s">
        <v>181</v>
      </c>
      <c r="I1165" s="107">
        <v>1004.6</v>
      </c>
      <c r="J1165" s="106" t="s">
        <v>6836</v>
      </c>
      <c r="K1165" s="107">
        <v>1000.8</v>
      </c>
      <c r="L1165" s="106" t="s">
        <v>6837</v>
      </c>
      <c r="M1165" s="107">
        <v>28.3</v>
      </c>
      <c r="N1165" s="107">
        <v>32.9</v>
      </c>
      <c r="O1165" s="106" t="s">
        <v>6838</v>
      </c>
      <c r="P1165" s="107">
        <v>24.4</v>
      </c>
      <c r="Q1165" s="106" t="s">
        <v>6839</v>
      </c>
      <c r="R1165" s="106" t="s">
        <v>181</v>
      </c>
      <c r="S1165" s="107">
        <v>83</v>
      </c>
      <c r="T1165" s="107">
        <v>61</v>
      </c>
      <c r="U1165" s="106" t="s">
        <v>6840</v>
      </c>
      <c r="V1165" s="107">
        <v>0.4</v>
      </c>
      <c r="W1165" s="107">
        <v>57</v>
      </c>
      <c r="X1165" s="107">
        <v>4.7</v>
      </c>
      <c r="Y1165" s="107">
        <v>48</v>
      </c>
      <c r="Z1165" s="106" t="s">
        <v>6841</v>
      </c>
      <c r="AA1165" s="107">
        <v>0</v>
      </c>
      <c r="AB1165" s="106" t="s">
        <v>181</v>
      </c>
      <c r="AC1165" s="106" t="s">
        <v>181</v>
      </c>
      <c r="AD1165" s="106" t="s">
        <v>181</v>
      </c>
      <c r="AE1165" s="106" t="s">
        <v>181</v>
      </c>
      <c r="AF1165" s="106" t="s">
        <v>181</v>
      </c>
      <c r="AG1165" s="106" t="s">
        <v>181</v>
      </c>
      <c r="AH1165" s="106" t="s">
        <v>181</v>
      </c>
      <c r="AI1165" s="106" t="s">
        <v>181</v>
      </c>
      <c r="AJ1165" s="106" t="s">
        <v>181</v>
      </c>
      <c r="AK1165" s="106" t="s">
        <v>181</v>
      </c>
      <c r="AL1165" s="106" t="s">
        <v>181</v>
      </c>
      <c r="AM1165" s="106" t="s">
        <v>181</v>
      </c>
      <c r="AN1165" s="106" t="s">
        <v>181</v>
      </c>
      <c r="AO1165" s="3"/>
    </row>
    <row r="1166" spans="2:41" x14ac:dyDescent="0.25">
      <c r="B1166" s="106" t="s">
        <v>4829</v>
      </c>
      <c r="C1166" s="16" t="s">
        <v>6</v>
      </c>
      <c r="D1166" s="16" t="s">
        <v>7</v>
      </c>
      <c r="E1166" s="16">
        <v>2021</v>
      </c>
      <c r="F1166" s="12">
        <v>44352</v>
      </c>
      <c r="G1166" s="107">
        <v>1001.9</v>
      </c>
      <c r="H1166" s="106" t="s">
        <v>181</v>
      </c>
      <c r="I1166" s="107">
        <v>1004.5</v>
      </c>
      <c r="J1166" s="106" t="s">
        <v>4201</v>
      </c>
      <c r="K1166" s="107">
        <v>999.5</v>
      </c>
      <c r="L1166" s="106" t="s">
        <v>6842</v>
      </c>
      <c r="M1166" s="107">
        <v>26.5</v>
      </c>
      <c r="N1166" s="107">
        <v>30.5</v>
      </c>
      <c r="O1166" s="106" t="s">
        <v>6843</v>
      </c>
      <c r="P1166" s="107">
        <v>23.9</v>
      </c>
      <c r="Q1166" s="106" t="s">
        <v>6844</v>
      </c>
      <c r="R1166" s="106" t="s">
        <v>181</v>
      </c>
      <c r="S1166" s="107">
        <v>91</v>
      </c>
      <c r="T1166" s="107">
        <v>73</v>
      </c>
      <c r="U1166" s="106" t="s">
        <v>6845</v>
      </c>
      <c r="V1166" s="107">
        <v>0.4</v>
      </c>
      <c r="W1166" s="107">
        <v>44</v>
      </c>
      <c r="X1166" s="107">
        <v>4.5</v>
      </c>
      <c r="Y1166" s="107">
        <v>347</v>
      </c>
      <c r="Z1166" s="106" t="s">
        <v>6846</v>
      </c>
      <c r="AA1166" s="107">
        <v>39.5</v>
      </c>
      <c r="AB1166" s="106" t="s">
        <v>181</v>
      </c>
      <c r="AC1166" s="106" t="s">
        <v>181</v>
      </c>
      <c r="AD1166" s="106" t="s">
        <v>181</v>
      </c>
      <c r="AE1166" s="106" t="s">
        <v>181</v>
      </c>
      <c r="AF1166" s="106" t="s">
        <v>181</v>
      </c>
      <c r="AG1166" s="106" t="s">
        <v>181</v>
      </c>
      <c r="AH1166" s="106" t="s">
        <v>181</v>
      </c>
      <c r="AI1166" s="106" t="s">
        <v>181</v>
      </c>
      <c r="AJ1166" s="106" t="s">
        <v>181</v>
      </c>
      <c r="AK1166" s="106" t="s">
        <v>181</v>
      </c>
      <c r="AL1166" s="106" t="s">
        <v>181</v>
      </c>
      <c r="AM1166" s="106" t="s">
        <v>181</v>
      </c>
      <c r="AN1166" s="106" t="s">
        <v>181</v>
      </c>
      <c r="AO1166" s="3"/>
    </row>
    <row r="1167" spans="2:41" x14ac:dyDescent="0.25">
      <c r="B1167" s="106" t="s">
        <v>4829</v>
      </c>
      <c r="C1167" s="16" t="s">
        <v>6</v>
      </c>
      <c r="D1167" s="16" t="s">
        <v>7</v>
      </c>
      <c r="E1167" s="16">
        <v>2021</v>
      </c>
      <c r="F1167" s="12">
        <v>44353</v>
      </c>
      <c r="G1167" s="107">
        <v>1004.8</v>
      </c>
      <c r="H1167" s="106" t="s">
        <v>181</v>
      </c>
      <c r="I1167" s="107">
        <v>1008.1</v>
      </c>
      <c r="J1167" s="106" t="s">
        <v>4209</v>
      </c>
      <c r="K1167" s="107">
        <v>1002.8</v>
      </c>
      <c r="L1167" s="106" t="s">
        <v>6847</v>
      </c>
      <c r="M1167" s="107">
        <v>24.5</v>
      </c>
      <c r="N1167" s="107">
        <v>27</v>
      </c>
      <c r="O1167" s="106" t="s">
        <v>6848</v>
      </c>
      <c r="P1167" s="107">
        <v>23.5</v>
      </c>
      <c r="Q1167" s="106" t="s">
        <v>6849</v>
      </c>
      <c r="R1167" s="106" t="s">
        <v>181</v>
      </c>
      <c r="S1167" s="107">
        <v>96</v>
      </c>
      <c r="T1167" s="107">
        <v>87</v>
      </c>
      <c r="U1167" s="106" t="s">
        <v>6850</v>
      </c>
      <c r="V1167" s="107">
        <v>0.4</v>
      </c>
      <c r="W1167" s="107">
        <v>18</v>
      </c>
      <c r="X1167" s="107">
        <v>4.2</v>
      </c>
      <c r="Y1167" s="107">
        <v>32</v>
      </c>
      <c r="Z1167" s="106" t="s">
        <v>6851</v>
      </c>
      <c r="AA1167" s="107">
        <v>18</v>
      </c>
      <c r="AB1167" s="106" t="s">
        <v>181</v>
      </c>
      <c r="AC1167" s="106" t="s">
        <v>181</v>
      </c>
      <c r="AD1167" s="106" t="s">
        <v>181</v>
      </c>
      <c r="AE1167" s="106" t="s">
        <v>181</v>
      </c>
      <c r="AF1167" s="106" t="s">
        <v>181</v>
      </c>
      <c r="AG1167" s="106" t="s">
        <v>181</v>
      </c>
      <c r="AH1167" s="106" t="s">
        <v>181</v>
      </c>
      <c r="AI1167" s="106" t="s">
        <v>181</v>
      </c>
      <c r="AJ1167" s="106" t="s">
        <v>181</v>
      </c>
      <c r="AK1167" s="106" t="s">
        <v>181</v>
      </c>
      <c r="AL1167" s="106" t="s">
        <v>181</v>
      </c>
      <c r="AM1167" s="106" t="s">
        <v>181</v>
      </c>
      <c r="AN1167" s="106" t="s">
        <v>181</v>
      </c>
      <c r="AO1167" s="3"/>
    </row>
    <row r="1168" spans="2:41" x14ac:dyDescent="0.25">
      <c r="B1168" s="106" t="s">
        <v>4829</v>
      </c>
      <c r="C1168" s="16" t="s">
        <v>6</v>
      </c>
      <c r="D1168" s="16" t="s">
        <v>7</v>
      </c>
      <c r="E1168" s="16">
        <v>2021</v>
      </c>
      <c r="F1168" s="12">
        <v>44354</v>
      </c>
      <c r="G1168" s="107">
        <v>1008.6</v>
      </c>
      <c r="H1168" s="106" t="s">
        <v>181</v>
      </c>
      <c r="I1168" s="107">
        <v>1011</v>
      </c>
      <c r="J1168" s="106" t="s">
        <v>6852</v>
      </c>
      <c r="K1168" s="107">
        <v>1006.6</v>
      </c>
      <c r="L1168" s="106" t="s">
        <v>4218</v>
      </c>
      <c r="M1168" s="107">
        <v>26</v>
      </c>
      <c r="N1168" s="107">
        <v>30.9</v>
      </c>
      <c r="O1168" s="106" t="s">
        <v>6853</v>
      </c>
      <c r="P1168" s="107">
        <v>23.9</v>
      </c>
      <c r="Q1168" s="106" t="s">
        <v>6854</v>
      </c>
      <c r="R1168" s="106" t="s">
        <v>181</v>
      </c>
      <c r="S1168" s="107">
        <v>90</v>
      </c>
      <c r="T1168" s="107">
        <v>63</v>
      </c>
      <c r="U1168" s="106" t="s">
        <v>6855</v>
      </c>
      <c r="V1168" s="107">
        <v>0.3</v>
      </c>
      <c r="W1168" s="107">
        <v>54</v>
      </c>
      <c r="X1168" s="107">
        <v>3.5</v>
      </c>
      <c r="Y1168" s="107">
        <v>28</v>
      </c>
      <c r="Z1168" s="106" t="s">
        <v>6856</v>
      </c>
      <c r="AA1168" s="107">
        <v>2</v>
      </c>
      <c r="AB1168" s="106" t="s">
        <v>181</v>
      </c>
      <c r="AC1168" s="106" t="s">
        <v>181</v>
      </c>
      <c r="AD1168" s="106" t="s">
        <v>181</v>
      </c>
      <c r="AE1168" s="106" t="s">
        <v>181</v>
      </c>
      <c r="AF1168" s="106" t="s">
        <v>181</v>
      </c>
      <c r="AG1168" s="106" t="s">
        <v>181</v>
      </c>
      <c r="AH1168" s="106" t="s">
        <v>181</v>
      </c>
      <c r="AI1168" s="106" t="s">
        <v>181</v>
      </c>
      <c r="AJ1168" s="106" t="s">
        <v>181</v>
      </c>
      <c r="AK1168" s="106" t="s">
        <v>181</v>
      </c>
      <c r="AL1168" s="106" t="s">
        <v>181</v>
      </c>
      <c r="AM1168" s="106" t="s">
        <v>181</v>
      </c>
      <c r="AN1168" s="106" t="s">
        <v>181</v>
      </c>
      <c r="AO1168" s="3"/>
    </row>
    <row r="1169" spans="2:41" x14ac:dyDescent="0.25">
      <c r="B1169" s="106" t="s">
        <v>4829</v>
      </c>
      <c r="C1169" s="16" t="s">
        <v>6</v>
      </c>
      <c r="D1169" s="16" t="s">
        <v>7</v>
      </c>
      <c r="E1169" s="16">
        <v>2021</v>
      </c>
      <c r="F1169" s="12">
        <v>44355</v>
      </c>
      <c r="G1169" s="107">
        <v>1009.6</v>
      </c>
      <c r="H1169" s="106" t="s">
        <v>181</v>
      </c>
      <c r="I1169" s="107">
        <v>1011.1</v>
      </c>
      <c r="J1169" s="106" t="s">
        <v>6857</v>
      </c>
      <c r="K1169" s="107">
        <v>1008.2</v>
      </c>
      <c r="L1169" s="106" t="s">
        <v>6858</v>
      </c>
      <c r="M1169" s="107">
        <v>26.4</v>
      </c>
      <c r="N1169" s="107">
        <v>32.1</v>
      </c>
      <c r="O1169" s="106" t="s">
        <v>6859</v>
      </c>
      <c r="P1169" s="107">
        <v>23.6</v>
      </c>
      <c r="Q1169" s="106" t="s">
        <v>6860</v>
      </c>
      <c r="R1169" s="106" t="s">
        <v>181</v>
      </c>
      <c r="S1169" s="107">
        <v>86</v>
      </c>
      <c r="T1169" s="107">
        <v>59</v>
      </c>
      <c r="U1169" s="106" t="s">
        <v>6861</v>
      </c>
      <c r="V1169" s="107">
        <v>0.2</v>
      </c>
      <c r="W1169" s="107">
        <v>221</v>
      </c>
      <c r="X1169" s="107">
        <v>3.1</v>
      </c>
      <c r="Y1169" s="107">
        <v>191</v>
      </c>
      <c r="Z1169" s="106" t="s">
        <v>6862</v>
      </c>
      <c r="AA1169" s="107">
        <v>0.5</v>
      </c>
      <c r="AB1169" s="106" t="s">
        <v>181</v>
      </c>
      <c r="AC1169" s="106" t="s">
        <v>181</v>
      </c>
      <c r="AD1169" s="106" t="s">
        <v>181</v>
      </c>
      <c r="AE1169" s="106" t="s">
        <v>181</v>
      </c>
      <c r="AF1169" s="106" t="s">
        <v>181</v>
      </c>
      <c r="AG1169" s="106" t="s">
        <v>181</v>
      </c>
      <c r="AH1169" s="106" t="s">
        <v>181</v>
      </c>
      <c r="AI1169" s="106" t="s">
        <v>181</v>
      </c>
      <c r="AJ1169" s="106" t="s">
        <v>181</v>
      </c>
      <c r="AK1169" s="106" t="s">
        <v>181</v>
      </c>
      <c r="AL1169" s="106" t="s">
        <v>181</v>
      </c>
      <c r="AM1169" s="106" t="s">
        <v>181</v>
      </c>
      <c r="AN1169" s="106" t="s">
        <v>181</v>
      </c>
      <c r="AO1169" s="3"/>
    </row>
    <row r="1170" spans="2:41" x14ac:dyDescent="0.25">
      <c r="B1170" s="106" t="s">
        <v>4829</v>
      </c>
      <c r="C1170" s="16" t="s">
        <v>6</v>
      </c>
      <c r="D1170" s="16" t="s">
        <v>7</v>
      </c>
      <c r="E1170" s="16">
        <v>2021</v>
      </c>
      <c r="F1170" s="12">
        <v>44356</v>
      </c>
      <c r="G1170" s="107">
        <v>1008.2</v>
      </c>
      <c r="H1170" s="106" t="s">
        <v>181</v>
      </c>
      <c r="I1170" s="107">
        <v>1010</v>
      </c>
      <c r="J1170" s="106" t="s">
        <v>4235</v>
      </c>
      <c r="K1170" s="107">
        <v>1006.4</v>
      </c>
      <c r="L1170" s="106" t="s">
        <v>6863</v>
      </c>
      <c r="M1170" s="107">
        <v>26.8</v>
      </c>
      <c r="N1170" s="107">
        <v>32.1</v>
      </c>
      <c r="O1170" s="106" t="s">
        <v>6864</v>
      </c>
      <c r="P1170" s="107">
        <v>23</v>
      </c>
      <c r="Q1170" s="106" t="s">
        <v>6865</v>
      </c>
      <c r="R1170" s="106" t="s">
        <v>181</v>
      </c>
      <c r="S1170" s="107">
        <v>83</v>
      </c>
      <c r="T1170" s="107">
        <v>59</v>
      </c>
      <c r="U1170" s="106" t="s">
        <v>6866</v>
      </c>
      <c r="V1170" s="107">
        <v>0.5</v>
      </c>
      <c r="W1170" s="107">
        <v>16</v>
      </c>
      <c r="X1170" s="107">
        <v>5.4</v>
      </c>
      <c r="Y1170" s="107">
        <v>358</v>
      </c>
      <c r="Z1170" s="106" t="s">
        <v>6867</v>
      </c>
      <c r="AA1170" s="107">
        <v>0</v>
      </c>
      <c r="AB1170" s="106" t="s">
        <v>181</v>
      </c>
      <c r="AC1170" s="106" t="s">
        <v>181</v>
      </c>
      <c r="AD1170" s="106" t="s">
        <v>181</v>
      </c>
      <c r="AE1170" s="106" t="s">
        <v>181</v>
      </c>
      <c r="AF1170" s="106" t="s">
        <v>181</v>
      </c>
      <c r="AG1170" s="106" t="s">
        <v>181</v>
      </c>
      <c r="AH1170" s="106" t="s">
        <v>181</v>
      </c>
      <c r="AI1170" s="106" t="s">
        <v>181</v>
      </c>
      <c r="AJ1170" s="106" t="s">
        <v>181</v>
      </c>
      <c r="AK1170" s="106" t="s">
        <v>181</v>
      </c>
      <c r="AL1170" s="106" t="s">
        <v>181</v>
      </c>
      <c r="AM1170" s="106" t="s">
        <v>181</v>
      </c>
      <c r="AN1170" s="106" t="s">
        <v>181</v>
      </c>
      <c r="AO1170" s="3"/>
    </row>
    <row r="1171" spans="2:41" x14ac:dyDescent="0.25">
      <c r="B1171" s="106" t="s">
        <v>4829</v>
      </c>
      <c r="C1171" s="16" t="s">
        <v>6</v>
      </c>
      <c r="D1171" s="16" t="s">
        <v>7</v>
      </c>
      <c r="E1171" s="16">
        <v>2021</v>
      </c>
      <c r="F1171" s="12">
        <v>44357</v>
      </c>
      <c r="G1171" s="107">
        <v>1007</v>
      </c>
      <c r="H1171" s="106" t="s">
        <v>181</v>
      </c>
      <c r="I1171" s="107">
        <v>1008.8</v>
      </c>
      <c r="J1171" s="106" t="s">
        <v>6868</v>
      </c>
      <c r="K1171" s="107">
        <v>1005.4</v>
      </c>
      <c r="L1171" s="106" t="s">
        <v>6869</v>
      </c>
      <c r="M1171" s="107">
        <v>27.2</v>
      </c>
      <c r="N1171" s="107">
        <v>33.299999999999997</v>
      </c>
      <c r="O1171" s="106" t="s">
        <v>6870</v>
      </c>
      <c r="P1171" s="107">
        <v>23.2</v>
      </c>
      <c r="Q1171" s="106" t="s">
        <v>6871</v>
      </c>
      <c r="R1171" s="106" t="s">
        <v>181</v>
      </c>
      <c r="S1171" s="107">
        <v>83</v>
      </c>
      <c r="T1171" s="107">
        <v>59</v>
      </c>
      <c r="U1171" s="106" t="s">
        <v>6872</v>
      </c>
      <c r="V1171" s="107">
        <v>0.4</v>
      </c>
      <c r="W1171" s="107">
        <v>22</v>
      </c>
      <c r="X1171" s="107">
        <v>4.5999999999999996</v>
      </c>
      <c r="Y1171" s="107">
        <v>125</v>
      </c>
      <c r="Z1171" s="106" t="s">
        <v>6873</v>
      </c>
      <c r="AA1171" s="107">
        <v>2</v>
      </c>
      <c r="AB1171" s="106" t="s">
        <v>181</v>
      </c>
      <c r="AC1171" s="106" t="s">
        <v>181</v>
      </c>
      <c r="AD1171" s="106" t="s">
        <v>181</v>
      </c>
      <c r="AE1171" s="106" t="s">
        <v>181</v>
      </c>
      <c r="AF1171" s="106" t="s">
        <v>181</v>
      </c>
      <c r="AG1171" s="106" t="s">
        <v>181</v>
      </c>
      <c r="AH1171" s="106" t="s">
        <v>181</v>
      </c>
      <c r="AI1171" s="106" t="s">
        <v>181</v>
      </c>
      <c r="AJ1171" s="106" t="s">
        <v>181</v>
      </c>
      <c r="AK1171" s="106" t="s">
        <v>181</v>
      </c>
      <c r="AL1171" s="106" t="s">
        <v>181</v>
      </c>
      <c r="AM1171" s="106" t="s">
        <v>181</v>
      </c>
      <c r="AN1171" s="106" t="s">
        <v>181</v>
      </c>
      <c r="AO1171" s="3"/>
    </row>
    <row r="1172" spans="2:41" x14ac:dyDescent="0.25">
      <c r="B1172" s="106" t="s">
        <v>4829</v>
      </c>
      <c r="C1172" s="16" t="s">
        <v>6</v>
      </c>
      <c r="D1172" s="16" t="s">
        <v>7</v>
      </c>
      <c r="E1172" s="16">
        <v>2021</v>
      </c>
      <c r="F1172" s="12">
        <v>44358</v>
      </c>
      <c r="G1172" s="107">
        <v>1007.6</v>
      </c>
      <c r="H1172" s="106" t="s">
        <v>181</v>
      </c>
      <c r="I1172" s="107">
        <v>1010.6</v>
      </c>
      <c r="J1172" s="106" t="s">
        <v>6874</v>
      </c>
      <c r="K1172" s="107">
        <v>1006.1</v>
      </c>
      <c r="L1172" s="106" t="s">
        <v>6875</v>
      </c>
      <c r="M1172" s="107">
        <v>27.9</v>
      </c>
      <c r="N1172" s="107">
        <v>33.299999999999997</v>
      </c>
      <c r="O1172" s="106" t="s">
        <v>6876</v>
      </c>
      <c r="P1172" s="107">
        <v>24</v>
      </c>
      <c r="Q1172" s="106" t="s">
        <v>6877</v>
      </c>
      <c r="R1172" s="106" t="s">
        <v>181</v>
      </c>
      <c r="S1172" s="107">
        <v>81</v>
      </c>
      <c r="T1172" s="107">
        <v>58</v>
      </c>
      <c r="U1172" s="106" t="s">
        <v>6878</v>
      </c>
      <c r="V1172" s="107">
        <v>0.4</v>
      </c>
      <c r="W1172" s="107">
        <v>230</v>
      </c>
      <c r="X1172" s="107">
        <v>5.0999999999999996</v>
      </c>
      <c r="Y1172" s="107">
        <v>146</v>
      </c>
      <c r="Z1172" s="106" t="s">
        <v>6879</v>
      </c>
      <c r="AA1172" s="107">
        <v>0</v>
      </c>
      <c r="AB1172" s="106" t="s">
        <v>181</v>
      </c>
      <c r="AC1172" s="106" t="s">
        <v>181</v>
      </c>
      <c r="AD1172" s="106" t="s">
        <v>181</v>
      </c>
      <c r="AE1172" s="106" t="s">
        <v>181</v>
      </c>
      <c r="AF1172" s="106" t="s">
        <v>181</v>
      </c>
      <c r="AG1172" s="106" t="s">
        <v>181</v>
      </c>
      <c r="AH1172" s="106" t="s">
        <v>181</v>
      </c>
      <c r="AI1172" s="106" t="s">
        <v>181</v>
      </c>
      <c r="AJ1172" s="106" t="s">
        <v>181</v>
      </c>
      <c r="AK1172" s="106" t="s">
        <v>181</v>
      </c>
      <c r="AL1172" s="106" t="s">
        <v>181</v>
      </c>
      <c r="AM1172" s="106" t="s">
        <v>181</v>
      </c>
      <c r="AN1172" s="106" t="s">
        <v>181</v>
      </c>
      <c r="AO1172" s="3"/>
    </row>
    <row r="1173" spans="2:41" x14ac:dyDescent="0.25">
      <c r="B1173" s="106" t="s">
        <v>4829</v>
      </c>
      <c r="C1173" s="16" t="s">
        <v>6</v>
      </c>
      <c r="D1173" s="16" t="s">
        <v>7</v>
      </c>
      <c r="E1173" s="16">
        <v>2021</v>
      </c>
      <c r="F1173" s="12">
        <v>44359</v>
      </c>
      <c r="G1173" s="107">
        <v>1009.5</v>
      </c>
      <c r="H1173" s="106" t="s">
        <v>181</v>
      </c>
      <c r="I1173" s="107">
        <v>1011.5</v>
      </c>
      <c r="J1173" s="106" t="s">
        <v>6880</v>
      </c>
      <c r="K1173" s="107">
        <v>1008.2</v>
      </c>
      <c r="L1173" s="106" t="s">
        <v>6881</v>
      </c>
      <c r="M1173" s="107">
        <v>28.2</v>
      </c>
      <c r="N1173" s="107">
        <v>34.1</v>
      </c>
      <c r="O1173" s="106" t="s">
        <v>6882</v>
      </c>
      <c r="P1173" s="107">
        <v>24.2</v>
      </c>
      <c r="Q1173" s="106" t="s">
        <v>6883</v>
      </c>
      <c r="R1173" s="106" t="s">
        <v>181</v>
      </c>
      <c r="S1173" s="107">
        <v>80</v>
      </c>
      <c r="T1173" s="107">
        <v>54</v>
      </c>
      <c r="U1173" s="106" t="s">
        <v>6884</v>
      </c>
      <c r="V1173" s="107">
        <v>0.4</v>
      </c>
      <c r="W1173" s="107">
        <v>152</v>
      </c>
      <c r="X1173" s="107">
        <v>6.3</v>
      </c>
      <c r="Y1173" s="107">
        <v>132</v>
      </c>
      <c r="Z1173" s="106" t="s">
        <v>6885</v>
      </c>
      <c r="AA1173" s="107">
        <v>0</v>
      </c>
      <c r="AB1173" s="106" t="s">
        <v>181</v>
      </c>
      <c r="AC1173" s="106" t="s">
        <v>181</v>
      </c>
      <c r="AD1173" s="106" t="s">
        <v>181</v>
      </c>
      <c r="AE1173" s="106" t="s">
        <v>181</v>
      </c>
      <c r="AF1173" s="106" t="s">
        <v>181</v>
      </c>
      <c r="AG1173" s="106" t="s">
        <v>181</v>
      </c>
      <c r="AH1173" s="106" t="s">
        <v>181</v>
      </c>
      <c r="AI1173" s="106" t="s">
        <v>181</v>
      </c>
      <c r="AJ1173" s="106" t="s">
        <v>181</v>
      </c>
      <c r="AK1173" s="106" t="s">
        <v>181</v>
      </c>
      <c r="AL1173" s="106" t="s">
        <v>181</v>
      </c>
      <c r="AM1173" s="106" t="s">
        <v>181</v>
      </c>
      <c r="AN1173" s="106" t="s">
        <v>181</v>
      </c>
      <c r="AO1173" s="3"/>
    </row>
    <row r="1174" spans="2:41" x14ac:dyDescent="0.25">
      <c r="B1174" s="106" t="s">
        <v>4829</v>
      </c>
      <c r="C1174" s="16" t="s">
        <v>6</v>
      </c>
      <c r="D1174" s="16" t="s">
        <v>7</v>
      </c>
      <c r="E1174" s="16">
        <v>2021</v>
      </c>
      <c r="F1174" s="12">
        <v>44360</v>
      </c>
      <c r="G1174" s="107">
        <v>1008.5</v>
      </c>
      <c r="H1174" s="106" t="s">
        <v>181</v>
      </c>
      <c r="I1174" s="107">
        <v>1010.9</v>
      </c>
      <c r="J1174" s="106" t="s">
        <v>6886</v>
      </c>
      <c r="K1174" s="107">
        <v>1006.2</v>
      </c>
      <c r="L1174" s="106" t="s">
        <v>6887</v>
      </c>
      <c r="M1174" s="107">
        <v>28.2</v>
      </c>
      <c r="N1174" s="107">
        <v>33.9</v>
      </c>
      <c r="O1174" s="106" t="s">
        <v>6888</v>
      </c>
      <c r="P1174" s="107">
        <v>25.1</v>
      </c>
      <c r="Q1174" s="106" t="s">
        <v>6889</v>
      </c>
      <c r="R1174" s="106" t="s">
        <v>181</v>
      </c>
      <c r="S1174" s="107">
        <v>82</v>
      </c>
      <c r="T1174" s="107">
        <v>58</v>
      </c>
      <c r="U1174" s="106" t="s">
        <v>6890</v>
      </c>
      <c r="V1174" s="107">
        <v>0.4</v>
      </c>
      <c r="W1174" s="107">
        <v>218</v>
      </c>
      <c r="X1174" s="107">
        <v>3.9</v>
      </c>
      <c r="Y1174" s="107">
        <v>110</v>
      </c>
      <c r="Z1174" s="106" t="s">
        <v>6891</v>
      </c>
      <c r="AA1174" s="107">
        <v>0</v>
      </c>
      <c r="AB1174" s="106" t="s">
        <v>181</v>
      </c>
      <c r="AC1174" s="106" t="s">
        <v>181</v>
      </c>
      <c r="AD1174" s="106" t="s">
        <v>181</v>
      </c>
      <c r="AE1174" s="106" t="s">
        <v>181</v>
      </c>
      <c r="AF1174" s="106" t="s">
        <v>181</v>
      </c>
      <c r="AG1174" s="106" t="s">
        <v>181</v>
      </c>
      <c r="AH1174" s="106" t="s">
        <v>181</v>
      </c>
      <c r="AI1174" s="106" t="s">
        <v>181</v>
      </c>
      <c r="AJ1174" s="106" t="s">
        <v>181</v>
      </c>
      <c r="AK1174" s="106" t="s">
        <v>181</v>
      </c>
      <c r="AL1174" s="106" t="s">
        <v>181</v>
      </c>
      <c r="AM1174" s="106" t="s">
        <v>181</v>
      </c>
      <c r="AN1174" s="106" t="s">
        <v>181</v>
      </c>
      <c r="AO1174" s="3"/>
    </row>
    <row r="1175" spans="2:41" x14ac:dyDescent="0.25">
      <c r="B1175" s="106" t="s">
        <v>4829</v>
      </c>
      <c r="C1175" s="16" t="s">
        <v>6</v>
      </c>
      <c r="D1175" s="16" t="s">
        <v>7</v>
      </c>
      <c r="E1175" s="16">
        <v>2021</v>
      </c>
      <c r="F1175" s="12">
        <v>44361</v>
      </c>
      <c r="G1175" s="107">
        <v>1004.4</v>
      </c>
      <c r="H1175" s="106" t="s">
        <v>181</v>
      </c>
      <c r="I1175" s="107">
        <v>1007.1</v>
      </c>
      <c r="J1175" s="106" t="s">
        <v>6892</v>
      </c>
      <c r="K1175" s="107">
        <v>1002.5</v>
      </c>
      <c r="L1175" s="106" t="s">
        <v>6893</v>
      </c>
      <c r="M1175" s="107">
        <v>28</v>
      </c>
      <c r="N1175" s="107">
        <v>33</v>
      </c>
      <c r="O1175" s="106" t="s">
        <v>6894</v>
      </c>
      <c r="P1175" s="107">
        <v>24.1</v>
      </c>
      <c r="Q1175" s="106" t="s">
        <v>6895</v>
      </c>
      <c r="R1175" s="106" t="s">
        <v>181</v>
      </c>
      <c r="S1175" s="107">
        <v>82</v>
      </c>
      <c r="T1175" s="107">
        <v>60</v>
      </c>
      <c r="U1175" s="106" t="s">
        <v>6896</v>
      </c>
      <c r="V1175" s="107">
        <v>0.5</v>
      </c>
      <c r="W1175" s="107">
        <v>68</v>
      </c>
      <c r="X1175" s="107">
        <v>4.4000000000000004</v>
      </c>
      <c r="Y1175" s="107">
        <v>47</v>
      </c>
      <c r="Z1175" s="106" t="s">
        <v>6897</v>
      </c>
      <c r="AA1175" s="107">
        <v>0</v>
      </c>
      <c r="AB1175" s="106" t="s">
        <v>181</v>
      </c>
      <c r="AC1175" s="106" t="s">
        <v>181</v>
      </c>
      <c r="AD1175" s="106" t="s">
        <v>181</v>
      </c>
      <c r="AE1175" s="106" t="s">
        <v>181</v>
      </c>
      <c r="AF1175" s="106" t="s">
        <v>181</v>
      </c>
      <c r="AG1175" s="106" t="s">
        <v>181</v>
      </c>
      <c r="AH1175" s="106" t="s">
        <v>181</v>
      </c>
      <c r="AI1175" s="106" t="s">
        <v>181</v>
      </c>
      <c r="AJ1175" s="106" t="s">
        <v>181</v>
      </c>
      <c r="AK1175" s="106" t="s">
        <v>181</v>
      </c>
      <c r="AL1175" s="106" t="s">
        <v>181</v>
      </c>
      <c r="AM1175" s="106" t="s">
        <v>181</v>
      </c>
      <c r="AN1175" s="106" t="s">
        <v>181</v>
      </c>
      <c r="AO1175" s="3"/>
    </row>
    <row r="1176" spans="2:41" x14ac:dyDescent="0.25">
      <c r="B1176" s="106" t="s">
        <v>4829</v>
      </c>
      <c r="C1176" s="16" t="s">
        <v>6</v>
      </c>
      <c r="D1176" s="16" t="s">
        <v>7</v>
      </c>
      <c r="E1176" s="16">
        <v>2021</v>
      </c>
      <c r="F1176" s="12">
        <v>44362</v>
      </c>
      <c r="G1176" s="107">
        <v>1002.1</v>
      </c>
      <c r="H1176" s="106" t="s">
        <v>181</v>
      </c>
      <c r="I1176" s="107">
        <v>1003.4</v>
      </c>
      <c r="J1176" s="106" t="s">
        <v>6898</v>
      </c>
      <c r="K1176" s="107">
        <v>1000.7</v>
      </c>
      <c r="L1176" s="106" t="s">
        <v>6899</v>
      </c>
      <c r="M1176" s="107">
        <v>28.3</v>
      </c>
      <c r="N1176" s="107">
        <v>32.9</v>
      </c>
      <c r="O1176" s="106" t="s">
        <v>6900</v>
      </c>
      <c r="P1176" s="107">
        <v>23.6</v>
      </c>
      <c r="Q1176" s="106" t="s">
        <v>6901</v>
      </c>
      <c r="R1176" s="106" t="s">
        <v>181</v>
      </c>
      <c r="S1176" s="107">
        <v>80</v>
      </c>
      <c r="T1176" s="107">
        <v>60</v>
      </c>
      <c r="U1176" s="106" t="s">
        <v>6902</v>
      </c>
      <c r="V1176" s="107">
        <v>0.5</v>
      </c>
      <c r="W1176" s="107">
        <v>51</v>
      </c>
      <c r="X1176" s="107">
        <v>5.5</v>
      </c>
      <c r="Y1176" s="107">
        <v>32</v>
      </c>
      <c r="Z1176" s="106" t="s">
        <v>6903</v>
      </c>
      <c r="AA1176" s="107">
        <v>0</v>
      </c>
      <c r="AB1176" s="106" t="s">
        <v>181</v>
      </c>
      <c r="AC1176" s="106" t="s">
        <v>181</v>
      </c>
      <c r="AD1176" s="106" t="s">
        <v>181</v>
      </c>
      <c r="AE1176" s="106" t="s">
        <v>181</v>
      </c>
      <c r="AF1176" s="106" t="s">
        <v>181</v>
      </c>
      <c r="AG1176" s="106" t="s">
        <v>181</v>
      </c>
      <c r="AH1176" s="106" t="s">
        <v>181</v>
      </c>
      <c r="AI1176" s="106" t="s">
        <v>181</v>
      </c>
      <c r="AJ1176" s="106" t="s">
        <v>181</v>
      </c>
      <c r="AK1176" s="106" t="s">
        <v>181</v>
      </c>
      <c r="AL1176" s="106" t="s">
        <v>181</v>
      </c>
      <c r="AM1176" s="106" t="s">
        <v>181</v>
      </c>
      <c r="AN1176" s="106" t="s">
        <v>181</v>
      </c>
      <c r="AO1176" s="3"/>
    </row>
    <row r="1177" spans="2:41" x14ac:dyDescent="0.25">
      <c r="B1177" s="106" t="s">
        <v>4829</v>
      </c>
      <c r="C1177" s="16" t="s">
        <v>6</v>
      </c>
      <c r="D1177" s="16" t="s">
        <v>7</v>
      </c>
      <c r="E1177" s="16">
        <v>2021</v>
      </c>
      <c r="F1177" s="12">
        <v>44363</v>
      </c>
      <c r="G1177" s="107">
        <v>1002.7</v>
      </c>
      <c r="H1177" s="106" t="s">
        <v>181</v>
      </c>
      <c r="I1177" s="107">
        <v>1004.9</v>
      </c>
      <c r="J1177" s="106" t="s">
        <v>6904</v>
      </c>
      <c r="K1177" s="107">
        <v>1000.8</v>
      </c>
      <c r="L1177" s="106" t="s">
        <v>6905</v>
      </c>
      <c r="M1177" s="107">
        <v>28.8</v>
      </c>
      <c r="N1177" s="107">
        <v>34.6</v>
      </c>
      <c r="O1177" s="106" t="s">
        <v>6906</v>
      </c>
      <c r="P1177" s="107">
        <v>24.1</v>
      </c>
      <c r="Q1177" s="106" t="s">
        <v>6907</v>
      </c>
      <c r="R1177" s="106" t="s">
        <v>181</v>
      </c>
      <c r="S1177" s="107">
        <v>77</v>
      </c>
      <c r="T1177" s="107">
        <v>50</v>
      </c>
      <c r="U1177" s="106" t="s">
        <v>6908</v>
      </c>
      <c r="V1177" s="107">
        <v>0.5</v>
      </c>
      <c r="W1177" s="107">
        <v>50</v>
      </c>
      <c r="X1177" s="107">
        <v>5.8</v>
      </c>
      <c r="Y1177" s="107">
        <v>35</v>
      </c>
      <c r="Z1177" s="106" t="s">
        <v>6909</v>
      </c>
      <c r="AA1177" s="107">
        <v>0</v>
      </c>
      <c r="AB1177" s="106" t="s">
        <v>181</v>
      </c>
      <c r="AC1177" s="106" t="s">
        <v>181</v>
      </c>
      <c r="AD1177" s="106" t="s">
        <v>181</v>
      </c>
      <c r="AE1177" s="106" t="s">
        <v>181</v>
      </c>
      <c r="AF1177" s="106" t="s">
        <v>181</v>
      </c>
      <c r="AG1177" s="106" t="s">
        <v>181</v>
      </c>
      <c r="AH1177" s="106" t="s">
        <v>181</v>
      </c>
      <c r="AI1177" s="106" t="s">
        <v>181</v>
      </c>
      <c r="AJ1177" s="106" t="s">
        <v>181</v>
      </c>
      <c r="AK1177" s="106" t="s">
        <v>181</v>
      </c>
      <c r="AL1177" s="106" t="s">
        <v>181</v>
      </c>
      <c r="AM1177" s="106" t="s">
        <v>181</v>
      </c>
      <c r="AN1177" s="106" t="s">
        <v>181</v>
      </c>
      <c r="AO1177" s="3"/>
    </row>
    <row r="1178" spans="2:41" x14ac:dyDescent="0.25">
      <c r="B1178" s="106" t="s">
        <v>4829</v>
      </c>
      <c r="C1178" s="16" t="s">
        <v>6</v>
      </c>
      <c r="D1178" s="16" t="s">
        <v>7</v>
      </c>
      <c r="E1178" s="16">
        <v>2021</v>
      </c>
      <c r="F1178" s="12">
        <v>44364</v>
      </c>
      <c r="G1178" s="107">
        <v>1004.2</v>
      </c>
      <c r="H1178" s="106" t="s">
        <v>181</v>
      </c>
      <c r="I1178" s="107">
        <v>1005.4</v>
      </c>
      <c r="J1178" s="106" t="s">
        <v>6910</v>
      </c>
      <c r="K1178" s="107">
        <v>1003.4</v>
      </c>
      <c r="L1178" s="106" t="s">
        <v>6911</v>
      </c>
      <c r="M1178" s="107">
        <v>28.9</v>
      </c>
      <c r="N1178" s="107">
        <v>35.5</v>
      </c>
      <c r="O1178" s="106" t="s">
        <v>6912</v>
      </c>
      <c r="P1178" s="107">
        <v>24</v>
      </c>
      <c r="Q1178" s="106" t="s">
        <v>6913</v>
      </c>
      <c r="R1178" s="106" t="s">
        <v>181</v>
      </c>
      <c r="S1178" s="107">
        <v>77</v>
      </c>
      <c r="T1178" s="107">
        <v>51</v>
      </c>
      <c r="U1178" s="106" t="s">
        <v>6914</v>
      </c>
      <c r="V1178" s="107">
        <v>0.4</v>
      </c>
      <c r="W1178" s="107">
        <v>18</v>
      </c>
      <c r="X1178" s="107">
        <v>4.5999999999999996</v>
      </c>
      <c r="Y1178" s="107">
        <v>87</v>
      </c>
      <c r="Z1178" s="106" t="s">
        <v>6915</v>
      </c>
      <c r="AA1178" s="107">
        <v>0</v>
      </c>
      <c r="AB1178" s="106" t="s">
        <v>181</v>
      </c>
      <c r="AC1178" s="106" t="s">
        <v>181</v>
      </c>
      <c r="AD1178" s="106" t="s">
        <v>181</v>
      </c>
      <c r="AE1178" s="106" t="s">
        <v>181</v>
      </c>
      <c r="AF1178" s="106" t="s">
        <v>181</v>
      </c>
      <c r="AG1178" s="106" t="s">
        <v>181</v>
      </c>
      <c r="AH1178" s="106" t="s">
        <v>181</v>
      </c>
      <c r="AI1178" s="106" t="s">
        <v>181</v>
      </c>
      <c r="AJ1178" s="106" t="s">
        <v>181</v>
      </c>
      <c r="AK1178" s="106" t="s">
        <v>181</v>
      </c>
      <c r="AL1178" s="106" t="s">
        <v>181</v>
      </c>
      <c r="AM1178" s="106" t="s">
        <v>181</v>
      </c>
      <c r="AN1178" s="106" t="s">
        <v>181</v>
      </c>
      <c r="AO1178" s="3"/>
    </row>
    <row r="1179" spans="2:41" x14ac:dyDescent="0.25">
      <c r="B1179" s="106" t="s">
        <v>4829</v>
      </c>
      <c r="C1179" s="16" t="s">
        <v>6</v>
      </c>
      <c r="D1179" s="16" t="s">
        <v>7</v>
      </c>
      <c r="E1179" s="16">
        <v>2021</v>
      </c>
      <c r="F1179" s="12">
        <v>44365</v>
      </c>
      <c r="G1179" s="107">
        <v>1003</v>
      </c>
      <c r="H1179" s="106" t="s">
        <v>181</v>
      </c>
      <c r="I1179" s="107">
        <v>1004.5</v>
      </c>
      <c r="J1179" s="106" t="s">
        <v>6916</v>
      </c>
      <c r="K1179" s="107">
        <v>1001.4</v>
      </c>
      <c r="L1179" s="106" t="s">
        <v>6917</v>
      </c>
      <c r="M1179" s="107">
        <v>29.2</v>
      </c>
      <c r="N1179" s="107">
        <v>34.9</v>
      </c>
      <c r="O1179" s="106" t="s">
        <v>6918</v>
      </c>
      <c r="P1179" s="107">
        <v>24.1</v>
      </c>
      <c r="Q1179" s="106" t="s">
        <v>6919</v>
      </c>
      <c r="R1179" s="106" t="s">
        <v>181</v>
      </c>
      <c r="S1179" s="107">
        <v>76</v>
      </c>
      <c r="T1179" s="107">
        <v>51</v>
      </c>
      <c r="U1179" s="106" t="s">
        <v>6920</v>
      </c>
      <c r="V1179" s="107">
        <v>0.4</v>
      </c>
      <c r="W1179" s="107">
        <v>15</v>
      </c>
      <c r="X1179" s="107">
        <v>4</v>
      </c>
      <c r="Y1179" s="107">
        <v>3</v>
      </c>
      <c r="Z1179" s="106" t="s">
        <v>6921</v>
      </c>
      <c r="AA1179" s="107">
        <v>0</v>
      </c>
      <c r="AB1179" s="106" t="s">
        <v>181</v>
      </c>
      <c r="AC1179" s="106" t="s">
        <v>181</v>
      </c>
      <c r="AD1179" s="106" t="s">
        <v>181</v>
      </c>
      <c r="AE1179" s="106" t="s">
        <v>181</v>
      </c>
      <c r="AF1179" s="106" t="s">
        <v>181</v>
      </c>
      <c r="AG1179" s="106" t="s">
        <v>181</v>
      </c>
      <c r="AH1179" s="106" t="s">
        <v>181</v>
      </c>
      <c r="AI1179" s="106" t="s">
        <v>181</v>
      </c>
      <c r="AJ1179" s="106" t="s">
        <v>181</v>
      </c>
      <c r="AK1179" s="106" t="s">
        <v>181</v>
      </c>
      <c r="AL1179" s="106" t="s">
        <v>181</v>
      </c>
      <c r="AM1179" s="106" t="s">
        <v>181</v>
      </c>
      <c r="AN1179" s="106" t="s">
        <v>181</v>
      </c>
      <c r="AO1179" s="3"/>
    </row>
    <row r="1180" spans="2:41" x14ac:dyDescent="0.25">
      <c r="B1180" s="106" t="s">
        <v>4829</v>
      </c>
      <c r="C1180" s="16" t="s">
        <v>6</v>
      </c>
      <c r="D1180" s="16" t="s">
        <v>7</v>
      </c>
      <c r="E1180" s="16">
        <v>2021</v>
      </c>
      <c r="F1180" s="12">
        <v>44366</v>
      </c>
      <c r="G1180" s="107">
        <v>1001.1</v>
      </c>
      <c r="H1180" s="106" t="s">
        <v>181</v>
      </c>
      <c r="I1180" s="107">
        <v>1003.4</v>
      </c>
      <c r="J1180" s="106" t="s">
        <v>6922</v>
      </c>
      <c r="K1180" s="107">
        <v>1000.1</v>
      </c>
      <c r="L1180" s="106" t="s">
        <v>6923</v>
      </c>
      <c r="M1180" s="107">
        <v>28.7</v>
      </c>
      <c r="N1180" s="107">
        <v>34.5</v>
      </c>
      <c r="O1180" s="106" t="s">
        <v>6924</v>
      </c>
      <c r="P1180" s="107">
        <v>24.2</v>
      </c>
      <c r="Q1180" s="106" t="s">
        <v>6925</v>
      </c>
      <c r="R1180" s="106" t="s">
        <v>181</v>
      </c>
      <c r="S1180" s="107">
        <v>79</v>
      </c>
      <c r="T1180" s="107">
        <v>49</v>
      </c>
      <c r="U1180" s="106" t="s">
        <v>6926</v>
      </c>
      <c r="V1180" s="107">
        <v>0.4</v>
      </c>
      <c r="W1180" s="107">
        <v>26</v>
      </c>
      <c r="X1180" s="107">
        <v>5</v>
      </c>
      <c r="Y1180" s="107">
        <v>32</v>
      </c>
      <c r="Z1180" s="106" t="s">
        <v>6927</v>
      </c>
      <c r="AA1180" s="107">
        <v>0</v>
      </c>
      <c r="AB1180" s="106" t="s">
        <v>181</v>
      </c>
      <c r="AC1180" s="106" t="s">
        <v>181</v>
      </c>
      <c r="AD1180" s="106" t="s">
        <v>181</v>
      </c>
      <c r="AE1180" s="106" t="s">
        <v>181</v>
      </c>
      <c r="AF1180" s="106" t="s">
        <v>181</v>
      </c>
      <c r="AG1180" s="106" t="s">
        <v>181</v>
      </c>
      <c r="AH1180" s="106" t="s">
        <v>181</v>
      </c>
      <c r="AI1180" s="106" t="s">
        <v>181</v>
      </c>
      <c r="AJ1180" s="106" t="s">
        <v>181</v>
      </c>
      <c r="AK1180" s="106" t="s">
        <v>181</v>
      </c>
      <c r="AL1180" s="106" t="s">
        <v>181</v>
      </c>
      <c r="AM1180" s="106" t="s">
        <v>181</v>
      </c>
      <c r="AN1180" s="106" t="s">
        <v>181</v>
      </c>
      <c r="AO1180" s="3"/>
    </row>
    <row r="1181" spans="2:41" x14ac:dyDescent="0.25">
      <c r="B1181" s="106" t="s">
        <v>4829</v>
      </c>
      <c r="C1181" s="16" t="s">
        <v>6</v>
      </c>
      <c r="D1181" s="16" t="s">
        <v>7</v>
      </c>
      <c r="E1181" s="16">
        <v>2021</v>
      </c>
      <c r="F1181" s="12">
        <v>44367</v>
      </c>
      <c r="G1181" s="107">
        <v>1000.2</v>
      </c>
      <c r="H1181" s="106" t="s">
        <v>181</v>
      </c>
      <c r="I1181" s="107">
        <v>1001.4</v>
      </c>
      <c r="J1181" s="106" t="s">
        <v>6928</v>
      </c>
      <c r="K1181" s="107">
        <v>998.4</v>
      </c>
      <c r="L1181" s="106" t="s">
        <v>6929</v>
      </c>
      <c r="M1181" s="107">
        <v>28.7</v>
      </c>
      <c r="N1181" s="107">
        <v>34</v>
      </c>
      <c r="O1181" s="106" t="s">
        <v>6930</v>
      </c>
      <c r="P1181" s="107">
        <v>24.1</v>
      </c>
      <c r="Q1181" s="106" t="s">
        <v>6931</v>
      </c>
      <c r="R1181" s="106" t="s">
        <v>181</v>
      </c>
      <c r="S1181" s="107">
        <v>79</v>
      </c>
      <c r="T1181" s="107">
        <v>51</v>
      </c>
      <c r="U1181" s="106" t="s">
        <v>6932</v>
      </c>
      <c r="V1181" s="107">
        <v>0.3</v>
      </c>
      <c r="W1181" s="107">
        <v>20</v>
      </c>
      <c r="X1181" s="107">
        <v>4.5</v>
      </c>
      <c r="Y1181" s="107">
        <v>320</v>
      </c>
      <c r="Z1181" s="106" t="s">
        <v>6933</v>
      </c>
      <c r="AA1181" s="107">
        <v>0</v>
      </c>
      <c r="AB1181" s="106" t="s">
        <v>181</v>
      </c>
      <c r="AC1181" s="106" t="s">
        <v>181</v>
      </c>
      <c r="AD1181" s="106" t="s">
        <v>181</v>
      </c>
      <c r="AE1181" s="106" t="s">
        <v>181</v>
      </c>
      <c r="AF1181" s="106" t="s">
        <v>181</v>
      </c>
      <c r="AG1181" s="106" t="s">
        <v>181</v>
      </c>
      <c r="AH1181" s="106" t="s">
        <v>181</v>
      </c>
      <c r="AI1181" s="106" t="s">
        <v>181</v>
      </c>
      <c r="AJ1181" s="106" t="s">
        <v>181</v>
      </c>
      <c r="AK1181" s="106" t="s">
        <v>181</v>
      </c>
      <c r="AL1181" s="106" t="s">
        <v>181</v>
      </c>
      <c r="AM1181" s="106" t="s">
        <v>181</v>
      </c>
      <c r="AN1181" s="106" t="s">
        <v>181</v>
      </c>
      <c r="AO1181" s="3"/>
    </row>
    <row r="1182" spans="2:41" x14ac:dyDescent="0.25">
      <c r="B1182" s="106" t="s">
        <v>4829</v>
      </c>
      <c r="C1182" s="16" t="s">
        <v>6</v>
      </c>
      <c r="D1182" s="16" t="s">
        <v>7</v>
      </c>
      <c r="E1182" s="16">
        <v>2021</v>
      </c>
      <c r="F1182" s="12">
        <v>44368</v>
      </c>
      <c r="G1182" s="107">
        <v>1000.8</v>
      </c>
      <c r="H1182" s="106" t="s">
        <v>181</v>
      </c>
      <c r="I1182" s="107">
        <v>1002.8</v>
      </c>
      <c r="J1182" s="106" t="s">
        <v>6934</v>
      </c>
      <c r="K1182" s="107">
        <v>999.3</v>
      </c>
      <c r="L1182" s="106" t="s">
        <v>6935</v>
      </c>
      <c r="M1182" s="107">
        <v>28.9</v>
      </c>
      <c r="N1182" s="107">
        <v>34.4</v>
      </c>
      <c r="O1182" s="106" t="s">
        <v>6936</v>
      </c>
      <c r="P1182" s="107">
        <v>24.5</v>
      </c>
      <c r="Q1182" s="106" t="s">
        <v>6937</v>
      </c>
      <c r="R1182" s="106" t="s">
        <v>181</v>
      </c>
      <c r="S1182" s="107">
        <v>79</v>
      </c>
      <c r="T1182" s="107">
        <v>54</v>
      </c>
      <c r="U1182" s="106" t="s">
        <v>6938</v>
      </c>
      <c r="V1182" s="107">
        <v>0.3</v>
      </c>
      <c r="W1182" s="107">
        <v>32</v>
      </c>
      <c r="X1182" s="107">
        <v>3.4</v>
      </c>
      <c r="Y1182" s="107">
        <v>26</v>
      </c>
      <c r="Z1182" s="106" t="s">
        <v>6939</v>
      </c>
      <c r="AA1182" s="107">
        <v>0</v>
      </c>
      <c r="AB1182" s="106" t="s">
        <v>181</v>
      </c>
      <c r="AC1182" s="106" t="s">
        <v>181</v>
      </c>
      <c r="AD1182" s="106" t="s">
        <v>181</v>
      </c>
      <c r="AE1182" s="106" t="s">
        <v>181</v>
      </c>
      <c r="AF1182" s="106" t="s">
        <v>181</v>
      </c>
      <c r="AG1182" s="106" t="s">
        <v>181</v>
      </c>
      <c r="AH1182" s="106" t="s">
        <v>181</v>
      </c>
      <c r="AI1182" s="106" t="s">
        <v>181</v>
      </c>
      <c r="AJ1182" s="106" t="s">
        <v>181</v>
      </c>
      <c r="AK1182" s="106" t="s">
        <v>181</v>
      </c>
      <c r="AL1182" s="106" t="s">
        <v>181</v>
      </c>
      <c r="AM1182" s="106" t="s">
        <v>181</v>
      </c>
      <c r="AN1182" s="106" t="s">
        <v>181</v>
      </c>
      <c r="AO1182" s="3"/>
    </row>
    <row r="1183" spans="2:41" x14ac:dyDescent="0.25">
      <c r="B1183" s="106" t="s">
        <v>4829</v>
      </c>
      <c r="C1183" s="16" t="s">
        <v>6</v>
      </c>
      <c r="D1183" s="16" t="s">
        <v>7</v>
      </c>
      <c r="E1183" s="16">
        <v>2021</v>
      </c>
      <c r="F1183" s="12">
        <v>44369</v>
      </c>
      <c r="G1183" s="107">
        <v>1003.1</v>
      </c>
      <c r="H1183" s="106" t="s">
        <v>181</v>
      </c>
      <c r="I1183" s="107">
        <v>1005.4</v>
      </c>
      <c r="J1183" s="106" t="s">
        <v>6940</v>
      </c>
      <c r="K1183" s="107">
        <v>1001.1</v>
      </c>
      <c r="L1183" s="106" t="s">
        <v>6941</v>
      </c>
      <c r="M1183" s="107">
        <v>26.9</v>
      </c>
      <c r="N1183" s="107">
        <v>32.200000000000003</v>
      </c>
      <c r="O1183" s="106" t="s">
        <v>6942</v>
      </c>
      <c r="P1183" s="107">
        <v>24.8</v>
      </c>
      <c r="Q1183" s="106" t="s">
        <v>6943</v>
      </c>
      <c r="R1183" s="106" t="s">
        <v>181</v>
      </c>
      <c r="S1183" s="107">
        <v>90</v>
      </c>
      <c r="T1183" s="107">
        <v>67</v>
      </c>
      <c r="U1183" s="106" t="s">
        <v>6944</v>
      </c>
      <c r="V1183" s="107">
        <v>0.3</v>
      </c>
      <c r="W1183" s="107">
        <v>19</v>
      </c>
      <c r="X1183" s="107">
        <v>4.4000000000000004</v>
      </c>
      <c r="Y1183" s="107">
        <v>19</v>
      </c>
      <c r="Z1183" s="106" t="s">
        <v>6945</v>
      </c>
      <c r="AA1183" s="107">
        <v>44</v>
      </c>
      <c r="AB1183" s="106" t="s">
        <v>181</v>
      </c>
      <c r="AC1183" s="106" t="s">
        <v>181</v>
      </c>
      <c r="AD1183" s="106" t="s">
        <v>181</v>
      </c>
      <c r="AE1183" s="106" t="s">
        <v>181</v>
      </c>
      <c r="AF1183" s="106" t="s">
        <v>181</v>
      </c>
      <c r="AG1183" s="106" t="s">
        <v>181</v>
      </c>
      <c r="AH1183" s="106" t="s">
        <v>181</v>
      </c>
      <c r="AI1183" s="106" t="s">
        <v>181</v>
      </c>
      <c r="AJ1183" s="106" t="s">
        <v>181</v>
      </c>
      <c r="AK1183" s="106" t="s">
        <v>181</v>
      </c>
      <c r="AL1183" s="106" t="s">
        <v>181</v>
      </c>
      <c r="AM1183" s="106" t="s">
        <v>181</v>
      </c>
      <c r="AN1183" s="106" t="s">
        <v>181</v>
      </c>
      <c r="AO1183" s="3"/>
    </row>
    <row r="1184" spans="2:41" x14ac:dyDescent="0.25">
      <c r="B1184" s="106" t="s">
        <v>4829</v>
      </c>
      <c r="C1184" s="16" t="s">
        <v>6</v>
      </c>
      <c r="D1184" s="16" t="s">
        <v>7</v>
      </c>
      <c r="E1184" s="16">
        <v>2021</v>
      </c>
      <c r="F1184" s="12">
        <v>44370</v>
      </c>
      <c r="G1184" s="107">
        <v>1005.4</v>
      </c>
      <c r="H1184" s="106" t="s">
        <v>181</v>
      </c>
      <c r="I1184" s="107">
        <v>1007.3</v>
      </c>
      <c r="J1184" s="106" t="s">
        <v>6946</v>
      </c>
      <c r="K1184" s="107">
        <v>1003.6</v>
      </c>
      <c r="L1184" s="106" t="s">
        <v>6947</v>
      </c>
      <c r="M1184" s="107">
        <v>26.3</v>
      </c>
      <c r="N1184" s="107">
        <v>30.5</v>
      </c>
      <c r="O1184" s="106" t="s">
        <v>6948</v>
      </c>
      <c r="P1184" s="107">
        <v>24.8</v>
      </c>
      <c r="Q1184" s="106" t="s">
        <v>6949</v>
      </c>
      <c r="R1184" s="106" t="s">
        <v>181</v>
      </c>
      <c r="S1184" s="107">
        <v>91</v>
      </c>
      <c r="T1184" s="107">
        <v>69</v>
      </c>
      <c r="U1184" s="106" t="s">
        <v>6950</v>
      </c>
      <c r="V1184" s="107">
        <v>0.4</v>
      </c>
      <c r="W1184" s="107">
        <v>15</v>
      </c>
      <c r="X1184" s="107">
        <v>5.8</v>
      </c>
      <c r="Y1184" s="107">
        <v>352</v>
      </c>
      <c r="Z1184" s="106" t="s">
        <v>6951</v>
      </c>
      <c r="AA1184" s="107">
        <v>9</v>
      </c>
      <c r="AB1184" s="106" t="s">
        <v>181</v>
      </c>
      <c r="AC1184" s="106" t="s">
        <v>181</v>
      </c>
      <c r="AD1184" s="106" t="s">
        <v>181</v>
      </c>
      <c r="AE1184" s="106" t="s">
        <v>181</v>
      </c>
      <c r="AF1184" s="106" t="s">
        <v>181</v>
      </c>
      <c r="AG1184" s="106" t="s">
        <v>181</v>
      </c>
      <c r="AH1184" s="106" t="s">
        <v>181</v>
      </c>
      <c r="AI1184" s="106" t="s">
        <v>181</v>
      </c>
      <c r="AJ1184" s="106" t="s">
        <v>181</v>
      </c>
      <c r="AK1184" s="106" t="s">
        <v>181</v>
      </c>
      <c r="AL1184" s="106" t="s">
        <v>181</v>
      </c>
      <c r="AM1184" s="106" t="s">
        <v>181</v>
      </c>
      <c r="AN1184" s="106" t="s">
        <v>181</v>
      </c>
      <c r="AO1184" s="3"/>
    </row>
    <row r="1185" spans="2:41" x14ac:dyDescent="0.25">
      <c r="B1185" s="106" t="s">
        <v>4829</v>
      </c>
      <c r="C1185" s="16" t="s">
        <v>6</v>
      </c>
      <c r="D1185" s="16" t="s">
        <v>7</v>
      </c>
      <c r="E1185" s="16">
        <v>2021</v>
      </c>
      <c r="F1185" s="12">
        <v>44371</v>
      </c>
      <c r="G1185" s="107">
        <v>1005.5</v>
      </c>
      <c r="H1185" s="106" t="s">
        <v>181</v>
      </c>
      <c r="I1185" s="107">
        <v>1006.9</v>
      </c>
      <c r="J1185" s="106" t="s">
        <v>6952</v>
      </c>
      <c r="K1185" s="107">
        <v>1004.4</v>
      </c>
      <c r="L1185" s="106" t="s">
        <v>6953</v>
      </c>
      <c r="M1185" s="107">
        <v>26.2</v>
      </c>
      <c r="N1185" s="107">
        <v>29.7</v>
      </c>
      <c r="O1185" s="106" t="s">
        <v>6954</v>
      </c>
      <c r="P1185" s="107">
        <v>24.4</v>
      </c>
      <c r="Q1185" s="106" t="s">
        <v>4346</v>
      </c>
      <c r="R1185" s="106" t="s">
        <v>181</v>
      </c>
      <c r="S1185" s="107">
        <v>89</v>
      </c>
      <c r="T1185" s="107">
        <v>70</v>
      </c>
      <c r="U1185" s="106" t="s">
        <v>6955</v>
      </c>
      <c r="V1185" s="107">
        <v>0.6</v>
      </c>
      <c r="W1185" s="107">
        <v>76</v>
      </c>
      <c r="X1185" s="107">
        <v>6</v>
      </c>
      <c r="Y1185" s="107">
        <v>70</v>
      </c>
      <c r="Z1185" s="106" t="s">
        <v>6956</v>
      </c>
      <c r="AA1185" s="107">
        <v>2</v>
      </c>
      <c r="AB1185" s="106" t="s">
        <v>181</v>
      </c>
      <c r="AC1185" s="106" t="s">
        <v>181</v>
      </c>
      <c r="AD1185" s="106" t="s">
        <v>181</v>
      </c>
      <c r="AE1185" s="106" t="s">
        <v>181</v>
      </c>
      <c r="AF1185" s="106" t="s">
        <v>181</v>
      </c>
      <c r="AG1185" s="106" t="s">
        <v>181</v>
      </c>
      <c r="AH1185" s="106" t="s">
        <v>181</v>
      </c>
      <c r="AI1185" s="106" t="s">
        <v>181</v>
      </c>
      <c r="AJ1185" s="106" t="s">
        <v>181</v>
      </c>
      <c r="AK1185" s="106" t="s">
        <v>181</v>
      </c>
      <c r="AL1185" s="106" t="s">
        <v>181</v>
      </c>
      <c r="AM1185" s="106" t="s">
        <v>181</v>
      </c>
      <c r="AN1185" s="106" t="s">
        <v>181</v>
      </c>
      <c r="AO1185" s="3"/>
    </row>
    <row r="1186" spans="2:41" x14ac:dyDescent="0.25">
      <c r="B1186" s="106" t="s">
        <v>4829</v>
      </c>
      <c r="C1186" s="16" t="s">
        <v>6</v>
      </c>
      <c r="D1186" s="16" t="s">
        <v>7</v>
      </c>
      <c r="E1186" s="16">
        <v>2021</v>
      </c>
      <c r="F1186" s="12">
        <v>44372</v>
      </c>
      <c r="G1186" s="107">
        <v>1005.4</v>
      </c>
      <c r="H1186" s="106" t="s">
        <v>181</v>
      </c>
      <c r="I1186" s="107">
        <v>1007</v>
      </c>
      <c r="J1186" s="106" t="s">
        <v>6957</v>
      </c>
      <c r="K1186" s="107">
        <v>1004</v>
      </c>
      <c r="L1186" s="106" t="s">
        <v>6958</v>
      </c>
      <c r="M1186" s="107">
        <v>26.4</v>
      </c>
      <c r="N1186" s="107">
        <v>30.8</v>
      </c>
      <c r="O1186" s="106" t="s">
        <v>6959</v>
      </c>
      <c r="P1186" s="107">
        <v>23.9</v>
      </c>
      <c r="Q1186" s="106" t="s">
        <v>6960</v>
      </c>
      <c r="R1186" s="106" t="s">
        <v>181</v>
      </c>
      <c r="S1186" s="107">
        <v>87</v>
      </c>
      <c r="T1186" s="107">
        <v>66</v>
      </c>
      <c r="U1186" s="106" t="s">
        <v>6961</v>
      </c>
      <c r="V1186" s="107">
        <v>0.4</v>
      </c>
      <c r="W1186" s="107">
        <v>12</v>
      </c>
      <c r="X1186" s="107">
        <v>4.0999999999999996</v>
      </c>
      <c r="Y1186" s="107">
        <v>110</v>
      </c>
      <c r="Z1186" s="106" t="s">
        <v>6962</v>
      </c>
      <c r="AA1186" s="107">
        <v>0</v>
      </c>
      <c r="AB1186" s="106" t="s">
        <v>181</v>
      </c>
      <c r="AC1186" s="106" t="s">
        <v>181</v>
      </c>
      <c r="AD1186" s="106" t="s">
        <v>181</v>
      </c>
      <c r="AE1186" s="106" t="s">
        <v>181</v>
      </c>
      <c r="AF1186" s="106" t="s">
        <v>181</v>
      </c>
      <c r="AG1186" s="106" t="s">
        <v>181</v>
      </c>
      <c r="AH1186" s="106" t="s">
        <v>181</v>
      </c>
      <c r="AI1186" s="106" t="s">
        <v>181</v>
      </c>
      <c r="AJ1186" s="106" t="s">
        <v>181</v>
      </c>
      <c r="AK1186" s="106" t="s">
        <v>181</v>
      </c>
      <c r="AL1186" s="106" t="s">
        <v>181</v>
      </c>
      <c r="AM1186" s="106" t="s">
        <v>181</v>
      </c>
      <c r="AN1186" s="106" t="s">
        <v>181</v>
      </c>
      <c r="AO1186" s="3"/>
    </row>
    <row r="1187" spans="2:41" x14ac:dyDescent="0.25">
      <c r="B1187" s="106" t="s">
        <v>4829</v>
      </c>
      <c r="C1187" s="16" t="s">
        <v>6</v>
      </c>
      <c r="D1187" s="16" t="s">
        <v>7</v>
      </c>
      <c r="E1187" s="16">
        <v>2021</v>
      </c>
      <c r="F1187" s="12">
        <v>44373</v>
      </c>
      <c r="G1187" s="107">
        <v>1005.8</v>
      </c>
      <c r="H1187" s="106" t="s">
        <v>181</v>
      </c>
      <c r="I1187" s="107">
        <v>1007.3</v>
      </c>
      <c r="J1187" s="106" t="s">
        <v>6963</v>
      </c>
      <c r="K1187" s="107">
        <v>1004.6</v>
      </c>
      <c r="L1187" s="106" t="s">
        <v>6964</v>
      </c>
      <c r="M1187" s="107">
        <v>27.8</v>
      </c>
      <c r="N1187" s="107">
        <v>32.200000000000003</v>
      </c>
      <c r="O1187" s="106" t="s">
        <v>6965</v>
      </c>
      <c r="P1187" s="107">
        <v>24.8</v>
      </c>
      <c r="Q1187" s="106" t="s">
        <v>6966</v>
      </c>
      <c r="R1187" s="106" t="s">
        <v>181</v>
      </c>
      <c r="S1187" s="107">
        <v>83</v>
      </c>
      <c r="T1187" s="107">
        <v>63</v>
      </c>
      <c r="U1187" s="106" t="s">
        <v>6967</v>
      </c>
      <c r="V1187" s="107">
        <v>0.5</v>
      </c>
      <c r="W1187" s="107">
        <v>59</v>
      </c>
      <c r="X1187" s="107">
        <v>4.3</v>
      </c>
      <c r="Y1187" s="107">
        <v>115</v>
      </c>
      <c r="Z1187" s="106" t="s">
        <v>6968</v>
      </c>
      <c r="AA1187" s="107">
        <v>0</v>
      </c>
      <c r="AB1187" s="106" t="s">
        <v>181</v>
      </c>
      <c r="AC1187" s="106" t="s">
        <v>181</v>
      </c>
      <c r="AD1187" s="106" t="s">
        <v>181</v>
      </c>
      <c r="AE1187" s="106" t="s">
        <v>181</v>
      </c>
      <c r="AF1187" s="106" t="s">
        <v>181</v>
      </c>
      <c r="AG1187" s="106" t="s">
        <v>181</v>
      </c>
      <c r="AH1187" s="106" t="s">
        <v>181</v>
      </c>
      <c r="AI1187" s="106" t="s">
        <v>181</v>
      </c>
      <c r="AJ1187" s="106" t="s">
        <v>181</v>
      </c>
      <c r="AK1187" s="106" t="s">
        <v>181</v>
      </c>
      <c r="AL1187" s="106" t="s">
        <v>181</v>
      </c>
      <c r="AM1187" s="106" t="s">
        <v>181</v>
      </c>
      <c r="AN1187" s="106" t="s">
        <v>181</v>
      </c>
      <c r="AO1187" s="3"/>
    </row>
    <row r="1188" spans="2:41" x14ac:dyDescent="0.25">
      <c r="B1188" s="106" t="s">
        <v>4829</v>
      </c>
      <c r="C1188" s="16" t="s">
        <v>6</v>
      </c>
      <c r="D1188" s="16" t="s">
        <v>7</v>
      </c>
      <c r="E1188" s="16">
        <v>2021</v>
      </c>
      <c r="F1188" s="12">
        <v>44374</v>
      </c>
      <c r="G1188" s="107">
        <v>1004.3</v>
      </c>
      <c r="H1188" s="106" t="s">
        <v>181</v>
      </c>
      <c r="I1188" s="107">
        <v>1006.9</v>
      </c>
      <c r="J1188" s="106" t="s">
        <v>6969</v>
      </c>
      <c r="K1188" s="107">
        <v>1003.2</v>
      </c>
      <c r="L1188" s="106" t="s">
        <v>6970</v>
      </c>
      <c r="M1188" s="107">
        <v>27.9</v>
      </c>
      <c r="N1188" s="107">
        <v>33</v>
      </c>
      <c r="O1188" s="106" t="s">
        <v>6971</v>
      </c>
      <c r="P1188" s="107">
        <v>24.4</v>
      </c>
      <c r="Q1188" s="106" t="s">
        <v>6972</v>
      </c>
      <c r="R1188" s="106" t="s">
        <v>181</v>
      </c>
      <c r="S1188" s="107">
        <v>83</v>
      </c>
      <c r="T1188" s="107">
        <v>60</v>
      </c>
      <c r="U1188" s="106" t="s">
        <v>6973</v>
      </c>
      <c r="V1188" s="107">
        <v>0.5</v>
      </c>
      <c r="W1188" s="107">
        <v>16</v>
      </c>
      <c r="X1188" s="107">
        <v>3.9</v>
      </c>
      <c r="Y1188" s="107">
        <v>94</v>
      </c>
      <c r="Z1188" s="106" t="s">
        <v>6974</v>
      </c>
      <c r="AA1188" s="107">
        <v>1</v>
      </c>
      <c r="AB1188" s="106" t="s">
        <v>181</v>
      </c>
      <c r="AC1188" s="106" t="s">
        <v>181</v>
      </c>
      <c r="AD1188" s="106" t="s">
        <v>181</v>
      </c>
      <c r="AE1188" s="106" t="s">
        <v>181</v>
      </c>
      <c r="AF1188" s="106" t="s">
        <v>181</v>
      </c>
      <c r="AG1188" s="106" t="s">
        <v>181</v>
      </c>
      <c r="AH1188" s="106" t="s">
        <v>181</v>
      </c>
      <c r="AI1188" s="106" t="s">
        <v>181</v>
      </c>
      <c r="AJ1188" s="106" t="s">
        <v>181</v>
      </c>
      <c r="AK1188" s="106" t="s">
        <v>181</v>
      </c>
      <c r="AL1188" s="106" t="s">
        <v>181</v>
      </c>
      <c r="AM1188" s="106" t="s">
        <v>181</v>
      </c>
      <c r="AN1188" s="106" t="s">
        <v>181</v>
      </c>
      <c r="AO1188" s="3"/>
    </row>
    <row r="1189" spans="2:41" x14ac:dyDescent="0.25">
      <c r="B1189" s="106" t="s">
        <v>4829</v>
      </c>
      <c r="C1189" s="16" t="s">
        <v>6</v>
      </c>
      <c r="D1189" s="16" t="s">
        <v>7</v>
      </c>
      <c r="E1189" s="16">
        <v>2021</v>
      </c>
      <c r="F1189" s="12">
        <v>44375</v>
      </c>
      <c r="G1189" s="107">
        <v>1002.3</v>
      </c>
      <c r="H1189" s="106" t="s">
        <v>181</v>
      </c>
      <c r="I1189" s="107">
        <v>1003.9</v>
      </c>
      <c r="J1189" s="106" t="s">
        <v>6975</v>
      </c>
      <c r="K1189" s="107">
        <v>1001</v>
      </c>
      <c r="L1189" s="106" t="s">
        <v>6976</v>
      </c>
      <c r="M1189" s="107">
        <v>28</v>
      </c>
      <c r="N1189" s="107">
        <v>32.9</v>
      </c>
      <c r="O1189" s="106" t="s">
        <v>6977</v>
      </c>
      <c r="P1189" s="107">
        <v>24</v>
      </c>
      <c r="Q1189" s="106" t="s">
        <v>6978</v>
      </c>
      <c r="R1189" s="106" t="s">
        <v>181</v>
      </c>
      <c r="S1189" s="107">
        <v>82</v>
      </c>
      <c r="T1189" s="107">
        <v>58</v>
      </c>
      <c r="U1189" s="106" t="s">
        <v>6979</v>
      </c>
      <c r="V1189" s="107">
        <v>0.3</v>
      </c>
      <c r="W1189" s="107">
        <v>6</v>
      </c>
      <c r="X1189" s="107">
        <v>3.5</v>
      </c>
      <c r="Y1189" s="107">
        <v>55</v>
      </c>
      <c r="Z1189" s="106" t="s">
        <v>6980</v>
      </c>
      <c r="AA1189" s="107">
        <v>0</v>
      </c>
      <c r="AB1189" s="106" t="s">
        <v>181</v>
      </c>
      <c r="AC1189" s="106" t="s">
        <v>181</v>
      </c>
      <c r="AD1189" s="106" t="s">
        <v>181</v>
      </c>
      <c r="AE1189" s="106" t="s">
        <v>181</v>
      </c>
      <c r="AF1189" s="106" t="s">
        <v>181</v>
      </c>
      <c r="AG1189" s="106" t="s">
        <v>181</v>
      </c>
      <c r="AH1189" s="106" t="s">
        <v>181</v>
      </c>
      <c r="AI1189" s="106" t="s">
        <v>181</v>
      </c>
      <c r="AJ1189" s="106" t="s">
        <v>181</v>
      </c>
      <c r="AK1189" s="106" t="s">
        <v>181</v>
      </c>
      <c r="AL1189" s="106" t="s">
        <v>181</v>
      </c>
      <c r="AM1189" s="106" t="s">
        <v>181</v>
      </c>
      <c r="AN1189" s="106" t="s">
        <v>181</v>
      </c>
      <c r="AO1189" s="3"/>
    </row>
    <row r="1190" spans="2:41" x14ac:dyDescent="0.25">
      <c r="B1190" s="106" t="s">
        <v>4829</v>
      </c>
      <c r="C1190" s="16" t="s">
        <v>6</v>
      </c>
      <c r="D1190" s="16" t="s">
        <v>7</v>
      </c>
      <c r="E1190" s="16">
        <v>2021</v>
      </c>
      <c r="F1190" s="12">
        <v>44376</v>
      </c>
      <c r="G1190" s="107">
        <v>1003</v>
      </c>
      <c r="H1190" s="106" t="s">
        <v>181</v>
      </c>
      <c r="I1190" s="107">
        <v>1004.8</v>
      </c>
      <c r="J1190" s="106" t="s">
        <v>6981</v>
      </c>
      <c r="K1190" s="107">
        <v>1001.3</v>
      </c>
      <c r="L1190" s="106" t="s">
        <v>6982</v>
      </c>
      <c r="M1190" s="107">
        <v>27.6</v>
      </c>
      <c r="N1190" s="107">
        <v>32.200000000000003</v>
      </c>
      <c r="O1190" s="106" t="s">
        <v>6983</v>
      </c>
      <c r="P1190" s="107">
        <v>24.9</v>
      </c>
      <c r="Q1190" s="106" t="s">
        <v>6984</v>
      </c>
      <c r="R1190" s="106" t="s">
        <v>181</v>
      </c>
      <c r="S1190" s="107">
        <v>84</v>
      </c>
      <c r="T1190" s="107">
        <v>61</v>
      </c>
      <c r="U1190" s="106" t="s">
        <v>6985</v>
      </c>
      <c r="V1190" s="107">
        <v>0.2</v>
      </c>
      <c r="W1190" s="107">
        <v>248</v>
      </c>
      <c r="X1190" s="107">
        <v>2.9</v>
      </c>
      <c r="Y1190" s="107">
        <v>212</v>
      </c>
      <c r="Z1190" s="106" t="s">
        <v>6986</v>
      </c>
      <c r="AA1190" s="107">
        <v>0</v>
      </c>
      <c r="AB1190" s="106" t="s">
        <v>181</v>
      </c>
      <c r="AC1190" s="106" t="s">
        <v>181</v>
      </c>
      <c r="AD1190" s="106" t="s">
        <v>181</v>
      </c>
      <c r="AE1190" s="106" t="s">
        <v>181</v>
      </c>
      <c r="AF1190" s="106" t="s">
        <v>181</v>
      </c>
      <c r="AG1190" s="106" t="s">
        <v>181</v>
      </c>
      <c r="AH1190" s="106" t="s">
        <v>181</v>
      </c>
      <c r="AI1190" s="106" t="s">
        <v>181</v>
      </c>
      <c r="AJ1190" s="106" t="s">
        <v>181</v>
      </c>
      <c r="AK1190" s="106" t="s">
        <v>181</v>
      </c>
      <c r="AL1190" s="106" t="s">
        <v>181</v>
      </c>
      <c r="AM1190" s="106" t="s">
        <v>181</v>
      </c>
      <c r="AN1190" s="106" t="s">
        <v>181</v>
      </c>
      <c r="AO1190" s="3"/>
    </row>
    <row r="1191" spans="2:41" x14ac:dyDescent="0.25">
      <c r="B1191" s="106" t="s">
        <v>4829</v>
      </c>
      <c r="C1191" s="16" t="s">
        <v>6</v>
      </c>
      <c r="D1191" s="16" t="s">
        <v>7</v>
      </c>
      <c r="E1191" s="16">
        <v>2021</v>
      </c>
      <c r="F1191" s="12">
        <v>44377</v>
      </c>
      <c r="G1191" s="107">
        <v>1004.2</v>
      </c>
      <c r="H1191" s="106" t="s">
        <v>181</v>
      </c>
      <c r="I1191" s="107">
        <v>1005.6</v>
      </c>
      <c r="J1191" s="106" t="s">
        <v>6987</v>
      </c>
      <c r="K1191" s="107">
        <v>1003.1</v>
      </c>
      <c r="L1191" s="106" t="s">
        <v>6988</v>
      </c>
      <c r="M1191" s="107">
        <v>28.6</v>
      </c>
      <c r="N1191" s="107">
        <v>35.1</v>
      </c>
      <c r="O1191" s="106" t="s">
        <v>6989</v>
      </c>
      <c r="P1191" s="107">
        <v>23.8</v>
      </c>
      <c r="Q1191" s="106" t="s">
        <v>6990</v>
      </c>
      <c r="R1191" s="106" t="s">
        <v>181</v>
      </c>
      <c r="S1191" s="107">
        <v>78</v>
      </c>
      <c r="T1191" s="107">
        <v>48</v>
      </c>
      <c r="U1191" s="106" t="s">
        <v>6991</v>
      </c>
      <c r="V1191" s="107">
        <v>0.4</v>
      </c>
      <c r="W1191" s="107">
        <v>212</v>
      </c>
      <c r="X1191" s="107">
        <v>4.4000000000000004</v>
      </c>
      <c r="Y1191" s="107">
        <v>100</v>
      </c>
      <c r="Z1191" s="106" t="s">
        <v>6992</v>
      </c>
      <c r="AA1191" s="107">
        <v>0</v>
      </c>
      <c r="AB1191" s="106" t="s">
        <v>181</v>
      </c>
      <c r="AC1191" s="106" t="s">
        <v>181</v>
      </c>
      <c r="AD1191" s="106" t="s">
        <v>181</v>
      </c>
      <c r="AE1191" s="106" t="s">
        <v>181</v>
      </c>
      <c r="AF1191" s="106" t="s">
        <v>181</v>
      </c>
      <c r="AG1191" s="106" t="s">
        <v>181</v>
      </c>
      <c r="AH1191" s="106" t="s">
        <v>181</v>
      </c>
      <c r="AI1191" s="106" t="s">
        <v>181</v>
      </c>
      <c r="AJ1191" s="106" t="s">
        <v>181</v>
      </c>
      <c r="AK1191" s="106" t="s">
        <v>181</v>
      </c>
      <c r="AL1191" s="106" t="s">
        <v>181</v>
      </c>
      <c r="AM1191" s="106" t="s">
        <v>181</v>
      </c>
      <c r="AN1191" s="106" t="s">
        <v>181</v>
      </c>
      <c r="AO1191" s="3"/>
    </row>
    <row r="1192" spans="2:41" x14ac:dyDescent="0.25">
      <c r="B1192" s="106" t="s">
        <v>4829</v>
      </c>
      <c r="C1192" s="16" t="s">
        <v>6</v>
      </c>
      <c r="D1192" s="16" t="s">
        <v>7</v>
      </c>
      <c r="E1192" s="16">
        <v>2021</v>
      </c>
      <c r="F1192" s="105">
        <v>44378</v>
      </c>
      <c r="G1192" s="107">
        <v>1005</v>
      </c>
      <c r="H1192" s="106" t="s">
        <v>181</v>
      </c>
      <c r="I1192" s="107">
        <v>1007.2</v>
      </c>
      <c r="J1192" s="106" t="s">
        <v>9171</v>
      </c>
      <c r="K1192" s="107">
        <v>1003.3</v>
      </c>
      <c r="L1192" s="106" t="s">
        <v>9172</v>
      </c>
      <c r="M1192" s="107">
        <v>27.8</v>
      </c>
      <c r="N1192" s="107">
        <v>33.4</v>
      </c>
      <c r="O1192" s="106" t="s">
        <v>9173</v>
      </c>
      <c r="P1192" s="107">
        <v>22.4</v>
      </c>
      <c r="Q1192" s="106" t="s">
        <v>9174</v>
      </c>
      <c r="R1192" s="106" t="s">
        <v>181</v>
      </c>
      <c r="S1192" s="107">
        <v>80</v>
      </c>
      <c r="T1192" s="107">
        <v>53</v>
      </c>
      <c r="U1192" s="106" t="s">
        <v>9175</v>
      </c>
      <c r="V1192" s="107">
        <v>0.5</v>
      </c>
      <c r="W1192" s="107">
        <v>9</v>
      </c>
      <c r="X1192" s="107">
        <v>4.3</v>
      </c>
      <c r="Y1192" s="107">
        <v>86</v>
      </c>
      <c r="Z1192" s="106" t="s">
        <v>9176</v>
      </c>
      <c r="AA1192" s="107">
        <v>0</v>
      </c>
      <c r="AB1192" s="106" t="s">
        <v>181</v>
      </c>
      <c r="AC1192" s="106" t="s">
        <v>181</v>
      </c>
      <c r="AD1192" s="106" t="s">
        <v>181</v>
      </c>
      <c r="AE1192" s="106" t="s">
        <v>181</v>
      </c>
      <c r="AF1192" s="106" t="s">
        <v>181</v>
      </c>
      <c r="AG1192" s="106" t="s">
        <v>181</v>
      </c>
      <c r="AH1192" s="106" t="s">
        <v>181</v>
      </c>
      <c r="AI1192" s="106" t="s">
        <v>181</v>
      </c>
      <c r="AJ1192" s="106" t="s">
        <v>181</v>
      </c>
      <c r="AK1192" s="106" t="s">
        <v>181</v>
      </c>
      <c r="AL1192" s="106" t="s">
        <v>181</v>
      </c>
      <c r="AM1192" s="106" t="s">
        <v>181</v>
      </c>
      <c r="AN1192" s="106" t="s">
        <v>181</v>
      </c>
      <c r="AO1192" s="3"/>
    </row>
    <row r="1193" spans="2:41" x14ac:dyDescent="0.25">
      <c r="B1193" s="106" t="s">
        <v>4829</v>
      </c>
      <c r="C1193" s="16" t="s">
        <v>6</v>
      </c>
      <c r="D1193" s="16" t="s">
        <v>7</v>
      </c>
      <c r="E1193" s="16">
        <v>2021</v>
      </c>
      <c r="F1193" s="105">
        <v>44379</v>
      </c>
      <c r="G1193" s="107">
        <v>1006.4</v>
      </c>
      <c r="H1193" s="106" t="s">
        <v>181</v>
      </c>
      <c r="I1193" s="107">
        <v>1008</v>
      </c>
      <c r="J1193" s="106" t="s">
        <v>9177</v>
      </c>
      <c r="K1193" s="107">
        <v>1005</v>
      </c>
      <c r="L1193" s="106" t="s">
        <v>9178</v>
      </c>
      <c r="M1193" s="107">
        <v>28.5</v>
      </c>
      <c r="N1193" s="107">
        <v>33.799999999999997</v>
      </c>
      <c r="O1193" s="106" t="s">
        <v>9179</v>
      </c>
      <c r="P1193" s="107">
        <v>23.7</v>
      </c>
      <c r="Q1193" s="106" t="s">
        <v>9180</v>
      </c>
      <c r="R1193" s="106" t="s">
        <v>181</v>
      </c>
      <c r="S1193" s="107">
        <v>78</v>
      </c>
      <c r="T1193" s="107">
        <v>54</v>
      </c>
      <c r="U1193" s="106" t="s">
        <v>9181</v>
      </c>
      <c r="V1193" s="107">
        <v>0.4</v>
      </c>
      <c r="W1193" s="107">
        <v>36</v>
      </c>
      <c r="X1193" s="107">
        <v>4.0999999999999996</v>
      </c>
      <c r="Y1193" s="107">
        <v>75</v>
      </c>
      <c r="Z1193" s="106" t="s">
        <v>9182</v>
      </c>
      <c r="AA1193" s="107">
        <v>0</v>
      </c>
      <c r="AB1193" s="106" t="s">
        <v>181</v>
      </c>
      <c r="AC1193" s="106" t="s">
        <v>181</v>
      </c>
      <c r="AD1193" s="106" t="s">
        <v>181</v>
      </c>
      <c r="AE1193" s="106" t="s">
        <v>181</v>
      </c>
      <c r="AF1193" s="106" t="s">
        <v>181</v>
      </c>
      <c r="AG1193" s="106" t="s">
        <v>181</v>
      </c>
      <c r="AH1193" s="106" t="s">
        <v>181</v>
      </c>
      <c r="AI1193" s="106" t="s">
        <v>181</v>
      </c>
      <c r="AJ1193" s="106" t="s">
        <v>181</v>
      </c>
      <c r="AK1193" s="106" t="s">
        <v>181</v>
      </c>
      <c r="AL1193" s="106" t="s">
        <v>181</v>
      </c>
      <c r="AM1193" s="106" t="s">
        <v>181</v>
      </c>
      <c r="AN1193" s="106" t="s">
        <v>181</v>
      </c>
      <c r="AO1193" s="3"/>
    </row>
    <row r="1194" spans="2:41" x14ac:dyDescent="0.25">
      <c r="B1194" s="106" t="s">
        <v>4829</v>
      </c>
      <c r="C1194" s="16" t="s">
        <v>6</v>
      </c>
      <c r="D1194" s="16" t="s">
        <v>7</v>
      </c>
      <c r="E1194" s="16">
        <v>2021</v>
      </c>
      <c r="F1194" s="105">
        <v>44380</v>
      </c>
      <c r="G1194" s="107">
        <v>1006.8</v>
      </c>
      <c r="H1194" s="106" t="s">
        <v>181</v>
      </c>
      <c r="I1194" s="107">
        <v>1009</v>
      </c>
      <c r="J1194" s="106" t="s">
        <v>9183</v>
      </c>
      <c r="K1194" s="107">
        <v>1005.5</v>
      </c>
      <c r="L1194" s="106" t="s">
        <v>4414</v>
      </c>
      <c r="M1194" s="107">
        <v>28.5</v>
      </c>
      <c r="N1194" s="107">
        <v>34.1</v>
      </c>
      <c r="O1194" s="106" t="s">
        <v>9184</v>
      </c>
      <c r="P1194" s="107">
        <v>24.2</v>
      </c>
      <c r="Q1194" s="106" t="s">
        <v>9185</v>
      </c>
      <c r="R1194" s="106" t="s">
        <v>181</v>
      </c>
      <c r="S1194" s="107">
        <v>78</v>
      </c>
      <c r="T1194" s="107">
        <v>54</v>
      </c>
      <c r="U1194" s="106" t="s">
        <v>9186</v>
      </c>
      <c r="V1194" s="107">
        <v>0.4</v>
      </c>
      <c r="W1194" s="107">
        <v>138</v>
      </c>
      <c r="X1194" s="107">
        <v>5.9</v>
      </c>
      <c r="Y1194" s="107">
        <v>154</v>
      </c>
      <c r="Z1194" s="106" t="s">
        <v>9187</v>
      </c>
      <c r="AA1194" s="107">
        <v>0</v>
      </c>
      <c r="AB1194" s="106" t="s">
        <v>181</v>
      </c>
      <c r="AC1194" s="106" t="s">
        <v>181</v>
      </c>
      <c r="AD1194" s="106" t="s">
        <v>181</v>
      </c>
      <c r="AE1194" s="106" t="s">
        <v>181</v>
      </c>
      <c r="AF1194" s="106" t="s">
        <v>181</v>
      </c>
      <c r="AG1194" s="106" t="s">
        <v>181</v>
      </c>
      <c r="AH1194" s="106" t="s">
        <v>181</v>
      </c>
      <c r="AI1194" s="106" t="s">
        <v>181</v>
      </c>
      <c r="AJ1194" s="106" t="s">
        <v>181</v>
      </c>
      <c r="AK1194" s="106" t="s">
        <v>181</v>
      </c>
      <c r="AL1194" s="106" t="s">
        <v>181</v>
      </c>
      <c r="AM1194" s="106" t="s">
        <v>181</v>
      </c>
      <c r="AN1194" s="106" t="s">
        <v>181</v>
      </c>
      <c r="AO1194" s="3"/>
    </row>
    <row r="1195" spans="2:41" x14ac:dyDescent="0.25">
      <c r="B1195" s="106" t="s">
        <v>4829</v>
      </c>
      <c r="C1195" s="16" t="s">
        <v>6</v>
      </c>
      <c r="D1195" s="16" t="s">
        <v>7</v>
      </c>
      <c r="E1195" s="16">
        <v>2021</v>
      </c>
      <c r="F1195" s="105">
        <v>44381</v>
      </c>
      <c r="G1195" s="107">
        <v>1008.5</v>
      </c>
      <c r="H1195" s="106" t="s">
        <v>181</v>
      </c>
      <c r="I1195" s="107">
        <v>1010.9</v>
      </c>
      <c r="J1195" s="106" t="s">
        <v>9188</v>
      </c>
      <c r="K1195" s="107">
        <v>1007.1</v>
      </c>
      <c r="L1195" s="106" t="s">
        <v>9189</v>
      </c>
      <c r="M1195" s="107">
        <v>29.3</v>
      </c>
      <c r="N1195" s="107">
        <v>34.700000000000003</v>
      </c>
      <c r="O1195" s="106" t="s">
        <v>9190</v>
      </c>
      <c r="P1195" s="107">
        <v>25.5</v>
      </c>
      <c r="Q1195" s="106" t="s">
        <v>9191</v>
      </c>
      <c r="R1195" s="106" t="s">
        <v>181</v>
      </c>
      <c r="S1195" s="107">
        <v>77</v>
      </c>
      <c r="T1195" s="107">
        <v>52</v>
      </c>
      <c r="U1195" s="106" t="s">
        <v>9192</v>
      </c>
      <c r="V1195" s="107">
        <v>0.4</v>
      </c>
      <c r="W1195" s="107">
        <v>252</v>
      </c>
      <c r="X1195" s="107">
        <v>4.5</v>
      </c>
      <c r="Y1195" s="107">
        <v>143</v>
      </c>
      <c r="Z1195" s="106" t="s">
        <v>9193</v>
      </c>
      <c r="AA1195" s="107">
        <v>0</v>
      </c>
      <c r="AB1195" s="106" t="s">
        <v>181</v>
      </c>
      <c r="AC1195" s="106" t="s">
        <v>181</v>
      </c>
      <c r="AD1195" s="106" t="s">
        <v>181</v>
      </c>
      <c r="AE1195" s="106" t="s">
        <v>181</v>
      </c>
      <c r="AF1195" s="106" t="s">
        <v>181</v>
      </c>
      <c r="AG1195" s="106" t="s">
        <v>181</v>
      </c>
      <c r="AH1195" s="106" t="s">
        <v>181</v>
      </c>
      <c r="AI1195" s="106" t="s">
        <v>181</v>
      </c>
      <c r="AJ1195" s="106" t="s">
        <v>181</v>
      </c>
      <c r="AK1195" s="106" t="s">
        <v>181</v>
      </c>
      <c r="AL1195" s="106" t="s">
        <v>181</v>
      </c>
      <c r="AM1195" s="106" t="s">
        <v>181</v>
      </c>
      <c r="AN1195" s="106" t="s">
        <v>181</v>
      </c>
      <c r="AO1195" s="3"/>
    </row>
    <row r="1196" spans="2:41" x14ac:dyDescent="0.25">
      <c r="B1196" s="106" t="s">
        <v>4829</v>
      </c>
      <c r="C1196" s="16" t="s">
        <v>6</v>
      </c>
      <c r="D1196" s="16" t="s">
        <v>7</v>
      </c>
      <c r="E1196" s="16">
        <v>2021</v>
      </c>
      <c r="F1196" s="105">
        <v>44382</v>
      </c>
      <c r="G1196" s="107">
        <v>1008.4</v>
      </c>
      <c r="H1196" s="106" t="s">
        <v>181</v>
      </c>
      <c r="I1196" s="107">
        <v>1010.5</v>
      </c>
      <c r="J1196" s="106" t="s">
        <v>9194</v>
      </c>
      <c r="K1196" s="107">
        <v>1007.2</v>
      </c>
      <c r="L1196" s="106" t="s">
        <v>9195</v>
      </c>
      <c r="M1196" s="107">
        <v>29</v>
      </c>
      <c r="N1196" s="107">
        <v>34.4</v>
      </c>
      <c r="O1196" s="106" t="s">
        <v>9196</v>
      </c>
      <c r="P1196" s="107">
        <v>24.4</v>
      </c>
      <c r="Q1196" s="106" t="s">
        <v>9197</v>
      </c>
      <c r="R1196" s="106" t="s">
        <v>181</v>
      </c>
      <c r="S1196" s="107">
        <v>77</v>
      </c>
      <c r="T1196" s="107">
        <v>53</v>
      </c>
      <c r="U1196" s="106" t="s">
        <v>9198</v>
      </c>
      <c r="V1196" s="107">
        <v>0.6</v>
      </c>
      <c r="W1196" s="107">
        <v>140</v>
      </c>
      <c r="X1196" s="107">
        <v>5.6</v>
      </c>
      <c r="Y1196" s="107">
        <v>145</v>
      </c>
      <c r="Z1196" s="106" t="s">
        <v>9199</v>
      </c>
      <c r="AA1196" s="107">
        <v>0</v>
      </c>
      <c r="AB1196" s="106" t="s">
        <v>181</v>
      </c>
      <c r="AC1196" s="106" t="s">
        <v>181</v>
      </c>
      <c r="AD1196" s="106" t="s">
        <v>181</v>
      </c>
      <c r="AE1196" s="106" t="s">
        <v>181</v>
      </c>
      <c r="AF1196" s="106" t="s">
        <v>181</v>
      </c>
      <c r="AG1196" s="106" t="s">
        <v>181</v>
      </c>
      <c r="AH1196" s="106" t="s">
        <v>181</v>
      </c>
      <c r="AI1196" s="106" t="s">
        <v>181</v>
      </c>
      <c r="AJ1196" s="106" t="s">
        <v>181</v>
      </c>
      <c r="AK1196" s="106" t="s">
        <v>181</v>
      </c>
      <c r="AL1196" s="106" t="s">
        <v>181</v>
      </c>
      <c r="AM1196" s="106" t="s">
        <v>181</v>
      </c>
      <c r="AN1196" s="106" t="s">
        <v>181</v>
      </c>
      <c r="AO1196" s="3"/>
    </row>
    <row r="1197" spans="2:41" x14ac:dyDescent="0.25">
      <c r="B1197" s="106" t="s">
        <v>4829</v>
      </c>
      <c r="C1197" s="16" t="s">
        <v>6</v>
      </c>
      <c r="D1197" s="16" t="s">
        <v>7</v>
      </c>
      <c r="E1197" s="16">
        <v>2021</v>
      </c>
      <c r="F1197" s="105">
        <v>44383</v>
      </c>
      <c r="G1197" s="107">
        <v>1007.4</v>
      </c>
      <c r="H1197" s="106" t="s">
        <v>181</v>
      </c>
      <c r="I1197" s="107">
        <v>1011.1</v>
      </c>
      <c r="J1197" s="106" t="s">
        <v>9200</v>
      </c>
      <c r="K1197" s="107">
        <v>1005.4</v>
      </c>
      <c r="L1197" s="106" t="s">
        <v>9201</v>
      </c>
      <c r="M1197" s="107">
        <v>28.1</v>
      </c>
      <c r="N1197" s="107">
        <v>33.5</v>
      </c>
      <c r="O1197" s="106" t="s">
        <v>9202</v>
      </c>
      <c r="P1197" s="107">
        <v>24.7</v>
      </c>
      <c r="Q1197" s="106" t="s">
        <v>9203</v>
      </c>
      <c r="R1197" s="106" t="s">
        <v>181</v>
      </c>
      <c r="S1197" s="107">
        <v>83</v>
      </c>
      <c r="T1197" s="107">
        <v>62</v>
      </c>
      <c r="U1197" s="106" t="s">
        <v>9204</v>
      </c>
      <c r="V1197" s="107">
        <v>0.6</v>
      </c>
      <c r="W1197" s="107">
        <v>163</v>
      </c>
      <c r="X1197" s="107">
        <v>5.6</v>
      </c>
      <c r="Y1197" s="107">
        <v>145</v>
      </c>
      <c r="Z1197" s="106" t="s">
        <v>9205</v>
      </c>
      <c r="AA1197" s="107">
        <v>7.5</v>
      </c>
      <c r="AB1197" s="106" t="s">
        <v>181</v>
      </c>
      <c r="AC1197" s="106" t="s">
        <v>181</v>
      </c>
      <c r="AD1197" s="106" t="s">
        <v>181</v>
      </c>
      <c r="AE1197" s="106" t="s">
        <v>181</v>
      </c>
      <c r="AF1197" s="106" t="s">
        <v>181</v>
      </c>
      <c r="AG1197" s="106" t="s">
        <v>181</v>
      </c>
      <c r="AH1197" s="106" t="s">
        <v>181</v>
      </c>
      <c r="AI1197" s="106" t="s">
        <v>181</v>
      </c>
      <c r="AJ1197" s="106" t="s">
        <v>181</v>
      </c>
      <c r="AK1197" s="106" t="s">
        <v>181</v>
      </c>
      <c r="AL1197" s="106" t="s">
        <v>181</v>
      </c>
      <c r="AM1197" s="106" t="s">
        <v>181</v>
      </c>
      <c r="AN1197" s="106" t="s">
        <v>181</v>
      </c>
      <c r="AO1197" s="3"/>
    </row>
    <row r="1198" spans="2:41" x14ac:dyDescent="0.25">
      <c r="B1198" s="106" t="s">
        <v>4829</v>
      </c>
      <c r="C1198" s="16" t="s">
        <v>6</v>
      </c>
      <c r="D1198" s="16" t="s">
        <v>7</v>
      </c>
      <c r="E1198" s="16">
        <v>2021</v>
      </c>
      <c r="F1198" s="105">
        <v>44384</v>
      </c>
      <c r="G1198" s="107">
        <v>1010.7</v>
      </c>
      <c r="H1198" s="106" t="s">
        <v>181</v>
      </c>
      <c r="I1198" s="107">
        <v>1012.2</v>
      </c>
      <c r="J1198" s="106" t="s">
        <v>9206</v>
      </c>
      <c r="K1198" s="107">
        <v>1009.5</v>
      </c>
      <c r="L1198" s="106" t="s">
        <v>9207</v>
      </c>
      <c r="M1198" s="107">
        <v>29.4</v>
      </c>
      <c r="N1198" s="107">
        <v>34.200000000000003</v>
      </c>
      <c r="O1198" s="106" t="s">
        <v>9208</v>
      </c>
      <c r="P1198" s="107">
        <v>25.3</v>
      </c>
      <c r="Q1198" s="106" t="s">
        <v>9209</v>
      </c>
      <c r="R1198" s="106" t="s">
        <v>181</v>
      </c>
      <c r="S1198" s="107">
        <v>78</v>
      </c>
      <c r="T1198" s="107">
        <v>56</v>
      </c>
      <c r="U1198" s="106" t="s">
        <v>9210</v>
      </c>
      <c r="V1198" s="107">
        <v>0.6</v>
      </c>
      <c r="W1198" s="107">
        <v>133</v>
      </c>
      <c r="X1198" s="107">
        <v>5.4</v>
      </c>
      <c r="Y1198" s="107">
        <v>86</v>
      </c>
      <c r="Z1198" s="106" t="s">
        <v>9211</v>
      </c>
      <c r="AA1198" s="107">
        <v>0</v>
      </c>
      <c r="AB1198" s="106" t="s">
        <v>181</v>
      </c>
      <c r="AC1198" s="106" t="s">
        <v>181</v>
      </c>
      <c r="AD1198" s="106" t="s">
        <v>181</v>
      </c>
      <c r="AE1198" s="106" t="s">
        <v>181</v>
      </c>
      <c r="AF1198" s="106" t="s">
        <v>181</v>
      </c>
      <c r="AG1198" s="106" t="s">
        <v>181</v>
      </c>
      <c r="AH1198" s="106" t="s">
        <v>181</v>
      </c>
      <c r="AI1198" s="106" t="s">
        <v>181</v>
      </c>
      <c r="AJ1198" s="106" t="s">
        <v>181</v>
      </c>
      <c r="AK1198" s="106" t="s">
        <v>181</v>
      </c>
      <c r="AL1198" s="106" t="s">
        <v>181</v>
      </c>
      <c r="AM1198" s="106" t="s">
        <v>181</v>
      </c>
      <c r="AN1198" s="106" t="s">
        <v>181</v>
      </c>
      <c r="AO1198" s="3"/>
    </row>
    <row r="1199" spans="2:41" x14ac:dyDescent="0.25">
      <c r="B1199" s="106" t="s">
        <v>4829</v>
      </c>
      <c r="C1199" s="16" t="s">
        <v>6</v>
      </c>
      <c r="D1199" s="16" t="s">
        <v>7</v>
      </c>
      <c r="E1199" s="16">
        <v>2021</v>
      </c>
      <c r="F1199" s="105">
        <v>44385</v>
      </c>
      <c r="G1199" s="107">
        <v>1011</v>
      </c>
      <c r="H1199" s="106" t="s">
        <v>181</v>
      </c>
      <c r="I1199" s="107">
        <v>1012.5</v>
      </c>
      <c r="J1199" s="106" t="s">
        <v>9212</v>
      </c>
      <c r="K1199" s="107">
        <v>1009.4</v>
      </c>
      <c r="L1199" s="106" t="s">
        <v>9213</v>
      </c>
      <c r="M1199" s="107">
        <v>29.2</v>
      </c>
      <c r="N1199" s="107">
        <v>34.799999999999997</v>
      </c>
      <c r="O1199" s="106" t="s">
        <v>9214</v>
      </c>
      <c r="P1199" s="107">
        <v>24.8</v>
      </c>
      <c r="Q1199" s="106" t="s">
        <v>9215</v>
      </c>
      <c r="R1199" s="106" t="s">
        <v>181</v>
      </c>
      <c r="S1199" s="107">
        <v>77</v>
      </c>
      <c r="T1199" s="107">
        <v>53</v>
      </c>
      <c r="U1199" s="106" t="s">
        <v>9216</v>
      </c>
      <c r="V1199" s="107">
        <v>0.4</v>
      </c>
      <c r="W1199" s="107">
        <v>158</v>
      </c>
      <c r="X1199" s="107">
        <v>5</v>
      </c>
      <c r="Y1199" s="107">
        <v>143</v>
      </c>
      <c r="Z1199" s="106" t="s">
        <v>9217</v>
      </c>
      <c r="AA1199" s="107">
        <v>0</v>
      </c>
      <c r="AB1199" s="106" t="s">
        <v>181</v>
      </c>
      <c r="AC1199" s="106" t="s">
        <v>181</v>
      </c>
      <c r="AD1199" s="106" t="s">
        <v>181</v>
      </c>
      <c r="AE1199" s="106" t="s">
        <v>181</v>
      </c>
      <c r="AF1199" s="106" t="s">
        <v>181</v>
      </c>
      <c r="AG1199" s="106" t="s">
        <v>181</v>
      </c>
      <c r="AH1199" s="106" t="s">
        <v>181</v>
      </c>
      <c r="AI1199" s="106" t="s">
        <v>181</v>
      </c>
      <c r="AJ1199" s="106" t="s">
        <v>181</v>
      </c>
      <c r="AK1199" s="106" t="s">
        <v>181</v>
      </c>
      <c r="AL1199" s="106" t="s">
        <v>181</v>
      </c>
      <c r="AM1199" s="106" t="s">
        <v>181</v>
      </c>
      <c r="AN1199" s="106" t="s">
        <v>181</v>
      </c>
      <c r="AO1199" s="3"/>
    </row>
    <row r="1200" spans="2:41" x14ac:dyDescent="0.25">
      <c r="B1200" s="106" t="s">
        <v>4829</v>
      </c>
      <c r="C1200" s="16" t="s">
        <v>6</v>
      </c>
      <c r="D1200" s="16" t="s">
        <v>7</v>
      </c>
      <c r="E1200" s="16">
        <v>2021</v>
      </c>
      <c r="F1200" s="105">
        <v>44386</v>
      </c>
      <c r="G1200" s="107">
        <v>1009.9</v>
      </c>
      <c r="H1200" s="106" t="s">
        <v>181</v>
      </c>
      <c r="I1200" s="107">
        <v>1011.7</v>
      </c>
      <c r="J1200" s="106" t="s">
        <v>9218</v>
      </c>
      <c r="K1200" s="107">
        <v>1008.4</v>
      </c>
      <c r="L1200" s="106" t="s">
        <v>9219</v>
      </c>
      <c r="M1200" s="107">
        <v>29.2</v>
      </c>
      <c r="N1200" s="107">
        <v>35</v>
      </c>
      <c r="O1200" s="106" t="s">
        <v>9220</v>
      </c>
      <c r="P1200" s="107">
        <v>24.5</v>
      </c>
      <c r="Q1200" s="106" t="s">
        <v>9221</v>
      </c>
      <c r="R1200" s="106" t="s">
        <v>181</v>
      </c>
      <c r="S1200" s="107">
        <v>75</v>
      </c>
      <c r="T1200" s="107">
        <v>44</v>
      </c>
      <c r="U1200" s="106" t="s">
        <v>9222</v>
      </c>
      <c r="V1200" s="107">
        <v>0.3</v>
      </c>
      <c r="W1200" s="107">
        <v>148</v>
      </c>
      <c r="X1200" s="107">
        <v>4.0999999999999996</v>
      </c>
      <c r="Y1200" s="107">
        <v>151</v>
      </c>
      <c r="Z1200" s="106" t="s">
        <v>9223</v>
      </c>
      <c r="AA1200" s="107">
        <v>0</v>
      </c>
      <c r="AB1200" s="106" t="s">
        <v>181</v>
      </c>
      <c r="AC1200" s="106" t="s">
        <v>181</v>
      </c>
      <c r="AD1200" s="106" t="s">
        <v>181</v>
      </c>
      <c r="AE1200" s="106" t="s">
        <v>181</v>
      </c>
      <c r="AF1200" s="106" t="s">
        <v>181</v>
      </c>
      <c r="AG1200" s="106" t="s">
        <v>181</v>
      </c>
      <c r="AH1200" s="106" t="s">
        <v>181</v>
      </c>
      <c r="AI1200" s="106" t="s">
        <v>181</v>
      </c>
      <c r="AJ1200" s="106" t="s">
        <v>181</v>
      </c>
      <c r="AK1200" s="106" t="s">
        <v>181</v>
      </c>
      <c r="AL1200" s="106" t="s">
        <v>181</v>
      </c>
      <c r="AM1200" s="106" t="s">
        <v>181</v>
      </c>
      <c r="AN1200" s="106" t="s">
        <v>181</v>
      </c>
      <c r="AO1200" s="3"/>
    </row>
    <row r="1201" spans="2:41" x14ac:dyDescent="0.25">
      <c r="B1201" s="106" t="s">
        <v>4829</v>
      </c>
      <c r="C1201" s="16" t="s">
        <v>6</v>
      </c>
      <c r="D1201" s="16" t="s">
        <v>7</v>
      </c>
      <c r="E1201" s="16">
        <v>2021</v>
      </c>
      <c r="F1201" s="105">
        <v>44387</v>
      </c>
      <c r="G1201" s="107">
        <v>1010.7</v>
      </c>
      <c r="H1201" s="106" t="s">
        <v>181</v>
      </c>
      <c r="I1201" s="107">
        <v>1012.9</v>
      </c>
      <c r="J1201" s="106" t="s">
        <v>9224</v>
      </c>
      <c r="K1201" s="107">
        <v>1009.5</v>
      </c>
      <c r="L1201" s="106" t="s">
        <v>4466</v>
      </c>
      <c r="M1201" s="107">
        <v>28.9</v>
      </c>
      <c r="N1201" s="107">
        <v>34.700000000000003</v>
      </c>
      <c r="O1201" s="106" t="s">
        <v>9225</v>
      </c>
      <c r="P1201" s="107">
        <v>24</v>
      </c>
      <c r="Q1201" s="106" t="s">
        <v>9226</v>
      </c>
      <c r="R1201" s="106" t="s">
        <v>181</v>
      </c>
      <c r="S1201" s="107">
        <v>74</v>
      </c>
      <c r="T1201" s="107">
        <v>49</v>
      </c>
      <c r="U1201" s="106" t="s">
        <v>9227</v>
      </c>
      <c r="V1201" s="107">
        <v>0.4</v>
      </c>
      <c r="W1201" s="107">
        <v>153</v>
      </c>
      <c r="X1201" s="107">
        <v>4.0999999999999996</v>
      </c>
      <c r="Y1201" s="107">
        <v>284</v>
      </c>
      <c r="Z1201" s="106" t="s">
        <v>9228</v>
      </c>
      <c r="AA1201" s="107">
        <v>0</v>
      </c>
      <c r="AB1201" s="106" t="s">
        <v>181</v>
      </c>
      <c r="AC1201" s="106" t="s">
        <v>181</v>
      </c>
      <c r="AD1201" s="106" t="s">
        <v>181</v>
      </c>
      <c r="AE1201" s="106" t="s">
        <v>181</v>
      </c>
      <c r="AF1201" s="106" t="s">
        <v>181</v>
      </c>
      <c r="AG1201" s="106" t="s">
        <v>181</v>
      </c>
      <c r="AH1201" s="106" t="s">
        <v>181</v>
      </c>
      <c r="AI1201" s="106" t="s">
        <v>181</v>
      </c>
      <c r="AJ1201" s="106" t="s">
        <v>181</v>
      </c>
      <c r="AK1201" s="106" t="s">
        <v>181</v>
      </c>
      <c r="AL1201" s="106" t="s">
        <v>181</v>
      </c>
      <c r="AM1201" s="106" t="s">
        <v>181</v>
      </c>
      <c r="AN1201" s="106" t="s">
        <v>181</v>
      </c>
      <c r="AO1201" s="3"/>
    </row>
    <row r="1202" spans="2:41" x14ac:dyDescent="0.25">
      <c r="B1202" s="106" t="s">
        <v>4829</v>
      </c>
      <c r="C1202" s="16" t="s">
        <v>6</v>
      </c>
      <c r="D1202" s="16" t="s">
        <v>7</v>
      </c>
      <c r="E1202" s="16">
        <v>2021</v>
      </c>
      <c r="F1202" s="105">
        <v>44388</v>
      </c>
      <c r="G1202" s="107">
        <v>1011.6</v>
      </c>
      <c r="H1202" s="106" t="s">
        <v>181</v>
      </c>
      <c r="I1202" s="107">
        <v>1013</v>
      </c>
      <c r="J1202" s="106" t="s">
        <v>9229</v>
      </c>
      <c r="K1202" s="107">
        <v>1010.3</v>
      </c>
      <c r="L1202" s="106" t="s">
        <v>9230</v>
      </c>
      <c r="M1202" s="107">
        <v>29.2</v>
      </c>
      <c r="N1202" s="107">
        <v>34.5</v>
      </c>
      <c r="O1202" s="106" t="s">
        <v>9231</v>
      </c>
      <c r="P1202" s="107">
        <v>24.4</v>
      </c>
      <c r="Q1202" s="106" t="s">
        <v>9232</v>
      </c>
      <c r="R1202" s="106" t="s">
        <v>181</v>
      </c>
      <c r="S1202" s="107">
        <v>74</v>
      </c>
      <c r="T1202" s="107">
        <v>50</v>
      </c>
      <c r="U1202" s="106" t="s">
        <v>9233</v>
      </c>
      <c r="V1202" s="107">
        <v>0.4</v>
      </c>
      <c r="W1202" s="107">
        <v>144</v>
      </c>
      <c r="X1202" s="107">
        <v>3.9</v>
      </c>
      <c r="Y1202" s="107">
        <v>106</v>
      </c>
      <c r="Z1202" s="106" t="s">
        <v>9234</v>
      </c>
      <c r="AA1202" s="107">
        <v>0</v>
      </c>
      <c r="AB1202" s="106" t="s">
        <v>181</v>
      </c>
      <c r="AC1202" s="106" t="s">
        <v>181</v>
      </c>
      <c r="AD1202" s="106" t="s">
        <v>181</v>
      </c>
      <c r="AE1202" s="106" t="s">
        <v>181</v>
      </c>
      <c r="AF1202" s="106" t="s">
        <v>181</v>
      </c>
      <c r="AG1202" s="106" t="s">
        <v>181</v>
      </c>
      <c r="AH1202" s="106" t="s">
        <v>181</v>
      </c>
      <c r="AI1202" s="106" t="s">
        <v>181</v>
      </c>
      <c r="AJ1202" s="106" t="s">
        <v>181</v>
      </c>
      <c r="AK1202" s="106" t="s">
        <v>181</v>
      </c>
      <c r="AL1202" s="106" t="s">
        <v>181</v>
      </c>
      <c r="AM1202" s="106" t="s">
        <v>181</v>
      </c>
      <c r="AN1202" s="106" t="s">
        <v>181</v>
      </c>
      <c r="AO1202" s="3"/>
    </row>
    <row r="1203" spans="2:41" x14ac:dyDescent="0.25">
      <c r="B1203" s="106" t="s">
        <v>4829</v>
      </c>
      <c r="C1203" s="16" t="s">
        <v>6</v>
      </c>
      <c r="D1203" s="16" t="s">
        <v>7</v>
      </c>
      <c r="E1203" s="16">
        <v>2021</v>
      </c>
      <c r="F1203" s="105">
        <v>44389</v>
      </c>
      <c r="G1203" s="107">
        <v>1010.6</v>
      </c>
      <c r="H1203" s="106" t="s">
        <v>181</v>
      </c>
      <c r="I1203" s="107">
        <v>1012.1</v>
      </c>
      <c r="J1203" s="106" t="s">
        <v>9235</v>
      </c>
      <c r="K1203" s="107">
        <v>1009</v>
      </c>
      <c r="L1203" s="106" t="s">
        <v>9236</v>
      </c>
      <c r="M1203" s="107">
        <v>29.2</v>
      </c>
      <c r="N1203" s="107">
        <v>34.4</v>
      </c>
      <c r="O1203" s="106" t="s">
        <v>9237</v>
      </c>
      <c r="P1203" s="107">
        <v>25.1</v>
      </c>
      <c r="Q1203" s="106" t="s">
        <v>9238</v>
      </c>
      <c r="R1203" s="106" t="s">
        <v>181</v>
      </c>
      <c r="S1203" s="107">
        <v>75</v>
      </c>
      <c r="T1203" s="107">
        <v>50</v>
      </c>
      <c r="U1203" s="106" t="s">
        <v>9239</v>
      </c>
      <c r="V1203" s="107">
        <v>0.4</v>
      </c>
      <c r="W1203" s="107">
        <v>143</v>
      </c>
      <c r="X1203" s="107">
        <v>4.3</v>
      </c>
      <c r="Y1203" s="107">
        <v>176</v>
      </c>
      <c r="Z1203" s="106" t="s">
        <v>9240</v>
      </c>
      <c r="AA1203" s="107">
        <v>0</v>
      </c>
      <c r="AB1203" s="106" t="s">
        <v>181</v>
      </c>
      <c r="AC1203" s="106" t="s">
        <v>181</v>
      </c>
      <c r="AD1203" s="106" t="s">
        <v>181</v>
      </c>
      <c r="AE1203" s="106" t="s">
        <v>181</v>
      </c>
      <c r="AF1203" s="106" t="s">
        <v>181</v>
      </c>
      <c r="AG1203" s="106" t="s">
        <v>181</v>
      </c>
      <c r="AH1203" s="106" t="s">
        <v>181</v>
      </c>
      <c r="AI1203" s="106" t="s">
        <v>181</v>
      </c>
      <c r="AJ1203" s="106" t="s">
        <v>181</v>
      </c>
      <c r="AK1203" s="106" t="s">
        <v>181</v>
      </c>
      <c r="AL1203" s="106" t="s">
        <v>181</v>
      </c>
      <c r="AM1203" s="106" t="s">
        <v>181</v>
      </c>
      <c r="AN1203" s="106" t="s">
        <v>181</v>
      </c>
      <c r="AO1203" s="3"/>
    </row>
    <row r="1204" spans="2:41" x14ac:dyDescent="0.25">
      <c r="B1204" s="106" t="s">
        <v>4829</v>
      </c>
      <c r="C1204" s="16" t="s">
        <v>6</v>
      </c>
      <c r="D1204" s="16" t="s">
        <v>7</v>
      </c>
      <c r="E1204" s="16">
        <v>2021</v>
      </c>
      <c r="F1204" s="105">
        <v>44390</v>
      </c>
      <c r="G1204" s="107">
        <v>1008.9</v>
      </c>
      <c r="H1204" s="106" t="s">
        <v>181</v>
      </c>
      <c r="I1204" s="107">
        <v>1010.6</v>
      </c>
      <c r="J1204" s="106" t="s">
        <v>9241</v>
      </c>
      <c r="K1204" s="107">
        <v>1007.7</v>
      </c>
      <c r="L1204" s="106" t="s">
        <v>9242</v>
      </c>
      <c r="M1204" s="107">
        <v>29</v>
      </c>
      <c r="N1204" s="107">
        <v>35</v>
      </c>
      <c r="O1204" s="106" t="s">
        <v>9243</v>
      </c>
      <c r="P1204" s="107">
        <v>24.9</v>
      </c>
      <c r="Q1204" s="106" t="s">
        <v>9244</v>
      </c>
      <c r="R1204" s="106" t="s">
        <v>181</v>
      </c>
      <c r="S1204" s="107">
        <v>76</v>
      </c>
      <c r="T1204" s="107">
        <v>52</v>
      </c>
      <c r="U1204" s="106" t="s">
        <v>9245</v>
      </c>
      <c r="V1204" s="107">
        <v>0.4</v>
      </c>
      <c r="W1204" s="107">
        <v>219</v>
      </c>
      <c r="X1204" s="107">
        <v>5.9</v>
      </c>
      <c r="Y1204" s="107">
        <v>140</v>
      </c>
      <c r="Z1204" s="106" t="s">
        <v>9246</v>
      </c>
      <c r="AA1204" s="107">
        <v>0</v>
      </c>
      <c r="AB1204" s="106" t="s">
        <v>181</v>
      </c>
      <c r="AC1204" s="106" t="s">
        <v>181</v>
      </c>
      <c r="AD1204" s="106" t="s">
        <v>181</v>
      </c>
      <c r="AE1204" s="106" t="s">
        <v>181</v>
      </c>
      <c r="AF1204" s="106" t="s">
        <v>181</v>
      </c>
      <c r="AG1204" s="106" t="s">
        <v>181</v>
      </c>
      <c r="AH1204" s="106" t="s">
        <v>181</v>
      </c>
      <c r="AI1204" s="106" t="s">
        <v>181</v>
      </c>
      <c r="AJ1204" s="106" t="s">
        <v>181</v>
      </c>
      <c r="AK1204" s="106" t="s">
        <v>181</v>
      </c>
      <c r="AL1204" s="106" t="s">
        <v>181</v>
      </c>
      <c r="AM1204" s="106" t="s">
        <v>181</v>
      </c>
      <c r="AN1204" s="106" t="s">
        <v>181</v>
      </c>
      <c r="AO1204" s="3"/>
    </row>
    <row r="1205" spans="2:41" x14ac:dyDescent="0.25">
      <c r="B1205" s="106" t="s">
        <v>4829</v>
      </c>
      <c r="C1205" s="16" t="s">
        <v>6</v>
      </c>
      <c r="D1205" s="16" t="s">
        <v>7</v>
      </c>
      <c r="E1205" s="16">
        <v>2021</v>
      </c>
      <c r="F1205" s="105">
        <v>44391</v>
      </c>
      <c r="G1205" s="107">
        <v>1009</v>
      </c>
      <c r="H1205" s="106" t="s">
        <v>181</v>
      </c>
      <c r="I1205" s="107">
        <v>1010.3</v>
      </c>
      <c r="J1205" s="106" t="s">
        <v>9247</v>
      </c>
      <c r="K1205" s="107">
        <v>1008.1</v>
      </c>
      <c r="L1205" s="106" t="s">
        <v>9248</v>
      </c>
      <c r="M1205" s="107">
        <v>28.6</v>
      </c>
      <c r="N1205" s="107">
        <v>34</v>
      </c>
      <c r="O1205" s="106" t="s">
        <v>9249</v>
      </c>
      <c r="P1205" s="107">
        <v>24.5</v>
      </c>
      <c r="Q1205" s="106" t="s">
        <v>9250</v>
      </c>
      <c r="R1205" s="106" t="s">
        <v>181</v>
      </c>
      <c r="S1205" s="107">
        <v>75</v>
      </c>
      <c r="T1205" s="107">
        <v>46</v>
      </c>
      <c r="U1205" s="106" t="s">
        <v>9251</v>
      </c>
      <c r="V1205" s="107">
        <v>0.5</v>
      </c>
      <c r="W1205" s="107">
        <v>55</v>
      </c>
      <c r="X1205" s="107">
        <v>5.6</v>
      </c>
      <c r="Y1205" s="107">
        <v>109</v>
      </c>
      <c r="Z1205" s="106" t="s">
        <v>9252</v>
      </c>
      <c r="AA1205" s="107">
        <v>0</v>
      </c>
      <c r="AB1205" s="106" t="s">
        <v>181</v>
      </c>
      <c r="AC1205" s="106" t="s">
        <v>181</v>
      </c>
      <c r="AD1205" s="106" t="s">
        <v>181</v>
      </c>
      <c r="AE1205" s="106" t="s">
        <v>181</v>
      </c>
      <c r="AF1205" s="106" t="s">
        <v>181</v>
      </c>
      <c r="AG1205" s="106" t="s">
        <v>181</v>
      </c>
      <c r="AH1205" s="106" t="s">
        <v>181</v>
      </c>
      <c r="AI1205" s="106" t="s">
        <v>181</v>
      </c>
      <c r="AJ1205" s="106" t="s">
        <v>181</v>
      </c>
      <c r="AK1205" s="106" t="s">
        <v>181</v>
      </c>
      <c r="AL1205" s="106" t="s">
        <v>181</v>
      </c>
      <c r="AM1205" s="106" t="s">
        <v>181</v>
      </c>
      <c r="AN1205" s="106" t="s">
        <v>181</v>
      </c>
      <c r="AO1205" s="3"/>
    </row>
    <row r="1206" spans="2:41" x14ac:dyDescent="0.25">
      <c r="B1206" s="106" t="s">
        <v>4829</v>
      </c>
      <c r="C1206" s="16" t="s">
        <v>6</v>
      </c>
      <c r="D1206" s="16" t="s">
        <v>7</v>
      </c>
      <c r="E1206" s="16">
        <v>2021</v>
      </c>
      <c r="F1206" s="105">
        <v>44392</v>
      </c>
      <c r="G1206" s="107">
        <v>1009.1</v>
      </c>
      <c r="H1206" s="106" t="s">
        <v>181</v>
      </c>
      <c r="I1206" s="107">
        <v>1011.2</v>
      </c>
      <c r="J1206" s="106" t="s">
        <v>9253</v>
      </c>
      <c r="K1206" s="107">
        <v>1008.1</v>
      </c>
      <c r="L1206" s="106" t="s">
        <v>9254</v>
      </c>
      <c r="M1206" s="107">
        <v>28.3</v>
      </c>
      <c r="N1206" s="107">
        <v>34.6</v>
      </c>
      <c r="O1206" s="106" t="s">
        <v>9255</v>
      </c>
      <c r="P1206" s="107">
        <v>23.8</v>
      </c>
      <c r="Q1206" s="106" t="s">
        <v>9256</v>
      </c>
      <c r="R1206" s="106" t="s">
        <v>181</v>
      </c>
      <c r="S1206" s="107">
        <v>75</v>
      </c>
      <c r="T1206" s="107">
        <v>48</v>
      </c>
      <c r="U1206" s="106" t="s">
        <v>9257</v>
      </c>
      <c r="V1206" s="107">
        <v>0.5</v>
      </c>
      <c r="W1206" s="107">
        <v>205</v>
      </c>
      <c r="X1206" s="107">
        <v>5.8</v>
      </c>
      <c r="Y1206" s="107">
        <v>165</v>
      </c>
      <c r="Z1206" s="106" t="s">
        <v>9258</v>
      </c>
      <c r="AA1206" s="107">
        <v>0</v>
      </c>
      <c r="AB1206" s="106" t="s">
        <v>181</v>
      </c>
      <c r="AC1206" s="106" t="s">
        <v>181</v>
      </c>
      <c r="AD1206" s="106" t="s">
        <v>181</v>
      </c>
      <c r="AE1206" s="106" t="s">
        <v>181</v>
      </c>
      <c r="AF1206" s="106" t="s">
        <v>181</v>
      </c>
      <c r="AG1206" s="106" t="s">
        <v>181</v>
      </c>
      <c r="AH1206" s="106" t="s">
        <v>181</v>
      </c>
      <c r="AI1206" s="106" t="s">
        <v>181</v>
      </c>
      <c r="AJ1206" s="106" t="s">
        <v>181</v>
      </c>
      <c r="AK1206" s="106" t="s">
        <v>181</v>
      </c>
      <c r="AL1206" s="106" t="s">
        <v>181</v>
      </c>
      <c r="AM1206" s="106" t="s">
        <v>181</v>
      </c>
      <c r="AN1206" s="106" t="s">
        <v>181</v>
      </c>
      <c r="AO1206" s="3"/>
    </row>
    <row r="1207" spans="2:41" x14ac:dyDescent="0.25">
      <c r="B1207" s="106" t="s">
        <v>4829</v>
      </c>
      <c r="C1207" s="16" t="s">
        <v>6</v>
      </c>
      <c r="D1207" s="16" t="s">
        <v>7</v>
      </c>
      <c r="E1207" s="16">
        <v>2021</v>
      </c>
      <c r="F1207" s="105">
        <v>44393</v>
      </c>
      <c r="G1207" s="107">
        <v>1008.5</v>
      </c>
      <c r="H1207" s="106" t="s">
        <v>181</v>
      </c>
      <c r="I1207" s="107">
        <v>1010</v>
      </c>
      <c r="J1207" s="106" t="s">
        <v>9259</v>
      </c>
      <c r="K1207" s="107">
        <v>1007.3</v>
      </c>
      <c r="L1207" s="106" t="s">
        <v>9260</v>
      </c>
      <c r="M1207" s="107">
        <v>28.5</v>
      </c>
      <c r="N1207" s="107">
        <v>34.799999999999997</v>
      </c>
      <c r="O1207" s="106" t="s">
        <v>9261</v>
      </c>
      <c r="P1207" s="107">
        <v>24.3</v>
      </c>
      <c r="Q1207" s="106" t="s">
        <v>9262</v>
      </c>
      <c r="R1207" s="106" t="s">
        <v>181</v>
      </c>
      <c r="S1207" s="107">
        <v>74</v>
      </c>
      <c r="T1207" s="107">
        <v>46</v>
      </c>
      <c r="U1207" s="106" t="s">
        <v>9263</v>
      </c>
      <c r="V1207" s="107">
        <v>0.5</v>
      </c>
      <c r="W1207" s="107">
        <v>67</v>
      </c>
      <c r="X1207" s="107">
        <v>4.4000000000000004</v>
      </c>
      <c r="Y1207" s="107">
        <v>114</v>
      </c>
      <c r="Z1207" s="106" t="s">
        <v>9264</v>
      </c>
      <c r="AA1207" s="107">
        <v>0</v>
      </c>
      <c r="AB1207" s="106" t="s">
        <v>181</v>
      </c>
      <c r="AC1207" s="106" t="s">
        <v>181</v>
      </c>
      <c r="AD1207" s="106" t="s">
        <v>181</v>
      </c>
      <c r="AE1207" s="106" t="s">
        <v>181</v>
      </c>
      <c r="AF1207" s="106" t="s">
        <v>181</v>
      </c>
      <c r="AG1207" s="106" t="s">
        <v>181</v>
      </c>
      <c r="AH1207" s="106" t="s">
        <v>181</v>
      </c>
      <c r="AI1207" s="106" t="s">
        <v>181</v>
      </c>
      <c r="AJ1207" s="106" t="s">
        <v>181</v>
      </c>
      <c r="AK1207" s="106" t="s">
        <v>181</v>
      </c>
      <c r="AL1207" s="106" t="s">
        <v>181</v>
      </c>
      <c r="AM1207" s="106" t="s">
        <v>181</v>
      </c>
      <c r="AN1207" s="106" t="s">
        <v>181</v>
      </c>
      <c r="AO1207" s="3"/>
    </row>
    <row r="1208" spans="2:41" x14ac:dyDescent="0.25">
      <c r="B1208" s="106" t="s">
        <v>4829</v>
      </c>
      <c r="C1208" s="16" t="s">
        <v>6</v>
      </c>
      <c r="D1208" s="16" t="s">
        <v>7</v>
      </c>
      <c r="E1208" s="16">
        <v>2021</v>
      </c>
      <c r="F1208" s="105">
        <v>44394</v>
      </c>
      <c r="G1208" s="107">
        <v>1005.5</v>
      </c>
      <c r="H1208" s="106" t="s">
        <v>181</v>
      </c>
      <c r="I1208" s="107">
        <v>1007.9</v>
      </c>
      <c r="J1208" s="106" t="s">
        <v>4514</v>
      </c>
      <c r="K1208" s="107">
        <v>1004</v>
      </c>
      <c r="L1208" s="106" t="s">
        <v>9265</v>
      </c>
      <c r="M1208" s="107">
        <v>28</v>
      </c>
      <c r="N1208" s="107">
        <v>33.4</v>
      </c>
      <c r="O1208" s="106" t="s">
        <v>9266</v>
      </c>
      <c r="P1208" s="107">
        <v>23.4</v>
      </c>
      <c r="Q1208" s="106" t="s">
        <v>9267</v>
      </c>
      <c r="R1208" s="106" t="s">
        <v>181</v>
      </c>
      <c r="S1208" s="107">
        <v>76</v>
      </c>
      <c r="T1208" s="107">
        <v>49</v>
      </c>
      <c r="U1208" s="106" t="s">
        <v>9268</v>
      </c>
      <c r="V1208" s="107">
        <v>0.5</v>
      </c>
      <c r="W1208" s="107">
        <v>77</v>
      </c>
      <c r="X1208" s="107">
        <v>4.8</v>
      </c>
      <c r="Y1208" s="107">
        <v>110</v>
      </c>
      <c r="Z1208" s="106" t="s">
        <v>9269</v>
      </c>
      <c r="AA1208" s="107">
        <v>0</v>
      </c>
      <c r="AB1208" s="106" t="s">
        <v>181</v>
      </c>
      <c r="AC1208" s="106" t="s">
        <v>181</v>
      </c>
      <c r="AD1208" s="106" t="s">
        <v>181</v>
      </c>
      <c r="AE1208" s="106" t="s">
        <v>181</v>
      </c>
      <c r="AF1208" s="106" t="s">
        <v>181</v>
      </c>
      <c r="AG1208" s="106" t="s">
        <v>181</v>
      </c>
      <c r="AH1208" s="106" t="s">
        <v>181</v>
      </c>
      <c r="AI1208" s="106" t="s">
        <v>181</v>
      </c>
      <c r="AJ1208" s="106" t="s">
        <v>181</v>
      </c>
      <c r="AK1208" s="106" t="s">
        <v>181</v>
      </c>
      <c r="AL1208" s="106" t="s">
        <v>181</v>
      </c>
      <c r="AM1208" s="106" t="s">
        <v>181</v>
      </c>
      <c r="AN1208" s="106" t="s">
        <v>181</v>
      </c>
      <c r="AO1208" s="3"/>
    </row>
    <row r="1209" spans="2:41" x14ac:dyDescent="0.25">
      <c r="B1209" s="106" t="s">
        <v>4829</v>
      </c>
      <c r="C1209" s="16" t="s">
        <v>6</v>
      </c>
      <c r="D1209" s="16" t="s">
        <v>7</v>
      </c>
      <c r="E1209" s="16">
        <v>2021</v>
      </c>
      <c r="F1209" s="105">
        <v>44395</v>
      </c>
      <c r="G1209" s="107">
        <v>1004.2</v>
      </c>
      <c r="H1209" s="106" t="s">
        <v>181</v>
      </c>
      <c r="I1209" s="107">
        <v>1005.3</v>
      </c>
      <c r="J1209" s="106" t="s">
        <v>4521</v>
      </c>
      <c r="K1209" s="107">
        <v>1003.1</v>
      </c>
      <c r="L1209" s="106" t="s">
        <v>4522</v>
      </c>
      <c r="M1209" s="107">
        <v>27.8</v>
      </c>
      <c r="N1209" s="107">
        <v>33</v>
      </c>
      <c r="O1209" s="106" t="s">
        <v>9270</v>
      </c>
      <c r="P1209" s="107">
        <v>23.6</v>
      </c>
      <c r="Q1209" s="106" t="s">
        <v>9271</v>
      </c>
      <c r="R1209" s="106" t="s">
        <v>181</v>
      </c>
      <c r="S1209" s="107">
        <v>78</v>
      </c>
      <c r="T1209" s="107">
        <v>54</v>
      </c>
      <c r="U1209" s="106" t="s">
        <v>9272</v>
      </c>
      <c r="V1209" s="107">
        <v>0.5</v>
      </c>
      <c r="W1209" s="107">
        <v>59</v>
      </c>
      <c r="X1209" s="107">
        <v>4.7</v>
      </c>
      <c r="Y1209" s="107">
        <v>134</v>
      </c>
      <c r="Z1209" s="106" t="s">
        <v>9273</v>
      </c>
      <c r="AA1209" s="107">
        <v>0</v>
      </c>
      <c r="AB1209" s="106" t="s">
        <v>181</v>
      </c>
      <c r="AC1209" s="106" t="s">
        <v>181</v>
      </c>
      <c r="AD1209" s="106" t="s">
        <v>181</v>
      </c>
      <c r="AE1209" s="106" t="s">
        <v>181</v>
      </c>
      <c r="AF1209" s="106" t="s">
        <v>181</v>
      </c>
      <c r="AG1209" s="106" t="s">
        <v>181</v>
      </c>
      <c r="AH1209" s="106" t="s">
        <v>181</v>
      </c>
      <c r="AI1209" s="106" t="s">
        <v>181</v>
      </c>
      <c r="AJ1209" s="106" t="s">
        <v>181</v>
      </c>
      <c r="AK1209" s="106" t="s">
        <v>181</v>
      </c>
      <c r="AL1209" s="106" t="s">
        <v>181</v>
      </c>
      <c r="AM1209" s="106" t="s">
        <v>181</v>
      </c>
      <c r="AN1209" s="106" t="s">
        <v>181</v>
      </c>
      <c r="AO1209" s="3"/>
    </row>
    <row r="1210" spans="2:41" x14ac:dyDescent="0.25">
      <c r="B1210" s="106" t="s">
        <v>4829</v>
      </c>
      <c r="C1210" s="16" t="s">
        <v>6</v>
      </c>
      <c r="D1210" s="16" t="s">
        <v>7</v>
      </c>
      <c r="E1210" s="16">
        <v>2021</v>
      </c>
      <c r="F1210" s="105">
        <v>44396</v>
      </c>
      <c r="G1210" s="107">
        <v>1004.2</v>
      </c>
      <c r="H1210" s="106" t="s">
        <v>181</v>
      </c>
      <c r="I1210" s="107">
        <v>1005.4</v>
      </c>
      <c r="J1210" s="106" t="s">
        <v>9274</v>
      </c>
      <c r="K1210" s="107">
        <v>1003.1</v>
      </c>
      <c r="L1210" s="106" t="s">
        <v>9275</v>
      </c>
      <c r="M1210" s="107">
        <v>28.2</v>
      </c>
      <c r="N1210" s="107">
        <v>34.700000000000003</v>
      </c>
      <c r="O1210" s="106" t="s">
        <v>9276</v>
      </c>
      <c r="P1210" s="107">
        <v>24.5</v>
      </c>
      <c r="Q1210" s="106" t="s">
        <v>9277</v>
      </c>
      <c r="R1210" s="106" t="s">
        <v>181</v>
      </c>
      <c r="S1210" s="107">
        <v>79</v>
      </c>
      <c r="T1210" s="107">
        <v>48</v>
      </c>
      <c r="U1210" s="106" t="s">
        <v>9276</v>
      </c>
      <c r="V1210" s="107">
        <v>0.5</v>
      </c>
      <c r="W1210" s="107">
        <v>71</v>
      </c>
      <c r="X1210" s="107">
        <v>5</v>
      </c>
      <c r="Y1210" s="107">
        <v>96</v>
      </c>
      <c r="Z1210" s="106" t="s">
        <v>9278</v>
      </c>
      <c r="AA1210" s="107">
        <v>0</v>
      </c>
      <c r="AB1210" s="106" t="s">
        <v>181</v>
      </c>
      <c r="AC1210" s="106" t="s">
        <v>181</v>
      </c>
      <c r="AD1210" s="106" t="s">
        <v>181</v>
      </c>
      <c r="AE1210" s="106" t="s">
        <v>181</v>
      </c>
      <c r="AF1210" s="106" t="s">
        <v>181</v>
      </c>
      <c r="AG1210" s="106" t="s">
        <v>181</v>
      </c>
      <c r="AH1210" s="106" t="s">
        <v>181</v>
      </c>
      <c r="AI1210" s="106" t="s">
        <v>181</v>
      </c>
      <c r="AJ1210" s="106" t="s">
        <v>181</v>
      </c>
      <c r="AK1210" s="106" t="s">
        <v>181</v>
      </c>
      <c r="AL1210" s="106" t="s">
        <v>181</v>
      </c>
      <c r="AM1210" s="106" t="s">
        <v>181</v>
      </c>
      <c r="AN1210" s="106" t="s">
        <v>181</v>
      </c>
      <c r="AO1210" s="3"/>
    </row>
    <row r="1211" spans="2:41" x14ac:dyDescent="0.25">
      <c r="B1211" s="106" t="s">
        <v>4829</v>
      </c>
      <c r="C1211" s="16" t="s">
        <v>6</v>
      </c>
      <c r="D1211" s="16" t="s">
        <v>7</v>
      </c>
      <c r="E1211" s="16">
        <v>2021</v>
      </c>
      <c r="F1211" s="105">
        <v>44397</v>
      </c>
      <c r="G1211" s="107">
        <v>1003.3</v>
      </c>
      <c r="H1211" s="106" t="s">
        <v>181</v>
      </c>
      <c r="I1211" s="107">
        <v>1005</v>
      </c>
      <c r="J1211" s="106" t="s">
        <v>9279</v>
      </c>
      <c r="K1211" s="107">
        <v>1001.9</v>
      </c>
      <c r="L1211" s="106" t="s">
        <v>9280</v>
      </c>
      <c r="M1211" s="107">
        <v>28.2</v>
      </c>
      <c r="N1211" s="107">
        <v>33.5</v>
      </c>
      <c r="O1211" s="106" t="s">
        <v>9281</v>
      </c>
      <c r="P1211" s="107">
        <v>24.1</v>
      </c>
      <c r="Q1211" s="106" t="s">
        <v>9282</v>
      </c>
      <c r="R1211" s="106" t="s">
        <v>181</v>
      </c>
      <c r="S1211" s="107">
        <v>78</v>
      </c>
      <c r="T1211" s="107">
        <v>57</v>
      </c>
      <c r="U1211" s="106" t="s">
        <v>9283</v>
      </c>
      <c r="V1211" s="107">
        <v>0.6</v>
      </c>
      <c r="W1211" s="107">
        <v>53</v>
      </c>
      <c r="X1211" s="107">
        <v>6.1</v>
      </c>
      <c r="Y1211" s="107">
        <v>124</v>
      </c>
      <c r="Z1211" s="106" t="s">
        <v>9284</v>
      </c>
      <c r="AA1211" s="107">
        <v>0</v>
      </c>
      <c r="AB1211" s="106" t="s">
        <v>181</v>
      </c>
      <c r="AC1211" s="106" t="s">
        <v>181</v>
      </c>
      <c r="AD1211" s="106" t="s">
        <v>181</v>
      </c>
      <c r="AE1211" s="106" t="s">
        <v>181</v>
      </c>
      <c r="AF1211" s="106" t="s">
        <v>181</v>
      </c>
      <c r="AG1211" s="106" t="s">
        <v>181</v>
      </c>
      <c r="AH1211" s="106" t="s">
        <v>181</v>
      </c>
      <c r="AI1211" s="106" t="s">
        <v>181</v>
      </c>
      <c r="AJ1211" s="106" t="s">
        <v>181</v>
      </c>
      <c r="AK1211" s="106" t="s">
        <v>181</v>
      </c>
      <c r="AL1211" s="106" t="s">
        <v>181</v>
      </c>
      <c r="AM1211" s="106" t="s">
        <v>181</v>
      </c>
      <c r="AN1211" s="106" t="s">
        <v>181</v>
      </c>
      <c r="AO1211" s="3"/>
    </row>
    <row r="1212" spans="2:41" x14ac:dyDescent="0.25">
      <c r="B1212" s="106" t="s">
        <v>4829</v>
      </c>
      <c r="C1212" s="16" t="s">
        <v>6</v>
      </c>
      <c r="D1212" s="16" t="s">
        <v>7</v>
      </c>
      <c r="E1212" s="16">
        <v>2021</v>
      </c>
      <c r="F1212" s="105">
        <v>44398</v>
      </c>
      <c r="G1212" s="107">
        <v>999</v>
      </c>
      <c r="H1212" s="106" t="s">
        <v>181</v>
      </c>
      <c r="I1212" s="107">
        <v>1002.8</v>
      </c>
      <c r="J1212" s="106" t="s">
        <v>4543</v>
      </c>
      <c r="K1212" s="107">
        <v>996.6</v>
      </c>
      <c r="L1212" s="106" t="s">
        <v>9285</v>
      </c>
      <c r="M1212" s="107">
        <v>29.8</v>
      </c>
      <c r="N1212" s="107">
        <v>36.5</v>
      </c>
      <c r="O1212" s="106" t="s">
        <v>9286</v>
      </c>
      <c r="P1212" s="107">
        <v>23.8</v>
      </c>
      <c r="Q1212" s="106" t="s">
        <v>9287</v>
      </c>
      <c r="R1212" s="106" t="s">
        <v>181</v>
      </c>
      <c r="S1212" s="107">
        <v>70</v>
      </c>
      <c r="T1212" s="107">
        <v>45</v>
      </c>
      <c r="U1212" s="106" t="s">
        <v>9288</v>
      </c>
      <c r="V1212" s="107">
        <v>0.6</v>
      </c>
      <c r="W1212" s="107">
        <v>162</v>
      </c>
      <c r="X1212" s="107">
        <v>5.4</v>
      </c>
      <c r="Y1212" s="107">
        <v>89</v>
      </c>
      <c r="Z1212" s="106" t="s">
        <v>9289</v>
      </c>
      <c r="AA1212" s="107">
        <v>0</v>
      </c>
      <c r="AB1212" s="106" t="s">
        <v>181</v>
      </c>
      <c r="AC1212" s="106" t="s">
        <v>181</v>
      </c>
      <c r="AD1212" s="106" t="s">
        <v>181</v>
      </c>
      <c r="AE1212" s="106" t="s">
        <v>181</v>
      </c>
      <c r="AF1212" s="106" t="s">
        <v>181</v>
      </c>
      <c r="AG1212" s="106" t="s">
        <v>181</v>
      </c>
      <c r="AH1212" s="106" t="s">
        <v>181</v>
      </c>
      <c r="AI1212" s="106" t="s">
        <v>181</v>
      </c>
      <c r="AJ1212" s="106" t="s">
        <v>181</v>
      </c>
      <c r="AK1212" s="106" t="s">
        <v>181</v>
      </c>
      <c r="AL1212" s="106" t="s">
        <v>181</v>
      </c>
      <c r="AM1212" s="106" t="s">
        <v>181</v>
      </c>
      <c r="AN1212" s="106" t="s">
        <v>181</v>
      </c>
      <c r="AO1212" s="3"/>
    </row>
    <row r="1213" spans="2:41" x14ac:dyDescent="0.25">
      <c r="B1213" s="106" t="s">
        <v>4829</v>
      </c>
      <c r="C1213" s="16" t="s">
        <v>6</v>
      </c>
      <c r="D1213" s="16" t="s">
        <v>7</v>
      </c>
      <c r="E1213" s="16">
        <v>2021</v>
      </c>
      <c r="F1213" s="105">
        <v>44399</v>
      </c>
      <c r="G1213" s="107">
        <v>992.9</v>
      </c>
      <c r="H1213" s="106" t="s">
        <v>181</v>
      </c>
      <c r="I1213" s="107">
        <v>997.2</v>
      </c>
      <c r="J1213" s="106" t="s">
        <v>9290</v>
      </c>
      <c r="K1213" s="107">
        <v>990.6</v>
      </c>
      <c r="L1213" s="106" t="s">
        <v>9291</v>
      </c>
      <c r="M1213" s="107">
        <v>29</v>
      </c>
      <c r="N1213" s="107">
        <v>35.6</v>
      </c>
      <c r="O1213" s="106" t="s">
        <v>9292</v>
      </c>
      <c r="P1213" s="107">
        <v>25.5</v>
      </c>
      <c r="Q1213" s="106" t="s">
        <v>9293</v>
      </c>
      <c r="R1213" s="106" t="s">
        <v>181</v>
      </c>
      <c r="S1213" s="107">
        <v>78</v>
      </c>
      <c r="T1213" s="107">
        <v>50</v>
      </c>
      <c r="U1213" s="106" t="s">
        <v>9294</v>
      </c>
      <c r="V1213" s="107">
        <v>0.6</v>
      </c>
      <c r="W1213" s="107">
        <v>51</v>
      </c>
      <c r="X1213" s="107">
        <v>5.7</v>
      </c>
      <c r="Y1213" s="107">
        <v>112</v>
      </c>
      <c r="Z1213" s="106" t="s">
        <v>9295</v>
      </c>
      <c r="AA1213" s="107">
        <v>1</v>
      </c>
      <c r="AB1213" s="106" t="s">
        <v>181</v>
      </c>
      <c r="AC1213" s="106" t="s">
        <v>181</v>
      </c>
      <c r="AD1213" s="106" t="s">
        <v>181</v>
      </c>
      <c r="AE1213" s="106" t="s">
        <v>181</v>
      </c>
      <c r="AF1213" s="106" t="s">
        <v>181</v>
      </c>
      <c r="AG1213" s="106" t="s">
        <v>181</v>
      </c>
      <c r="AH1213" s="106" t="s">
        <v>181</v>
      </c>
      <c r="AI1213" s="106" t="s">
        <v>181</v>
      </c>
      <c r="AJ1213" s="106" t="s">
        <v>181</v>
      </c>
      <c r="AK1213" s="106" t="s">
        <v>181</v>
      </c>
      <c r="AL1213" s="106" t="s">
        <v>181</v>
      </c>
      <c r="AM1213" s="106" t="s">
        <v>181</v>
      </c>
      <c r="AN1213" s="106" t="s">
        <v>181</v>
      </c>
      <c r="AO1213" s="3"/>
    </row>
    <row r="1214" spans="2:41" x14ac:dyDescent="0.25">
      <c r="B1214" s="106" t="s">
        <v>4829</v>
      </c>
      <c r="C1214" s="16" t="s">
        <v>6</v>
      </c>
      <c r="D1214" s="16" t="s">
        <v>7</v>
      </c>
      <c r="E1214" s="16">
        <v>2021</v>
      </c>
      <c r="F1214" s="105">
        <v>44400</v>
      </c>
      <c r="G1214" s="107">
        <v>989.5</v>
      </c>
      <c r="H1214" s="106" t="s">
        <v>181</v>
      </c>
      <c r="I1214" s="107">
        <v>991.3</v>
      </c>
      <c r="J1214" s="106" t="s">
        <v>9296</v>
      </c>
      <c r="K1214" s="107">
        <v>988</v>
      </c>
      <c r="L1214" s="106" t="s">
        <v>9297</v>
      </c>
      <c r="M1214" s="107">
        <v>28.5</v>
      </c>
      <c r="N1214" s="107">
        <v>36.4</v>
      </c>
      <c r="O1214" s="106" t="s">
        <v>9298</v>
      </c>
      <c r="P1214" s="107">
        <v>25.5</v>
      </c>
      <c r="Q1214" s="106" t="s">
        <v>9299</v>
      </c>
      <c r="R1214" s="106" t="s">
        <v>181</v>
      </c>
      <c r="S1214" s="107">
        <v>81</v>
      </c>
      <c r="T1214" s="107">
        <v>46</v>
      </c>
      <c r="U1214" s="106" t="s">
        <v>9300</v>
      </c>
      <c r="V1214" s="107">
        <v>0.6</v>
      </c>
      <c r="W1214" s="107">
        <v>228</v>
      </c>
      <c r="X1214" s="107">
        <v>5.3</v>
      </c>
      <c r="Y1214" s="107">
        <v>266</v>
      </c>
      <c r="Z1214" s="106" t="s">
        <v>9301</v>
      </c>
      <c r="AA1214" s="107">
        <v>0</v>
      </c>
      <c r="AB1214" s="106" t="s">
        <v>181</v>
      </c>
      <c r="AC1214" s="106" t="s">
        <v>181</v>
      </c>
      <c r="AD1214" s="106" t="s">
        <v>181</v>
      </c>
      <c r="AE1214" s="106" t="s">
        <v>181</v>
      </c>
      <c r="AF1214" s="106" t="s">
        <v>181</v>
      </c>
      <c r="AG1214" s="106" t="s">
        <v>181</v>
      </c>
      <c r="AH1214" s="106" t="s">
        <v>181</v>
      </c>
      <c r="AI1214" s="106" t="s">
        <v>181</v>
      </c>
      <c r="AJ1214" s="106" t="s">
        <v>181</v>
      </c>
      <c r="AK1214" s="106" t="s">
        <v>181</v>
      </c>
      <c r="AL1214" s="106" t="s">
        <v>181</v>
      </c>
      <c r="AM1214" s="106" t="s">
        <v>181</v>
      </c>
      <c r="AN1214" s="106" t="s">
        <v>181</v>
      </c>
      <c r="AO1214" s="3"/>
    </row>
    <row r="1215" spans="2:41" x14ac:dyDescent="0.25">
      <c r="B1215" s="106" t="s">
        <v>4829</v>
      </c>
      <c r="C1215" s="16" t="s">
        <v>6</v>
      </c>
      <c r="D1215" s="16" t="s">
        <v>7</v>
      </c>
      <c r="E1215" s="16">
        <v>2021</v>
      </c>
      <c r="F1215" s="105">
        <v>44401</v>
      </c>
      <c r="G1215" s="107">
        <v>990.5</v>
      </c>
      <c r="H1215" s="106" t="s">
        <v>181</v>
      </c>
      <c r="I1215" s="107">
        <v>993.9</v>
      </c>
      <c r="J1215" s="106" t="s">
        <v>9302</v>
      </c>
      <c r="K1215" s="107">
        <v>987</v>
      </c>
      <c r="L1215" s="106" t="s">
        <v>9303</v>
      </c>
      <c r="M1215" s="107">
        <v>29.5</v>
      </c>
      <c r="N1215" s="107">
        <v>36.299999999999997</v>
      </c>
      <c r="O1215" s="106" t="s">
        <v>9304</v>
      </c>
      <c r="P1215" s="107">
        <v>25.9</v>
      </c>
      <c r="Q1215" s="106" t="s">
        <v>9305</v>
      </c>
      <c r="R1215" s="106" t="s">
        <v>181</v>
      </c>
      <c r="S1215" s="107">
        <v>78</v>
      </c>
      <c r="T1215" s="107">
        <v>51</v>
      </c>
      <c r="U1215" s="106" t="s">
        <v>9306</v>
      </c>
      <c r="V1215" s="107">
        <v>0.6</v>
      </c>
      <c r="W1215" s="107">
        <v>6</v>
      </c>
      <c r="X1215" s="107">
        <v>5.6</v>
      </c>
      <c r="Y1215" s="107">
        <v>153</v>
      </c>
      <c r="Z1215" s="106" t="s">
        <v>9307</v>
      </c>
      <c r="AA1215" s="107">
        <v>0.5</v>
      </c>
      <c r="AB1215" s="106" t="s">
        <v>181</v>
      </c>
      <c r="AC1215" s="106" t="s">
        <v>181</v>
      </c>
      <c r="AD1215" s="106" t="s">
        <v>181</v>
      </c>
      <c r="AE1215" s="106" t="s">
        <v>181</v>
      </c>
      <c r="AF1215" s="106" t="s">
        <v>181</v>
      </c>
      <c r="AG1215" s="106" t="s">
        <v>181</v>
      </c>
      <c r="AH1215" s="106" t="s">
        <v>181</v>
      </c>
      <c r="AI1215" s="106" t="s">
        <v>181</v>
      </c>
      <c r="AJ1215" s="106" t="s">
        <v>181</v>
      </c>
      <c r="AK1215" s="106" t="s">
        <v>181</v>
      </c>
      <c r="AL1215" s="106" t="s">
        <v>181</v>
      </c>
      <c r="AM1215" s="106" t="s">
        <v>181</v>
      </c>
      <c r="AN1215" s="106" t="s">
        <v>181</v>
      </c>
      <c r="AO1215" s="3"/>
    </row>
    <row r="1216" spans="2:41" x14ac:dyDescent="0.25">
      <c r="B1216" s="106" t="s">
        <v>4829</v>
      </c>
      <c r="C1216" s="16" t="s">
        <v>6</v>
      </c>
      <c r="D1216" s="16" t="s">
        <v>7</v>
      </c>
      <c r="E1216" s="16">
        <v>2021</v>
      </c>
      <c r="F1216" s="105">
        <v>44402</v>
      </c>
      <c r="G1216" s="107">
        <v>993.4</v>
      </c>
      <c r="H1216" s="106" t="s">
        <v>181</v>
      </c>
      <c r="I1216" s="107">
        <v>995.5</v>
      </c>
      <c r="J1216" s="106" t="s">
        <v>9308</v>
      </c>
      <c r="K1216" s="107">
        <v>992</v>
      </c>
      <c r="L1216" s="106" t="s">
        <v>9309</v>
      </c>
      <c r="M1216" s="107">
        <v>30.2</v>
      </c>
      <c r="N1216" s="107">
        <v>36.6</v>
      </c>
      <c r="O1216" s="106" t="s">
        <v>9310</v>
      </c>
      <c r="P1216" s="107">
        <v>25.1</v>
      </c>
      <c r="Q1216" s="106" t="s">
        <v>9311</v>
      </c>
      <c r="R1216" s="106" t="s">
        <v>181</v>
      </c>
      <c r="S1216" s="107">
        <v>73</v>
      </c>
      <c r="T1216" s="107">
        <v>42</v>
      </c>
      <c r="U1216" s="106" t="s">
        <v>9312</v>
      </c>
      <c r="V1216" s="107">
        <v>0.6</v>
      </c>
      <c r="W1216" s="107">
        <v>49</v>
      </c>
      <c r="X1216" s="107">
        <v>4.5</v>
      </c>
      <c r="Y1216" s="107">
        <v>153</v>
      </c>
      <c r="Z1216" s="106" t="s">
        <v>9313</v>
      </c>
      <c r="AA1216" s="107">
        <v>0</v>
      </c>
      <c r="AB1216" s="106" t="s">
        <v>181</v>
      </c>
      <c r="AC1216" s="106" t="s">
        <v>181</v>
      </c>
      <c r="AD1216" s="106" t="s">
        <v>181</v>
      </c>
      <c r="AE1216" s="106" t="s">
        <v>181</v>
      </c>
      <c r="AF1216" s="106" t="s">
        <v>181</v>
      </c>
      <c r="AG1216" s="106" t="s">
        <v>181</v>
      </c>
      <c r="AH1216" s="106" t="s">
        <v>181</v>
      </c>
      <c r="AI1216" s="106" t="s">
        <v>181</v>
      </c>
      <c r="AJ1216" s="106" t="s">
        <v>181</v>
      </c>
      <c r="AK1216" s="106" t="s">
        <v>181</v>
      </c>
      <c r="AL1216" s="106" t="s">
        <v>181</v>
      </c>
      <c r="AM1216" s="106" t="s">
        <v>181</v>
      </c>
      <c r="AN1216" s="106" t="s">
        <v>181</v>
      </c>
      <c r="AO1216" s="3"/>
    </row>
    <row r="1217" spans="2:41" x14ac:dyDescent="0.25">
      <c r="B1217" s="106" t="s">
        <v>4829</v>
      </c>
      <c r="C1217" s="16" t="s">
        <v>6</v>
      </c>
      <c r="D1217" s="16" t="s">
        <v>7</v>
      </c>
      <c r="E1217" s="16">
        <v>2021</v>
      </c>
      <c r="F1217" s="105">
        <v>44403</v>
      </c>
      <c r="G1217" s="107">
        <v>994.4</v>
      </c>
      <c r="H1217" s="106" t="s">
        <v>181</v>
      </c>
      <c r="I1217" s="107">
        <v>995.9</v>
      </c>
      <c r="J1217" s="106" t="s">
        <v>9314</v>
      </c>
      <c r="K1217" s="107">
        <v>993.4</v>
      </c>
      <c r="L1217" s="106" t="s">
        <v>9315</v>
      </c>
      <c r="M1217" s="107">
        <v>29.8</v>
      </c>
      <c r="N1217" s="107">
        <v>37.5</v>
      </c>
      <c r="O1217" s="106" t="s">
        <v>9316</v>
      </c>
      <c r="P1217" s="107">
        <v>25</v>
      </c>
      <c r="Q1217" s="106" t="s">
        <v>9317</v>
      </c>
      <c r="R1217" s="106" t="s">
        <v>181</v>
      </c>
      <c r="S1217" s="107">
        <v>74</v>
      </c>
      <c r="T1217" s="107">
        <v>38</v>
      </c>
      <c r="U1217" s="106" t="s">
        <v>9318</v>
      </c>
      <c r="V1217" s="107">
        <v>0.7</v>
      </c>
      <c r="W1217" s="107">
        <v>56</v>
      </c>
      <c r="X1217" s="107">
        <v>5.7</v>
      </c>
      <c r="Y1217" s="107">
        <v>8</v>
      </c>
      <c r="Z1217" s="106" t="s">
        <v>9319</v>
      </c>
      <c r="AA1217" s="107">
        <v>0</v>
      </c>
      <c r="AB1217" s="106" t="s">
        <v>181</v>
      </c>
      <c r="AC1217" s="106" t="s">
        <v>181</v>
      </c>
      <c r="AD1217" s="106" t="s">
        <v>181</v>
      </c>
      <c r="AE1217" s="106" t="s">
        <v>181</v>
      </c>
      <c r="AF1217" s="106" t="s">
        <v>181</v>
      </c>
      <c r="AG1217" s="106" t="s">
        <v>181</v>
      </c>
      <c r="AH1217" s="106" t="s">
        <v>181</v>
      </c>
      <c r="AI1217" s="106" t="s">
        <v>181</v>
      </c>
      <c r="AJ1217" s="106" t="s">
        <v>181</v>
      </c>
      <c r="AK1217" s="106" t="s">
        <v>181</v>
      </c>
      <c r="AL1217" s="106" t="s">
        <v>181</v>
      </c>
      <c r="AM1217" s="106" t="s">
        <v>181</v>
      </c>
      <c r="AN1217" s="106" t="s">
        <v>181</v>
      </c>
      <c r="AO1217" s="3"/>
    </row>
    <row r="1218" spans="2:41" x14ac:dyDescent="0.25">
      <c r="B1218" s="106" t="s">
        <v>4829</v>
      </c>
      <c r="C1218" s="16" t="s">
        <v>6</v>
      </c>
      <c r="D1218" s="16" t="s">
        <v>7</v>
      </c>
      <c r="E1218" s="16">
        <v>2021</v>
      </c>
      <c r="F1218" s="105">
        <v>44404</v>
      </c>
      <c r="G1218" s="107">
        <v>995.2</v>
      </c>
      <c r="H1218" s="106" t="s">
        <v>181</v>
      </c>
      <c r="I1218" s="107">
        <v>996.3</v>
      </c>
      <c r="J1218" s="106" t="s">
        <v>9320</v>
      </c>
      <c r="K1218" s="107">
        <v>993.7</v>
      </c>
      <c r="L1218" s="106" t="s">
        <v>9321</v>
      </c>
      <c r="M1218" s="107">
        <v>29.7</v>
      </c>
      <c r="N1218" s="107">
        <v>35.9</v>
      </c>
      <c r="O1218" s="106" t="s">
        <v>9322</v>
      </c>
      <c r="P1218" s="107">
        <v>24.4</v>
      </c>
      <c r="Q1218" s="106" t="s">
        <v>9323</v>
      </c>
      <c r="R1218" s="106" t="s">
        <v>181</v>
      </c>
      <c r="S1218" s="107">
        <v>72</v>
      </c>
      <c r="T1218" s="107">
        <v>46</v>
      </c>
      <c r="U1218" s="106" t="s">
        <v>9324</v>
      </c>
      <c r="V1218" s="107">
        <v>0.5</v>
      </c>
      <c r="W1218" s="107">
        <v>30</v>
      </c>
      <c r="X1218" s="107">
        <v>4.8</v>
      </c>
      <c r="Y1218" s="107">
        <v>127</v>
      </c>
      <c r="Z1218" s="106" t="s">
        <v>9324</v>
      </c>
      <c r="AA1218" s="107">
        <v>0</v>
      </c>
      <c r="AB1218" s="106" t="s">
        <v>181</v>
      </c>
      <c r="AC1218" s="106" t="s">
        <v>181</v>
      </c>
      <c r="AD1218" s="106" t="s">
        <v>181</v>
      </c>
      <c r="AE1218" s="106" t="s">
        <v>181</v>
      </c>
      <c r="AF1218" s="106" t="s">
        <v>181</v>
      </c>
      <c r="AG1218" s="106" t="s">
        <v>181</v>
      </c>
      <c r="AH1218" s="106" t="s">
        <v>181</v>
      </c>
      <c r="AI1218" s="106" t="s">
        <v>181</v>
      </c>
      <c r="AJ1218" s="106" t="s">
        <v>181</v>
      </c>
      <c r="AK1218" s="106" t="s">
        <v>181</v>
      </c>
      <c r="AL1218" s="106" t="s">
        <v>181</v>
      </c>
      <c r="AM1218" s="106" t="s">
        <v>181</v>
      </c>
      <c r="AN1218" s="106" t="s">
        <v>181</v>
      </c>
      <c r="AO1218" s="3"/>
    </row>
    <row r="1219" spans="2:41" x14ac:dyDescent="0.25">
      <c r="B1219" s="106" t="s">
        <v>4829</v>
      </c>
      <c r="C1219" s="16" t="s">
        <v>6</v>
      </c>
      <c r="D1219" s="16" t="s">
        <v>7</v>
      </c>
      <c r="E1219" s="16">
        <v>2021</v>
      </c>
      <c r="F1219" s="105">
        <v>44405</v>
      </c>
      <c r="G1219" s="107">
        <v>997.1</v>
      </c>
      <c r="H1219" s="106" t="s">
        <v>181</v>
      </c>
      <c r="I1219" s="107">
        <v>999</v>
      </c>
      <c r="J1219" s="106" t="s">
        <v>9325</v>
      </c>
      <c r="K1219" s="107">
        <v>994.8</v>
      </c>
      <c r="L1219" s="106" t="s">
        <v>9326</v>
      </c>
      <c r="M1219" s="107">
        <v>29.3</v>
      </c>
      <c r="N1219" s="107">
        <v>36.1</v>
      </c>
      <c r="O1219" s="106" t="s">
        <v>9327</v>
      </c>
      <c r="P1219" s="107">
        <v>25.1</v>
      </c>
      <c r="Q1219" s="106" t="s">
        <v>9328</v>
      </c>
      <c r="R1219" s="106" t="s">
        <v>181</v>
      </c>
      <c r="S1219" s="107">
        <v>76</v>
      </c>
      <c r="T1219" s="107">
        <v>50</v>
      </c>
      <c r="U1219" s="106" t="s">
        <v>9329</v>
      </c>
      <c r="V1219" s="107">
        <v>0.6</v>
      </c>
      <c r="W1219" s="107">
        <v>204</v>
      </c>
      <c r="X1219" s="107">
        <v>4.7</v>
      </c>
      <c r="Y1219" s="107">
        <v>104</v>
      </c>
      <c r="Z1219" s="106" t="s">
        <v>9330</v>
      </c>
      <c r="AA1219" s="107">
        <v>0</v>
      </c>
      <c r="AB1219" s="106" t="s">
        <v>181</v>
      </c>
      <c r="AC1219" s="106" t="s">
        <v>181</v>
      </c>
      <c r="AD1219" s="106" t="s">
        <v>181</v>
      </c>
      <c r="AE1219" s="106" t="s">
        <v>181</v>
      </c>
      <c r="AF1219" s="106" t="s">
        <v>181</v>
      </c>
      <c r="AG1219" s="106" t="s">
        <v>181</v>
      </c>
      <c r="AH1219" s="106" t="s">
        <v>181</v>
      </c>
      <c r="AI1219" s="106" t="s">
        <v>181</v>
      </c>
      <c r="AJ1219" s="106" t="s">
        <v>181</v>
      </c>
      <c r="AK1219" s="106" t="s">
        <v>181</v>
      </c>
      <c r="AL1219" s="106" t="s">
        <v>181</v>
      </c>
      <c r="AM1219" s="106" t="s">
        <v>181</v>
      </c>
      <c r="AN1219" s="106" t="s">
        <v>181</v>
      </c>
      <c r="AO1219" s="3"/>
    </row>
    <row r="1220" spans="2:41" x14ac:dyDescent="0.25">
      <c r="B1220" s="106" t="s">
        <v>4829</v>
      </c>
      <c r="C1220" s="16" t="s">
        <v>6</v>
      </c>
      <c r="D1220" s="16" t="s">
        <v>7</v>
      </c>
      <c r="E1220" s="16">
        <v>2021</v>
      </c>
      <c r="F1220" s="105">
        <v>44406</v>
      </c>
      <c r="G1220" s="107">
        <v>999.7</v>
      </c>
      <c r="H1220" s="106" t="s">
        <v>181</v>
      </c>
      <c r="I1220" s="107">
        <v>1001.4</v>
      </c>
      <c r="J1220" s="106" t="s">
        <v>9331</v>
      </c>
      <c r="K1220" s="107">
        <v>997.7</v>
      </c>
      <c r="L1220" s="106" t="s">
        <v>9332</v>
      </c>
      <c r="M1220" s="107">
        <v>29.5</v>
      </c>
      <c r="N1220" s="107">
        <v>35</v>
      </c>
      <c r="O1220" s="106" t="s">
        <v>9333</v>
      </c>
      <c r="P1220" s="107">
        <v>24.7</v>
      </c>
      <c r="Q1220" s="106" t="s">
        <v>9334</v>
      </c>
      <c r="R1220" s="106" t="s">
        <v>181</v>
      </c>
      <c r="S1220" s="107">
        <v>76</v>
      </c>
      <c r="T1220" s="107">
        <v>48</v>
      </c>
      <c r="U1220" s="106" t="s">
        <v>9335</v>
      </c>
      <c r="V1220" s="107">
        <v>0.6</v>
      </c>
      <c r="W1220" s="107">
        <v>90</v>
      </c>
      <c r="X1220" s="107">
        <v>4.8</v>
      </c>
      <c r="Y1220" s="107">
        <v>108</v>
      </c>
      <c r="Z1220" s="106" t="s">
        <v>9336</v>
      </c>
      <c r="AA1220" s="107">
        <v>2</v>
      </c>
      <c r="AB1220" s="106" t="s">
        <v>181</v>
      </c>
      <c r="AC1220" s="106" t="s">
        <v>181</v>
      </c>
      <c r="AD1220" s="106" t="s">
        <v>181</v>
      </c>
      <c r="AE1220" s="106" t="s">
        <v>181</v>
      </c>
      <c r="AF1220" s="106" t="s">
        <v>181</v>
      </c>
      <c r="AG1220" s="106" t="s">
        <v>181</v>
      </c>
      <c r="AH1220" s="106" t="s">
        <v>181</v>
      </c>
      <c r="AI1220" s="106" t="s">
        <v>181</v>
      </c>
      <c r="AJ1220" s="106" t="s">
        <v>181</v>
      </c>
      <c r="AK1220" s="106" t="s">
        <v>181</v>
      </c>
      <c r="AL1220" s="106" t="s">
        <v>181</v>
      </c>
      <c r="AM1220" s="106" t="s">
        <v>181</v>
      </c>
      <c r="AN1220" s="106" t="s">
        <v>181</v>
      </c>
      <c r="AO1220" s="3"/>
    </row>
    <row r="1221" spans="2:41" x14ac:dyDescent="0.25">
      <c r="B1221" s="106" t="s">
        <v>4829</v>
      </c>
      <c r="C1221" s="16" t="s">
        <v>6</v>
      </c>
      <c r="D1221" s="16" t="s">
        <v>7</v>
      </c>
      <c r="E1221" s="16">
        <v>2021</v>
      </c>
      <c r="F1221" s="105">
        <v>44407</v>
      </c>
      <c r="G1221" s="107">
        <v>1000.9</v>
      </c>
      <c r="H1221" s="106" t="s">
        <v>181</v>
      </c>
      <c r="I1221" s="107">
        <v>1002.2</v>
      </c>
      <c r="J1221" s="106" t="s">
        <v>9337</v>
      </c>
      <c r="K1221" s="107">
        <v>999.5</v>
      </c>
      <c r="L1221" s="106" t="s">
        <v>9338</v>
      </c>
      <c r="M1221" s="107">
        <v>28.1</v>
      </c>
      <c r="N1221" s="107">
        <v>35.200000000000003</v>
      </c>
      <c r="O1221" s="106" t="s">
        <v>9339</v>
      </c>
      <c r="P1221" s="107">
        <v>25.2</v>
      </c>
      <c r="Q1221" s="106" t="s">
        <v>9340</v>
      </c>
      <c r="R1221" s="106" t="s">
        <v>181</v>
      </c>
      <c r="S1221" s="107">
        <v>84</v>
      </c>
      <c r="T1221" s="107">
        <v>50</v>
      </c>
      <c r="U1221" s="106" t="s">
        <v>9341</v>
      </c>
      <c r="V1221" s="107">
        <v>0.6</v>
      </c>
      <c r="W1221" s="107">
        <v>76</v>
      </c>
      <c r="X1221" s="107">
        <v>6.3</v>
      </c>
      <c r="Y1221" s="107">
        <v>109</v>
      </c>
      <c r="Z1221" s="106" t="s">
        <v>9342</v>
      </c>
      <c r="AA1221" s="107">
        <v>7</v>
      </c>
      <c r="AB1221" s="106" t="s">
        <v>181</v>
      </c>
      <c r="AC1221" s="106" t="s">
        <v>181</v>
      </c>
      <c r="AD1221" s="106" t="s">
        <v>181</v>
      </c>
      <c r="AE1221" s="106" t="s">
        <v>181</v>
      </c>
      <c r="AF1221" s="106" t="s">
        <v>181</v>
      </c>
      <c r="AG1221" s="106" t="s">
        <v>181</v>
      </c>
      <c r="AH1221" s="106" t="s">
        <v>181</v>
      </c>
      <c r="AI1221" s="106" t="s">
        <v>181</v>
      </c>
      <c r="AJ1221" s="106" t="s">
        <v>181</v>
      </c>
      <c r="AK1221" s="106" t="s">
        <v>181</v>
      </c>
      <c r="AL1221" s="106" t="s">
        <v>181</v>
      </c>
      <c r="AM1221" s="106" t="s">
        <v>181</v>
      </c>
      <c r="AN1221" s="106" t="s">
        <v>181</v>
      </c>
      <c r="AO1221" s="3"/>
    </row>
    <row r="1222" spans="2:41" x14ac:dyDescent="0.25">
      <c r="B1222" s="106" t="s">
        <v>4829</v>
      </c>
      <c r="C1222" s="16" t="s">
        <v>6</v>
      </c>
      <c r="D1222" s="16" t="s">
        <v>7</v>
      </c>
      <c r="E1222" s="16">
        <v>2021</v>
      </c>
      <c r="F1222" s="105">
        <v>44408</v>
      </c>
      <c r="G1222" s="107">
        <v>999.7</v>
      </c>
      <c r="H1222" s="106" t="s">
        <v>181</v>
      </c>
      <c r="I1222" s="107">
        <v>1001.4</v>
      </c>
      <c r="J1222" s="106" t="s">
        <v>9343</v>
      </c>
      <c r="K1222" s="107">
        <v>998</v>
      </c>
      <c r="L1222" s="106" t="s">
        <v>9344</v>
      </c>
      <c r="M1222" s="107">
        <v>27.1</v>
      </c>
      <c r="N1222" s="107">
        <v>33.299999999999997</v>
      </c>
      <c r="O1222" s="106" t="s">
        <v>9345</v>
      </c>
      <c r="P1222" s="107">
        <v>24.7</v>
      </c>
      <c r="Q1222" s="106" t="s">
        <v>9346</v>
      </c>
      <c r="R1222" s="106" t="s">
        <v>181</v>
      </c>
      <c r="S1222" s="107">
        <v>88</v>
      </c>
      <c r="T1222" s="107">
        <v>61</v>
      </c>
      <c r="U1222" s="106" t="s">
        <v>9347</v>
      </c>
      <c r="V1222" s="107">
        <v>0.5</v>
      </c>
      <c r="W1222" s="107">
        <v>226</v>
      </c>
      <c r="X1222" s="107">
        <v>5.7</v>
      </c>
      <c r="Y1222" s="107">
        <v>210</v>
      </c>
      <c r="Z1222" s="106" t="s">
        <v>9348</v>
      </c>
      <c r="AA1222" s="107">
        <v>16</v>
      </c>
      <c r="AB1222" s="106" t="s">
        <v>181</v>
      </c>
      <c r="AC1222" s="106" t="s">
        <v>181</v>
      </c>
      <c r="AD1222" s="106" t="s">
        <v>181</v>
      </c>
      <c r="AE1222" s="106" t="s">
        <v>181</v>
      </c>
      <c r="AF1222" s="106" t="s">
        <v>181</v>
      </c>
      <c r="AG1222" s="106" t="s">
        <v>181</v>
      </c>
      <c r="AH1222" s="106" t="s">
        <v>181</v>
      </c>
      <c r="AI1222" s="106" t="s">
        <v>181</v>
      </c>
      <c r="AJ1222" s="106" t="s">
        <v>181</v>
      </c>
      <c r="AK1222" s="106" t="s">
        <v>181</v>
      </c>
      <c r="AL1222" s="106" t="s">
        <v>181</v>
      </c>
      <c r="AM1222" s="106" t="s">
        <v>181</v>
      </c>
      <c r="AN1222" s="106" t="s">
        <v>181</v>
      </c>
      <c r="AO1222" s="3"/>
    </row>
    <row r="1223" spans="2:41" x14ac:dyDescent="0.25">
      <c r="B1223" s="106" t="s">
        <v>4829</v>
      </c>
      <c r="C1223" s="16" t="s">
        <v>6</v>
      </c>
      <c r="D1223" s="16" t="s">
        <v>7</v>
      </c>
      <c r="E1223" s="16">
        <v>2021</v>
      </c>
      <c r="F1223" s="105">
        <v>44409</v>
      </c>
      <c r="G1223" s="107">
        <v>997.1</v>
      </c>
      <c r="H1223" s="106" t="s">
        <v>181</v>
      </c>
      <c r="I1223" s="107">
        <v>998.6</v>
      </c>
      <c r="J1223" s="106" t="s">
        <v>8937</v>
      </c>
      <c r="K1223" s="107">
        <v>995.9</v>
      </c>
      <c r="L1223" s="106" t="s">
        <v>9349</v>
      </c>
      <c r="M1223" s="107">
        <v>26.9</v>
      </c>
      <c r="N1223" s="107">
        <v>29.4</v>
      </c>
      <c r="O1223" s="106" t="s">
        <v>9350</v>
      </c>
      <c r="P1223" s="107">
        <v>25.2</v>
      </c>
      <c r="Q1223" s="106" t="s">
        <v>9351</v>
      </c>
      <c r="R1223" s="106" t="s">
        <v>181</v>
      </c>
      <c r="S1223" s="107">
        <v>91</v>
      </c>
      <c r="T1223" s="107">
        <v>74</v>
      </c>
      <c r="U1223" s="106" t="s">
        <v>9352</v>
      </c>
      <c r="V1223" s="107">
        <v>0.4</v>
      </c>
      <c r="W1223" s="107">
        <v>224</v>
      </c>
      <c r="X1223" s="107">
        <v>3.6</v>
      </c>
      <c r="Y1223" s="107">
        <v>209</v>
      </c>
      <c r="Z1223" s="106" t="s">
        <v>9353</v>
      </c>
      <c r="AA1223" s="107">
        <v>2.5</v>
      </c>
      <c r="AB1223" s="106" t="s">
        <v>181</v>
      </c>
      <c r="AC1223" s="106" t="s">
        <v>181</v>
      </c>
      <c r="AD1223" s="106" t="s">
        <v>181</v>
      </c>
      <c r="AE1223" s="106" t="s">
        <v>181</v>
      </c>
      <c r="AF1223" s="106" t="s">
        <v>181</v>
      </c>
      <c r="AG1223" s="106" t="s">
        <v>181</v>
      </c>
      <c r="AH1223" s="106" t="s">
        <v>181</v>
      </c>
      <c r="AI1223" s="106" t="s">
        <v>181</v>
      </c>
      <c r="AJ1223" s="106" t="s">
        <v>181</v>
      </c>
      <c r="AK1223" s="106" t="s">
        <v>181</v>
      </c>
      <c r="AL1223" s="106" t="s">
        <v>181</v>
      </c>
      <c r="AM1223" s="106" t="s">
        <v>181</v>
      </c>
      <c r="AN1223" s="106" t="s">
        <v>181</v>
      </c>
      <c r="AO1223" s="3"/>
    </row>
    <row r="1224" spans="2:41" x14ac:dyDescent="0.25">
      <c r="B1224" s="106" t="s">
        <v>4829</v>
      </c>
      <c r="C1224" s="16" t="s">
        <v>6</v>
      </c>
      <c r="D1224" s="16" t="s">
        <v>7</v>
      </c>
      <c r="E1224" s="16">
        <v>2021</v>
      </c>
      <c r="F1224" s="105">
        <v>44410</v>
      </c>
      <c r="G1224" s="107">
        <v>997.1</v>
      </c>
      <c r="H1224" s="106" t="s">
        <v>181</v>
      </c>
      <c r="I1224" s="107">
        <v>998.1</v>
      </c>
      <c r="J1224" s="106" t="s">
        <v>9354</v>
      </c>
      <c r="K1224" s="107">
        <v>995.9</v>
      </c>
      <c r="L1224" s="106" t="s">
        <v>9355</v>
      </c>
      <c r="M1224" s="107">
        <v>27.4</v>
      </c>
      <c r="N1224" s="107">
        <v>30.9</v>
      </c>
      <c r="O1224" s="106" t="s">
        <v>8947</v>
      </c>
      <c r="P1224" s="107">
        <v>25.2</v>
      </c>
      <c r="Q1224" s="106" t="s">
        <v>9356</v>
      </c>
      <c r="R1224" s="106" t="s">
        <v>181</v>
      </c>
      <c r="S1224" s="107">
        <v>85</v>
      </c>
      <c r="T1224" s="107">
        <v>67</v>
      </c>
      <c r="U1224" s="106" t="s">
        <v>9357</v>
      </c>
      <c r="V1224" s="107">
        <v>0.4</v>
      </c>
      <c r="W1224" s="107">
        <v>217</v>
      </c>
      <c r="X1224" s="107">
        <v>2.9</v>
      </c>
      <c r="Y1224" s="107">
        <v>202</v>
      </c>
      <c r="Z1224" s="106" t="s">
        <v>9358</v>
      </c>
      <c r="AA1224" s="107">
        <v>0</v>
      </c>
      <c r="AB1224" s="106" t="s">
        <v>181</v>
      </c>
      <c r="AC1224" s="106" t="s">
        <v>181</v>
      </c>
      <c r="AD1224" s="106" t="s">
        <v>181</v>
      </c>
      <c r="AE1224" s="106" t="s">
        <v>181</v>
      </c>
      <c r="AF1224" s="106" t="s">
        <v>181</v>
      </c>
      <c r="AG1224" s="106" t="s">
        <v>181</v>
      </c>
      <c r="AH1224" s="106" t="s">
        <v>181</v>
      </c>
      <c r="AI1224" s="106" t="s">
        <v>181</v>
      </c>
      <c r="AJ1224" s="106" t="s">
        <v>181</v>
      </c>
      <c r="AK1224" s="106" t="s">
        <v>181</v>
      </c>
      <c r="AL1224" s="106" t="s">
        <v>181</v>
      </c>
      <c r="AM1224" s="106" t="s">
        <v>181</v>
      </c>
      <c r="AN1224" s="106" t="s">
        <v>181</v>
      </c>
      <c r="AO1224" s="3"/>
    </row>
    <row r="1225" spans="2:41" x14ac:dyDescent="0.25">
      <c r="B1225" s="106" t="s">
        <v>4829</v>
      </c>
      <c r="C1225" s="16" t="s">
        <v>6</v>
      </c>
      <c r="D1225" s="16" t="s">
        <v>7</v>
      </c>
      <c r="E1225" s="16">
        <v>2021</v>
      </c>
      <c r="F1225" s="105">
        <v>44411</v>
      </c>
      <c r="G1225" s="107">
        <v>997.8</v>
      </c>
      <c r="H1225" s="106" t="s">
        <v>181</v>
      </c>
      <c r="I1225" s="107">
        <v>999.8</v>
      </c>
      <c r="J1225" s="106" t="s">
        <v>9359</v>
      </c>
      <c r="K1225" s="107">
        <v>996.4</v>
      </c>
      <c r="L1225" s="106" t="s">
        <v>9360</v>
      </c>
      <c r="M1225" s="107">
        <v>27.8</v>
      </c>
      <c r="N1225" s="107">
        <v>34</v>
      </c>
      <c r="O1225" s="106" t="s">
        <v>9361</v>
      </c>
      <c r="P1225" s="107">
        <v>24.9</v>
      </c>
      <c r="Q1225" s="106" t="s">
        <v>9362</v>
      </c>
      <c r="R1225" s="106" t="s">
        <v>181</v>
      </c>
      <c r="S1225" s="107">
        <v>84</v>
      </c>
      <c r="T1225" s="107">
        <v>56</v>
      </c>
      <c r="U1225" s="106" t="s">
        <v>9363</v>
      </c>
      <c r="V1225" s="107">
        <v>0.6</v>
      </c>
      <c r="W1225" s="107">
        <v>218</v>
      </c>
      <c r="X1225" s="107">
        <v>3.8</v>
      </c>
      <c r="Y1225" s="107">
        <v>230</v>
      </c>
      <c r="Z1225" s="106" t="s">
        <v>9364</v>
      </c>
      <c r="AA1225" s="107">
        <v>11.5</v>
      </c>
      <c r="AB1225" s="106" t="s">
        <v>181</v>
      </c>
      <c r="AC1225" s="106" t="s">
        <v>181</v>
      </c>
      <c r="AD1225" s="106" t="s">
        <v>181</v>
      </c>
      <c r="AE1225" s="106" t="s">
        <v>181</v>
      </c>
      <c r="AF1225" s="106" t="s">
        <v>181</v>
      </c>
      <c r="AG1225" s="106" t="s">
        <v>181</v>
      </c>
      <c r="AH1225" s="106" t="s">
        <v>181</v>
      </c>
      <c r="AI1225" s="106" t="s">
        <v>181</v>
      </c>
      <c r="AJ1225" s="106" t="s">
        <v>181</v>
      </c>
      <c r="AK1225" s="106" t="s">
        <v>181</v>
      </c>
      <c r="AL1225" s="106" t="s">
        <v>181</v>
      </c>
      <c r="AM1225" s="106" t="s">
        <v>181</v>
      </c>
      <c r="AN1225" s="106" t="s">
        <v>181</v>
      </c>
      <c r="AO1225" s="3"/>
    </row>
    <row r="1226" spans="2:41" x14ac:dyDescent="0.25">
      <c r="B1226" s="106" t="s">
        <v>4829</v>
      </c>
      <c r="C1226" s="16" t="s">
        <v>6</v>
      </c>
      <c r="D1226" s="16" t="s">
        <v>7</v>
      </c>
      <c r="E1226" s="16">
        <v>2021</v>
      </c>
      <c r="F1226" s="105">
        <v>44412</v>
      </c>
      <c r="G1226" s="107">
        <v>999.4</v>
      </c>
      <c r="H1226" s="106" t="s">
        <v>181</v>
      </c>
      <c r="I1226" s="107">
        <v>1001</v>
      </c>
      <c r="J1226" s="106" t="s">
        <v>9365</v>
      </c>
      <c r="K1226" s="107">
        <v>998.4</v>
      </c>
      <c r="L1226" s="106" t="s">
        <v>9366</v>
      </c>
      <c r="M1226" s="107">
        <v>26.9</v>
      </c>
      <c r="N1226" s="107">
        <v>32.9</v>
      </c>
      <c r="O1226" s="106" t="s">
        <v>9367</v>
      </c>
      <c r="P1226" s="107">
        <v>25.1</v>
      </c>
      <c r="Q1226" s="106" t="s">
        <v>9368</v>
      </c>
      <c r="R1226" s="106" t="s">
        <v>181</v>
      </c>
      <c r="S1226" s="107">
        <v>91</v>
      </c>
      <c r="T1226" s="107">
        <v>62</v>
      </c>
      <c r="U1226" s="106" t="s">
        <v>9369</v>
      </c>
      <c r="V1226" s="107">
        <v>0.4</v>
      </c>
      <c r="W1226" s="107">
        <v>215</v>
      </c>
      <c r="X1226" s="107">
        <v>4.3</v>
      </c>
      <c r="Y1226" s="107">
        <v>104</v>
      </c>
      <c r="Z1226" s="106" t="s">
        <v>9370</v>
      </c>
      <c r="AA1226" s="107">
        <v>18</v>
      </c>
      <c r="AB1226" s="106" t="s">
        <v>181</v>
      </c>
      <c r="AC1226" s="106" t="s">
        <v>181</v>
      </c>
      <c r="AD1226" s="106" t="s">
        <v>181</v>
      </c>
      <c r="AE1226" s="106" t="s">
        <v>181</v>
      </c>
      <c r="AF1226" s="106" t="s">
        <v>181</v>
      </c>
      <c r="AG1226" s="106" t="s">
        <v>181</v>
      </c>
      <c r="AH1226" s="106" t="s">
        <v>181</v>
      </c>
      <c r="AI1226" s="106" t="s">
        <v>181</v>
      </c>
      <c r="AJ1226" s="106" t="s">
        <v>181</v>
      </c>
      <c r="AK1226" s="106" t="s">
        <v>181</v>
      </c>
      <c r="AL1226" s="106" t="s">
        <v>181</v>
      </c>
      <c r="AM1226" s="106" t="s">
        <v>181</v>
      </c>
      <c r="AN1226" s="106" t="s">
        <v>181</v>
      </c>
      <c r="AO1226" s="3"/>
    </row>
    <row r="1227" spans="2:41" x14ac:dyDescent="0.25">
      <c r="B1227" s="106" t="s">
        <v>4829</v>
      </c>
      <c r="C1227" s="16" t="s">
        <v>6</v>
      </c>
      <c r="D1227" s="16" t="s">
        <v>7</v>
      </c>
      <c r="E1227" s="16">
        <v>2021</v>
      </c>
      <c r="F1227" s="105">
        <v>44413</v>
      </c>
      <c r="G1227" s="107">
        <v>998</v>
      </c>
      <c r="H1227" s="106" t="s">
        <v>181</v>
      </c>
      <c r="I1227" s="107">
        <v>999.9</v>
      </c>
      <c r="J1227" s="106" t="s">
        <v>9371</v>
      </c>
      <c r="K1227" s="107">
        <v>996.7</v>
      </c>
      <c r="L1227" s="106" t="s">
        <v>8970</v>
      </c>
      <c r="M1227" s="107">
        <v>27.5</v>
      </c>
      <c r="N1227" s="107">
        <v>31.7</v>
      </c>
      <c r="O1227" s="106" t="s">
        <v>9372</v>
      </c>
      <c r="P1227" s="107">
        <v>24.8</v>
      </c>
      <c r="Q1227" s="106" t="s">
        <v>9373</v>
      </c>
      <c r="R1227" s="106" t="s">
        <v>181</v>
      </c>
      <c r="S1227" s="107">
        <v>89</v>
      </c>
      <c r="T1227" s="107">
        <v>67</v>
      </c>
      <c r="U1227" s="106" t="s">
        <v>9374</v>
      </c>
      <c r="V1227" s="107">
        <v>0.3</v>
      </c>
      <c r="W1227" s="107">
        <v>48</v>
      </c>
      <c r="X1227" s="107">
        <v>2.8</v>
      </c>
      <c r="Y1227" s="107">
        <v>19</v>
      </c>
      <c r="Z1227" s="106" t="s">
        <v>9375</v>
      </c>
      <c r="AA1227" s="107">
        <v>0.5</v>
      </c>
      <c r="AB1227" s="106" t="s">
        <v>181</v>
      </c>
      <c r="AC1227" s="106" t="s">
        <v>181</v>
      </c>
      <c r="AD1227" s="106" t="s">
        <v>181</v>
      </c>
      <c r="AE1227" s="106" t="s">
        <v>181</v>
      </c>
      <c r="AF1227" s="106" t="s">
        <v>181</v>
      </c>
      <c r="AG1227" s="106" t="s">
        <v>181</v>
      </c>
      <c r="AH1227" s="106" t="s">
        <v>181</v>
      </c>
      <c r="AI1227" s="106" t="s">
        <v>181</v>
      </c>
      <c r="AJ1227" s="106" t="s">
        <v>181</v>
      </c>
      <c r="AK1227" s="106" t="s">
        <v>181</v>
      </c>
      <c r="AL1227" s="106" t="s">
        <v>181</v>
      </c>
      <c r="AM1227" s="106" t="s">
        <v>181</v>
      </c>
      <c r="AN1227" s="106" t="s">
        <v>181</v>
      </c>
      <c r="AO1227" s="3"/>
    </row>
    <row r="1228" spans="2:41" x14ac:dyDescent="0.25">
      <c r="B1228" s="106" t="s">
        <v>4829</v>
      </c>
      <c r="C1228" s="16" t="s">
        <v>6</v>
      </c>
      <c r="D1228" s="16" t="s">
        <v>7</v>
      </c>
      <c r="E1228" s="16">
        <v>2021</v>
      </c>
      <c r="F1228" s="105">
        <v>44414</v>
      </c>
      <c r="G1228" s="107">
        <v>997</v>
      </c>
      <c r="H1228" s="106" t="s">
        <v>181</v>
      </c>
      <c r="I1228" s="107">
        <v>999.2</v>
      </c>
      <c r="J1228" s="106" t="s">
        <v>8977</v>
      </c>
      <c r="K1228" s="107">
        <v>994.9</v>
      </c>
      <c r="L1228" s="106" t="s">
        <v>9376</v>
      </c>
      <c r="M1228" s="107">
        <v>25.7</v>
      </c>
      <c r="N1228" s="107">
        <v>27.6</v>
      </c>
      <c r="O1228" s="106" t="s">
        <v>9377</v>
      </c>
      <c r="P1228" s="107">
        <v>24.8</v>
      </c>
      <c r="Q1228" s="106" t="s">
        <v>9378</v>
      </c>
      <c r="R1228" s="106" t="s">
        <v>181</v>
      </c>
      <c r="S1228" s="107">
        <v>96</v>
      </c>
      <c r="T1228" s="107">
        <v>84</v>
      </c>
      <c r="U1228" s="106" t="s">
        <v>8981</v>
      </c>
      <c r="V1228" s="107">
        <v>0.2</v>
      </c>
      <c r="W1228" s="107">
        <v>204</v>
      </c>
      <c r="X1228" s="107">
        <v>2.8</v>
      </c>
      <c r="Y1228" s="107">
        <v>181</v>
      </c>
      <c r="Z1228" s="106" t="s">
        <v>9379</v>
      </c>
      <c r="AA1228" s="107">
        <v>5.5</v>
      </c>
      <c r="AB1228" s="106" t="s">
        <v>181</v>
      </c>
      <c r="AC1228" s="106" t="s">
        <v>181</v>
      </c>
      <c r="AD1228" s="106" t="s">
        <v>181</v>
      </c>
      <c r="AE1228" s="106" t="s">
        <v>181</v>
      </c>
      <c r="AF1228" s="106" t="s">
        <v>181</v>
      </c>
      <c r="AG1228" s="106" t="s">
        <v>181</v>
      </c>
      <c r="AH1228" s="106" t="s">
        <v>181</v>
      </c>
      <c r="AI1228" s="106" t="s">
        <v>181</v>
      </c>
      <c r="AJ1228" s="106" t="s">
        <v>181</v>
      </c>
      <c r="AK1228" s="106" t="s">
        <v>181</v>
      </c>
      <c r="AL1228" s="106" t="s">
        <v>181</v>
      </c>
      <c r="AM1228" s="106" t="s">
        <v>181</v>
      </c>
      <c r="AN1228" s="106" t="s">
        <v>181</v>
      </c>
      <c r="AO1228" s="3"/>
    </row>
    <row r="1229" spans="2:41" x14ac:dyDescent="0.25">
      <c r="B1229" s="106" t="s">
        <v>4829</v>
      </c>
      <c r="C1229" s="16" t="s">
        <v>6</v>
      </c>
      <c r="D1229" s="16" t="s">
        <v>7</v>
      </c>
      <c r="E1229" s="16">
        <v>2021</v>
      </c>
      <c r="F1229" s="105">
        <v>44415</v>
      </c>
      <c r="G1229" s="107">
        <v>996.5</v>
      </c>
      <c r="H1229" s="106" t="s">
        <v>181</v>
      </c>
      <c r="I1229" s="107">
        <v>1001.8</v>
      </c>
      <c r="J1229" s="106" t="s">
        <v>9380</v>
      </c>
      <c r="K1229" s="107">
        <v>994.1</v>
      </c>
      <c r="L1229" s="106" t="s">
        <v>9381</v>
      </c>
      <c r="M1229" s="107">
        <v>25.3</v>
      </c>
      <c r="N1229" s="107">
        <v>26.8</v>
      </c>
      <c r="O1229" s="106" t="s">
        <v>9382</v>
      </c>
      <c r="P1229" s="107">
        <v>24.3</v>
      </c>
      <c r="Q1229" s="106" t="s">
        <v>9383</v>
      </c>
      <c r="R1229" s="106" t="s">
        <v>181</v>
      </c>
      <c r="S1229" s="107">
        <v>97</v>
      </c>
      <c r="T1229" s="107">
        <v>90</v>
      </c>
      <c r="U1229" s="106" t="s">
        <v>9384</v>
      </c>
      <c r="V1229" s="107">
        <v>0.2</v>
      </c>
      <c r="W1229" s="107">
        <v>15</v>
      </c>
      <c r="X1229" s="107">
        <v>2.2999999999999998</v>
      </c>
      <c r="Y1229" s="107">
        <v>15</v>
      </c>
      <c r="Z1229" s="106" t="s">
        <v>9385</v>
      </c>
      <c r="AA1229" s="107">
        <v>15.5</v>
      </c>
      <c r="AB1229" s="106" t="s">
        <v>181</v>
      </c>
      <c r="AC1229" s="106" t="s">
        <v>181</v>
      </c>
      <c r="AD1229" s="106" t="s">
        <v>181</v>
      </c>
      <c r="AE1229" s="106" t="s">
        <v>181</v>
      </c>
      <c r="AF1229" s="106" t="s">
        <v>181</v>
      </c>
      <c r="AG1229" s="106" t="s">
        <v>181</v>
      </c>
      <c r="AH1229" s="106" t="s">
        <v>181</v>
      </c>
      <c r="AI1229" s="106" t="s">
        <v>181</v>
      </c>
      <c r="AJ1229" s="106" t="s">
        <v>181</v>
      </c>
      <c r="AK1229" s="106" t="s">
        <v>181</v>
      </c>
      <c r="AL1229" s="106" t="s">
        <v>181</v>
      </c>
      <c r="AM1229" s="106" t="s">
        <v>181</v>
      </c>
      <c r="AN1229" s="106" t="s">
        <v>181</v>
      </c>
      <c r="AO1229" s="3"/>
    </row>
    <row r="1230" spans="2:41" x14ac:dyDescent="0.25">
      <c r="B1230" s="106" t="s">
        <v>4829</v>
      </c>
      <c r="C1230" s="16" t="s">
        <v>6</v>
      </c>
      <c r="D1230" s="16" t="s">
        <v>7</v>
      </c>
      <c r="E1230" s="16">
        <v>2021</v>
      </c>
      <c r="F1230" s="105">
        <v>44416</v>
      </c>
      <c r="G1230" s="107">
        <v>1003.6</v>
      </c>
      <c r="H1230" s="106" t="s">
        <v>181</v>
      </c>
      <c r="I1230" s="107">
        <v>1007.1</v>
      </c>
      <c r="J1230" s="106" t="s">
        <v>9386</v>
      </c>
      <c r="K1230" s="107">
        <v>1001</v>
      </c>
      <c r="L1230" s="106" t="s">
        <v>8996</v>
      </c>
      <c r="M1230" s="107">
        <v>27.7</v>
      </c>
      <c r="N1230" s="107">
        <v>33.700000000000003</v>
      </c>
      <c r="O1230" s="106" t="s">
        <v>9387</v>
      </c>
      <c r="P1230" s="107">
        <v>24.8</v>
      </c>
      <c r="Q1230" s="106" t="s">
        <v>9388</v>
      </c>
      <c r="R1230" s="106" t="s">
        <v>181</v>
      </c>
      <c r="S1230" s="107">
        <v>85</v>
      </c>
      <c r="T1230" s="107">
        <v>55</v>
      </c>
      <c r="U1230" s="106" t="s">
        <v>9389</v>
      </c>
      <c r="V1230" s="107">
        <v>0.5</v>
      </c>
      <c r="W1230" s="107">
        <v>25</v>
      </c>
      <c r="X1230" s="107">
        <v>3.5</v>
      </c>
      <c r="Y1230" s="107">
        <v>28</v>
      </c>
      <c r="Z1230" s="106" t="s">
        <v>9390</v>
      </c>
      <c r="AA1230" s="107">
        <v>0.5</v>
      </c>
      <c r="AB1230" s="106" t="s">
        <v>181</v>
      </c>
      <c r="AC1230" s="106" t="s">
        <v>181</v>
      </c>
      <c r="AD1230" s="106" t="s">
        <v>181</v>
      </c>
      <c r="AE1230" s="106" t="s">
        <v>181</v>
      </c>
      <c r="AF1230" s="106" t="s">
        <v>181</v>
      </c>
      <c r="AG1230" s="106" t="s">
        <v>181</v>
      </c>
      <c r="AH1230" s="106" t="s">
        <v>181</v>
      </c>
      <c r="AI1230" s="106" t="s">
        <v>181</v>
      </c>
      <c r="AJ1230" s="106" t="s">
        <v>181</v>
      </c>
      <c r="AK1230" s="106" t="s">
        <v>181</v>
      </c>
      <c r="AL1230" s="106" t="s">
        <v>181</v>
      </c>
      <c r="AM1230" s="106" t="s">
        <v>181</v>
      </c>
      <c r="AN1230" s="106" t="s">
        <v>181</v>
      </c>
      <c r="AO1230" s="3"/>
    </row>
    <row r="1231" spans="2:41" x14ac:dyDescent="0.25">
      <c r="B1231" s="106" t="s">
        <v>4829</v>
      </c>
      <c r="C1231" s="16" t="s">
        <v>6</v>
      </c>
      <c r="D1231" s="16" t="s">
        <v>7</v>
      </c>
      <c r="E1231" s="16">
        <v>2021</v>
      </c>
      <c r="F1231" s="105">
        <v>44417</v>
      </c>
      <c r="G1231" s="107">
        <v>1005.8</v>
      </c>
      <c r="H1231" s="106" t="s">
        <v>181</v>
      </c>
      <c r="I1231" s="107">
        <v>1006.8</v>
      </c>
      <c r="J1231" s="106" t="s">
        <v>9391</v>
      </c>
      <c r="K1231" s="107">
        <v>1004.4</v>
      </c>
      <c r="L1231" s="106" t="s">
        <v>9392</v>
      </c>
      <c r="M1231" s="107">
        <v>28.3</v>
      </c>
      <c r="N1231" s="107">
        <v>34.200000000000003</v>
      </c>
      <c r="O1231" s="106" t="s">
        <v>9393</v>
      </c>
      <c r="P1231" s="107">
        <v>25.4</v>
      </c>
      <c r="Q1231" s="106" t="s">
        <v>9394</v>
      </c>
      <c r="R1231" s="106" t="s">
        <v>181</v>
      </c>
      <c r="S1231" s="107">
        <v>83</v>
      </c>
      <c r="T1231" s="107">
        <v>56</v>
      </c>
      <c r="U1231" s="106" t="s">
        <v>9395</v>
      </c>
      <c r="V1231" s="107">
        <v>0.4</v>
      </c>
      <c r="W1231" s="107">
        <v>212</v>
      </c>
      <c r="X1231" s="107">
        <v>3.6</v>
      </c>
      <c r="Y1231" s="107">
        <v>343</v>
      </c>
      <c r="Z1231" s="106" t="s">
        <v>9396</v>
      </c>
      <c r="AA1231" s="107">
        <v>0</v>
      </c>
      <c r="AB1231" s="106" t="s">
        <v>181</v>
      </c>
      <c r="AC1231" s="106" t="s">
        <v>181</v>
      </c>
      <c r="AD1231" s="106" t="s">
        <v>181</v>
      </c>
      <c r="AE1231" s="106" t="s">
        <v>181</v>
      </c>
      <c r="AF1231" s="106" t="s">
        <v>181</v>
      </c>
      <c r="AG1231" s="106" t="s">
        <v>181</v>
      </c>
      <c r="AH1231" s="106" t="s">
        <v>181</v>
      </c>
      <c r="AI1231" s="106" t="s">
        <v>181</v>
      </c>
      <c r="AJ1231" s="106" t="s">
        <v>181</v>
      </c>
      <c r="AK1231" s="106" t="s">
        <v>181</v>
      </c>
      <c r="AL1231" s="106" t="s">
        <v>181</v>
      </c>
      <c r="AM1231" s="106" t="s">
        <v>181</v>
      </c>
      <c r="AN1231" s="106" t="s">
        <v>181</v>
      </c>
      <c r="AO1231" s="3"/>
    </row>
    <row r="1232" spans="2:41" x14ac:dyDescent="0.25">
      <c r="B1232" s="106" t="s">
        <v>4829</v>
      </c>
      <c r="C1232" s="16" t="s">
        <v>6</v>
      </c>
      <c r="D1232" s="16" t="s">
        <v>7</v>
      </c>
      <c r="E1232" s="16">
        <v>2021</v>
      </c>
      <c r="F1232" s="105">
        <v>44418</v>
      </c>
      <c r="G1232" s="107">
        <v>1006.9</v>
      </c>
      <c r="H1232" s="106" t="s">
        <v>181</v>
      </c>
      <c r="I1232" s="107">
        <v>1009.6</v>
      </c>
      <c r="J1232" s="106" t="s">
        <v>9397</v>
      </c>
      <c r="K1232" s="107">
        <v>1004.8</v>
      </c>
      <c r="L1232" s="106" t="s">
        <v>9398</v>
      </c>
      <c r="M1232" s="107">
        <v>28.6</v>
      </c>
      <c r="N1232" s="107">
        <v>33.299999999999997</v>
      </c>
      <c r="O1232" s="106" t="s">
        <v>9399</v>
      </c>
      <c r="P1232" s="107">
        <v>25.6</v>
      </c>
      <c r="Q1232" s="106" t="s">
        <v>9400</v>
      </c>
      <c r="R1232" s="106" t="s">
        <v>181</v>
      </c>
      <c r="S1232" s="107">
        <v>83</v>
      </c>
      <c r="T1232" s="107">
        <v>65</v>
      </c>
      <c r="U1232" s="106" t="s">
        <v>9401</v>
      </c>
      <c r="V1232" s="107">
        <v>0.4</v>
      </c>
      <c r="W1232" s="107">
        <v>14</v>
      </c>
      <c r="X1232" s="107">
        <v>5</v>
      </c>
      <c r="Y1232" s="107">
        <v>87</v>
      </c>
      <c r="Z1232" s="106" t="s">
        <v>9402</v>
      </c>
      <c r="AA1232" s="107">
        <v>0.5</v>
      </c>
      <c r="AB1232" s="106" t="s">
        <v>181</v>
      </c>
      <c r="AC1232" s="106" t="s">
        <v>181</v>
      </c>
      <c r="AD1232" s="106" t="s">
        <v>181</v>
      </c>
      <c r="AE1232" s="106" t="s">
        <v>181</v>
      </c>
      <c r="AF1232" s="106" t="s">
        <v>181</v>
      </c>
      <c r="AG1232" s="106" t="s">
        <v>181</v>
      </c>
      <c r="AH1232" s="106" t="s">
        <v>181</v>
      </c>
      <c r="AI1232" s="106" t="s">
        <v>181</v>
      </c>
      <c r="AJ1232" s="106" t="s">
        <v>181</v>
      </c>
      <c r="AK1232" s="106" t="s">
        <v>181</v>
      </c>
      <c r="AL1232" s="106" t="s">
        <v>181</v>
      </c>
      <c r="AM1232" s="106" t="s">
        <v>181</v>
      </c>
      <c r="AN1232" s="106" t="s">
        <v>181</v>
      </c>
      <c r="AO1232" s="3"/>
    </row>
    <row r="1233" spans="2:41" x14ac:dyDescent="0.25">
      <c r="B1233" s="106" t="s">
        <v>4829</v>
      </c>
      <c r="C1233" s="16" t="s">
        <v>6</v>
      </c>
      <c r="D1233" s="16" t="s">
        <v>7</v>
      </c>
      <c r="E1233" s="16">
        <v>2021</v>
      </c>
      <c r="F1233" s="105">
        <v>44419</v>
      </c>
      <c r="G1233" s="107">
        <v>1008.5</v>
      </c>
      <c r="H1233" s="106" t="s">
        <v>181</v>
      </c>
      <c r="I1233" s="107">
        <v>1010</v>
      </c>
      <c r="J1233" s="106" t="s">
        <v>9403</v>
      </c>
      <c r="K1233" s="107">
        <v>1007.3</v>
      </c>
      <c r="L1233" s="106" t="s">
        <v>9404</v>
      </c>
      <c r="M1233" s="107">
        <v>28</v>
      </c>
      <c r="N1233" s="107">
        <v>32.5</v>
      </c>
      <c r="O1233" s="106" t="s">
        <v>9405</v>
      </c>
      <c r="P1233" s="107">
        <v>24.8</v>
      </c>
      <c r="Q1233" s="106" t="s">
        <v>9406</v>
      </c>
      <c r="R1233" s="106" t="s">
        <v>181</v>
      </c>
      <c r="S1233" s="107">
        <v>82</v>
      </c>
      <c r="T1233" s="107">
        <v>60</v>
      </c>
      <c r="U1233" s="106" t="s">
        <v>9407</v>
      </c>
      <c r="V1233" s="107">
        <v>0.4</v>
      </c>
      <c r="W1233" s="107">
        <v>33</v>
      </c>
      <c r="X1233" s="107">
        <v>5</v>
      </c>
      <c r="Y1233" s="107">
        <v>26</v>
      </c>
      <c r="Z1233" s="106" t="s">
        <v>9408</v>
      </c>
      <c r="AA1233" s="107">
        <v>0</v>
      </c>
      <c r="AB1233" s="106" t="s">
        <v>181</v>
      </c>
      <c r="AC1233" s="106" t="s">
        <v>181</v>
      </c>
      <c r="AD1233" s="106" t="s">
        <v>181</v>
      </c>
      <c r="AE1233" s="106" t="s">
        <v>181</v>
      </c>
      <c r="AF1233" s="106" t="s">
        <v>181</v>
      </c>
      <c r="AG1233" s="106" t="s">
        <v>181</v>
      </c>
      <c r="AH1233" s="106" t="s">
        <v>181</v>
      </c>
      <c r="AI1233" s="106" t="s">
        <v>181</v>
      </c>
      <c r="AJ1233" s="106" t="s">
        <v>181</v>
      </c>
      <c r="AK1233" s="106" t="s">
        <v>181</v>
      </c>
      <c r="AL1233" s="106" t="s">
        <v>181</v>
      </c>
      <c r="AM1233" s="106" t="s">
        <v>181</v>
      </c>
      <c r="AN1233" s="106" t="s">
        <v>181</v>
      </c>
      <c r="AO1233" s="3"/>
    </row>
    <row r="1234" spans="2:41" x14ac:dyDescent="0.25">
      <c r="B1234" s="106" t="s">
        <v>4829</v>
      </c>
      <c r="C1234" s="16" t="s">
        <v>6</v>
      </c>
      <c r="D1234" s="16" t="s">
        <v>7</v>
      </c>
      <c r="E1234" s="16">
        <v>2021</v>
      </c>
      <c r="F1234" s="105">
        <v>44420</v>
      </c>
      <c r="G1234" s="107">
        <v>1008.2</v>
      </c>
      <c r="H1234" s="106" t="s">
        <v>181</v>
      </c>
      <c r="I1234" s="107">
        <v>1009.7</v>
      </c>
      <c r="J1234" s="106" t="s">
        <v>9409</v>
      </c>
      <c r="K1234" s="107">
        <v>1006.7</v>
      </c>
      <c r="L1234" s="106" t="s">
        <v>9410</v>
      </c>
      <c r="M1234" s="107">
        <v>28.4</v>
      </c>
      <c r="N1234" s="107">
        <v>33.9</v>
      </c>
      <c r="O1234" s="106" t="s">
        <v>9411</v>
      </c>
      <c r="P1234" s="107">
        <v>25</v>
      </c>
      <c r="Q1234" s="106" t="s">
        <v>9412</v>
      </c>
      <c r="R1234" s="106" t="s">
        <v>181</v>
      </c>
      <c r="S1234" s="107">
        <v>80</v>
      </c>
      <c r="T1234" s="107">
        <v>52</v>
      </c>
      <c r="U1234" s="106" t="s">
        <v>9413</v>
      </c>
      <c r="V1234" s="107">
        <v>0.4</v>
      </c>
      <c r="W1234" s="107">
        <v>129</v>
      </c>
      <c r="X1234" s="107">
        <v>3.6</v>
      </c>
      <c r="Y1234" s="107">
        <v>209</v>
      </c>
      <c r="Z1234" s="106" t="s">
        <v>9414</v>
      </c>
      <c r="AA1234" s="107">
        <v>0</v>
      </c>
      <c r="AB1234" s="106" t="s">
        <v>181</v>
      </c>
      <c r="AC1234" s="106" t="s">
        <v>181</v>
      </c>
      <c r="AD1234" s="106" t="s">
        <v>181</v>
      </c>
      <c r="AE1234" s="106" t="s">
        <v>181</v>
      </c>
      <c r="AF1234" s="106" t="s">
        <v>181</v>
      </c>
      <c r="AG1234" s="106" t="s">
        <v>181</v>
      </c>
      <c r="AH1234" s="106" t="s">
        <v>181</v>
      </c>
      <c r="AI1234" s="106" t="s">
        <v>181</v>
      </c>
      <c r="AJ1234" s="106" t="s">
        <v>181</v>
      </c>
      <c r="AK1234" s="106" t="s">
        <v>181</v>
      </c>
      <c r="AL1234" s="106" t="s">
        <v>181</v>
      </c>
      <c r="AM1234" s="106" t="s">
        <v>181</v>
      </c>
      <c r="AN1234" s="106" t="s">
        <v>181</v>
      </c>
      <c r="AO1234" s="3"/>
    </row>
    <row r="1235" spans="2:41" x14ac:dyDescent="0.25">
      <c r="B1235" s="106" t="s">
        <v>4829</v>
      </c>
      <c r="C1235" s="16" t="s">
        <v>6</v>
      </c>
      <c r="D1235" s="16" t="s">
        <v>7</v>
      </c>
      <c r="E1235" s="16">
        <v>2021</v>
      </c>
      <c r="F1235" s="105">
        <v>44421</v>
      </c>
      <c r="G1235" s="107">
        <v>1005.7</v>
      </c>
      <c r="H1235" s="106" t="s">
        <v>181</v>
      </c>
      <c r="I1235" s="107">
        <v>1007.7</v>
      </c>
      <c r="J1235" s="106" t="s">
        <v>9031</v>
      </c>
      <c r="K1235" s="107">
        <v>1004</v>
      </c>
      <c r="L1235" s="106" t="s">
        <v>9415</v>
      </c>
      <c r="M1235" s="107">
        <v>28.5</v>
      </c>
      <c r="N1235" s="107">
        <v>34.200000000000003</v>
      </c>
      <c r="O1235" s="106" t="s">
        <v>9416</v>
      </c>
      <c r="P1235" s="107">
        <v>24.9</v>
      </c>
      <c r="Q1235" s="106" t="s">
        <v>9417</v>
      </c>
      <c r="R1235" s="106" t="s">
        <v>181</v>
      </c>
      <c r="S1235" s="107">
        <v>80</v>
      </c>
      <c r="T1235" s="107">
        <v>51</v>
      </c>
      <c r="U1235" s="106" t="s">
        <v>9418</v>
      </c>
      <c r="V1235" s="107">
        <v>0.4</v>
      </c>
      <c r="W1235" s="107">
        <v>161</v>
      </c>
      <c r="X1235" s="107">
        <v>3.8</v>
      </c>
      <c r="Y1235" s="107">
        <v>69</v>
      </c>
      <c r="Z1235" s="106" t="s">
        <v>9419</v>
      </c>
      <c r="AA1235" s="107">
        <v>0</v>
      </c>
      <c r="AB1235" s="106" t="s">
        <v>181</v>
      </c>
      <c r="AC1235" s="106" t="s">
        <v>181</v>
      </c>
      <c r="AD1235" s="106" t="s">
        <v>181</v>
      </c>
      <c r="AE1235" s="106" t="s">
        <v>181</v>
      </c>
      <c r="AF1235" s="106" t="s">
        <v>181</v>
      </c>
      <c r="AG1235" s="106" t="s">
        <v>181</v>
      </c>
      <c r="AH1235" s="106" t="s">
        <v>181</v>
      </c>
      <c r="AI1235" s="106" t="s">
        <v>181</v>
      </c>
      <c r="AJ1235" s="106" t="s">
        <v>181</v>
      </c>
      <c r="AK1235" s="106" t="s">
        <v>181</v>
      </c>
      <c r="AL1235" s="106" t="s">
        <v>181</v>
      </c>
      <c r="AM1235" s="106" t="s">
        <v>181</v>
      </c>
      <c r="AN1235" s="106" t="s">
        <v>181</v>
      </c>
      <c r="AO1235" s="3"/>
    </row>
    <row r="1236" spans="2:41" x14ac:dyDescent="0.25">
      <c r="B1236" s="106" t="s">
        <v>4829</v>
      </c>
      <c r="C1236" s="16" t="s">
        <v>6</v>
      </c>
      <c r="D1236" s="16" t="s">
        <v>7</v>
      </c>
      <c r="E1236" s="16">
        <v>2021</v>
      </c>
      <c r="F1236" s="105">
        <v>44422</v>
      </c>
      <c r="G1236" s="107">
        <v>1006.4</v>
      </c>
      <c r="H1236" s="106" t="s">
        <v>181</v>
      </c>
      <c r="I1236" s="107">
        <v>1008.8</v>
      </c>
      <c r="J1236" s="106" t="s">
        <v>9420</v>
      </c>
      <c r="K1236" s="107">
        <v>1004.8</v>
      </c>
      <c r="L1236" s="106" t="s">
        <v>9421</v>
      </c>
      <c r="M1236" s="107">
        <v>28.5</v>
      </c>
      <c r="N1236" s="107">
        <v>33.9</v>
      </c>
      <c r="O1236" s="106" t="s">
        <v>9422</v>
      </c>
      <c r="P1236" s="107">
        <v>25.1</v>
      </c>
      <c r="Q1236" s="106" t="s">
        <v>9423</v>
      </c>
      <c r="R1236" s="106" t="s">
        <v>181</v>
      </c>
      <c r="S1236" s="107">
        <v>80</v>
      </c>
      <c r="T1236" s="107">
        <v>55</v>
      </c>
      <c r="U1236" s="106" t="s">
        <v>9424</v>
      </c>
      <c r="V1236" s="107">
        <v>0.4</v>
      </c>
      <c r="W1236" s="107">
        <v>223</v>
      </c>
      <c r="X1236" s="107">
        <v>3.8</v>
      </c>
      <c r="Y1236" s="107">
        <v>97</v>
      </c>
      <c r="Z1236" s="106" t="s">
        <v>9425</v>
      </c>
      <c r="AA1236" s="107">
        <v>0</v>
      </c>
      <c r="AB1236" s="106" t="s">
        <v>181</v>
      </c>
      <c r="AC1236" s="106" t="s">
        <v>181</v>
      </c>
      <c r="AD1236" s="106" t="s">
        <v>181</v>
      </c>
      <c r="AE1236" s="106" t="s">
        <v>181</v>
      </c>
      <c r="AF1236" s="106" t="s">
        <v>181</v>
      </c>
      <c r="AG1236" s="106" t="s">
        <v>181</v>
      </c>
      <c r="AH1236" s="106" t="s">
        <v>181</v>
      </c>
      <c r="AI1236" s="106" t="s">
        <v>181</v>
      </c>
      <c r="AJ1236" s="106" t="s">
        <v>181</v>
      </c>
      <c r="AK1236" s="106" t="s">
        <v>181</v>
      </c>
      <c r="AL1236" s="106" t="s">
        <v>181</v>
      </c>
      <c r="AM1236" s="106" t="s">
        <v>181</v>
      </c>
      <c r="AN1236" s="106" t="s">
        <v>181</v>
      </c>
      <c r="AO1236" s="3"/>
    </row>
    <row r="1237" spans="2:41" x14ac:dyDescent="0.25">
      <c r="B1237" s="106" t="s">
        <v>4829</v>
      </c>
      <c r="C1237" s="16" t="s">
        <v>6</v>
      </c>
      <c r="D1237" s="16" t="s">
        <v>7</v>
      </c>
      <c r="E1237" s="16">
        <v>2021</v>
      </c>
      <c r="F1237" s="105">
        <v>44423</v>
      </c>
      <c r="G1237" s="107">
        <v>1009.8</v>
      </c>
      <c r="H1237" s="106" t="s">
        <v>181</v>
      </c>
      <c r="I1237" s="107">
        <v>1012.5</v>
      </c>
      <c r="J1237" s="106" t="s">
        <v>9426</v>
      </c>
      <c r="K1237" s="107">
        <v>1006.7</v>
      </c>
      <c r="L1237" s="106" t="s">
        <v>9427</v>
      </c>
      <c r="M1237" s="107">
        <v>28.8</v>
      </c>
      <c r="N1237" s="107">
        <v>32.700000000000003</v>
      </c>
      <c r="O1237" s="106" t="s">
        <v>9428</v>
      </c>
      <c r="P1237" s="107">
        <v>24.8</v>
      </c>
      <c r="Q1237" s="106" t="s">
        <v>9429</v>
      </c>
      <c r="R1237" s="106" t="s">
        <v>181</v>
      </c>
      <c r="S1237" s="107">
        <v>80</v>
      </c>
      <c r="T1237" s="107">
        <v>60</v>
      </c>
      <c r="U1237" s="106" t="s">
        <v>9430</v>
      </c>
      <c r="V1237" s="107">
        <v>0.5</v>
      </c>
      <c r="W1237" s="107">
        <v>2</v>
      </c>
      <c r="X1237" s="107">
        <v>5.3</v>
      </c>
      <c r="Y1237" s="107">
        <v>97</v>
      </c>
      <c r="Z1237" s="106" t="s">
        <v>9431</v>
      </c>
      <c r="AA1237" s="107">
        <v>0</v>
      </c>
      <c r="AB1237" s="106" t="s">
        <v>181</v>
      </c>
      <c r="AC1237" s="106" t="s">
        <v>181</v>
      </c>
      <c r="AD1237" s="106" t="s">
        <v>181</v>
      </c>
      <c r="AE1237" s="106" t="s">
        <v>181</v>
      </c>
      <c r="AF1237" s="106" t="s">
        <v>181</v>
      </c>
      <c r="AG1237" s="106" t="s">
        <v>181</v>
      </c>
      <c r="AH1237" s="106" t="s">
        <v>181</v>
      </c>
      <c r="AI1237" s="106" t="s">
        <v>181</v>
      </c>
      <c r="AJ1237" s="106" t="s">
        <v>181</v>
      </c>
      <c r="AK1237" s="106" t="s">
        <v>181</v>
      </c>
      <c r="AL1237" s="106" t="s">
        <v>181</v>
      </c>
      <c r="AM1237" s="106" t="s">
        <v>181</v>
      </c>
      <c r="AN1237" s="106" t="s">
        <v>181</v>
      </c>
      <c r="AO1237" s="3"/>
    </row>
    <row r="1238" spans="2:41" x14ac:dyDescent="0.25">
      <c r="B1238" s="106" t="s">
        <v>4829</v>
      </c>
      <c r="C1238" s="16" t="s">
        <v>6</v>
      </c>
      <c r="D1238" s="16" t="s">
        <v>7</v>
      </c>
      <c r="E1238" s="16">
        <v>2021</v>
      </c>
      <c r="F1238" s="105">
        <v>44424</v>
      </c>
      <c r="G1238" s="107">
        <v>1011.8</v>
      </c>
      <c r="H1238" s="106" t="s">
        <v>181</v>
      </c>
      <c r="I1238" s="107">
        <v>1013.2</v>
      </c>
      <c r="J1238" s="106" t="s">
        <v>9432</v>
      </c>
      <c r="K1238" s="107">
        <v>1010.9</v>
      </c>
      <c r="L1238" s="106" t="s">
        <v>9433</v>
      </c>
      <c r="M1238" s="107">
        <v>28.9</v>
      </c>
      <c r="N1238" s="107">
        <v>34.299999999999997</v>
      </c>
      <c r="O1238" s="106" t="s">
        <v>9057</v>
      </c>
      <c r="P1238" s="107">
        <v>25.5</v>
      </c>
      <c r="Q1238" s="106" t="s">
        <v>9434</v>
      </c>
      <c r="R1238" s="106" t="s">
        <v>181</v>
      </c>
      <c r="S1238" s="107">
        <v>78</v>
      </c>
      <c r="T1238" s="107">
        <v>49</v>
      </c>
      <c r="U1238" s="106" t="s">
        <v>9435</v>
      </c>
      <c r="V1238" s="107">
        <v>0.5</v>
      </c>
      <c r="W1238" s="107">
        <v>166</v>
      </c>
      <c r="X1238" s="107">
        <v>5.6</v>
      </c>
      <c r="Y1238" s="107">
        <v>140</v>
      </c>
      <c r="Z1238" s="106" t="s">
        <v>9436</v>
      </c>
      <c r="AA1238" s="107">
        <v>0</v>
      </c>
      <c r="AB1238" s="106" t="s">
        <v>181</v>
      </c>
      <c r="AC1238" s="106" t="s">
        <v>181</v>
      </c>
      <c r="AD1238" s="106" t="s">
        <v>181</v>
      </c>
      <c r="AE1238" s="106" t="s">
        <v>181</v>
      </c>
      <c r="AF1238" s="106" t="s">
        <v>181</v>
      </c>
      <c r="AG1238" s="106" t="s">
        <v>181</v>
      </c>
      <c r="AH1238" s="106" t="s">
        <v>181</v>
      </c>
      <c r="AI1238" s="106" t="s">
        <v>181</v>
      </c>
      <c r="AJ1238" s="106" t="s">
        <v>181</v>
      </c>
      <c r="AK1238" s="106" t="s">
        <v>181</v>
      </c>
      <c r="AL1238" s="106" t="s">
        <v>181</v>
      </c>
      <c r="AM1238" s="106" t="s">
        <v>181</v>
      </c>
      <c r="AN1238" s="106" t="s">
        <v>181</v>
      </c>
      <c r="AO1238" s="3"/>
    </row>
    <row r="1239" spans="2:41" x14ac:dyDescent="0.25">
      <c r="B1239" s="106" t="s">
        <v>4829</v>
      </c>
      <c r="C1239" s="16" t="s">
        <v>6</v>
      </c>
      <c r="D1239" s="16" t="s">
        <v>7</v>
      </c>
      <c r="E1239" s="16">
        <v>2021</v>
      </c>
      <c r="F1239" s="105">
        <v>44425</v>
      </c>
      <c r="G1239" s="107">
        <v>1009.6</v>
      </c>
      <c r="H1239" s="106" t="s">
        <v>181</v>
      </c>
      <c r="I1239" s="107">
        <v>1011.8</v>
      </c>
      <c r="J1239" s="106" t="s">
        <v>9437</v>
      </c>
      <c r="K1239" s="107">
        <v>1007.6</v>
      </c>
      <c r="L1239" s="106" t="s">
        <v>9438</v>
      </c>
      <c r="M1239" s="107">
        <v>28.4</v>
      </c>
      <c r="N1239" s="107">
        <v>33.6</v>
      </c>
      <c r="O1239" s="106" t="s">
        <v>9439</v>
      </c>
      <c r="P1239" s="107">
        <v>24.5</v>
      </c>
      <c r="Q1239" s="106" t="s">
        <v>9440</v>
      </c>
      <c r="R1239" s="106" t="s">
        <v>181</v>
      </c>
      <c r="S1239" s="107">
        <v>81</v>
      </c>
      <c r="T1239" s="107">
        <v>56</v>
      </c>
      <c r="U1239" s="106" t="s">
        <v>9441</v>
      </c>
      <c r="V1239" s="107">
        <v>0.4</v>
      </c>
      <c r="W1239" s="107">
        <v>216</v>
      </c>
      <c r="X1239" s="107">
        <v>5</v>
      </c>
      <c r="Y1239" s="107">
        <v>44</v>
      </c>
      <c r="Z1239" s="106" t="s">
        <v>9442</v>
      </c>
      <c r="AA1239" s="107">
        <v>0</v>
      </c>
      <c r="AB1239" s="106" t="s">
        <v>181</v>
      </c>
      <c r="AC1239" s="106" t="s">
        <v>181</v>
      </c>
      <c r="AD1239" s="106" t="s">
        <v>181</v>
      </c>
      <c r="AE1239" s="106" t="s">
        <v>181</v>
      </c>
      <c r="AF1239" s="106" t="s">
        <v>181</v>
      </c>
      <c r="AG1239" s="106" t="s">
        <v>181</v>
      </c>
      <c r="AH1239" s="106" t="s">
        <v>181</v>
      </c>
      <c r="AI1239" s="106" t="s">
        <v>181</v>
      </c>
      <c r="AJ1239" s="106" t="s">
        <v>181</v>
      </c>
      <c r="AK1239" s="106" t="s">
        <v>181</v>
      </c>
      <c r="AL1239" s="106" t="s">
        <v>181</v>
      </c>
      <c r="AM1239" s="106" t="s">
        <v>181</v>
      </c>
      <c r="AN1239" s="106" t="s">
        <v>181</v>
      </c>
      <c r="AO1239" s="3"/>
    </row>
    <row r="1240" spans="2:41" x14ac:dyDescent="0.25">
      <c r="B1240" s="106" t="s">
        <v>4829</v>
      </c>
      <c r="C1240" s="16" t="s">
        <v>6</v>
      </c>
      <c r="D1240" s="16" t="s">
        <v>7</v>
      </c>
      <c r="E1240" s="16">
        <v>2021</v>
      </c>
      <c r="F1240" s="105">
        <v>44426</v>
      </c>
      <c r="G1240" s="107">
        <v>1008</v>
      </c>
      <c r="H1240" s="106" t="s">
        <v>181</v>
      </c>
      <c r="I1240" s="107">
        <v>1009.3</v>
      </c>
      <c r="J1240" s="106" t="s">
        <v>9443</v>
      </c>
      <c r="K1240" s="107">
        <v>1006.6</v>
      </c>
      <c r="L1240" s="106" t="s">
        <v>9444</v>
      </c>
      <c r="M1240" s="107">
        <v>27.4</v>
      </c>
      <c r="N1240" s="107">
        <v>33.200000000000003</v>
      </c>
      <c r="O1240" s="106" t="s">
        <v>9445</v>
      </c>
      <c r="P1240" s="107">
        <v>24.5</v>
      </c>
      <c r="Q1240" s="106" t="s">
        <v>9446</v>
      </c>
      <c r="R1240" s="106" t="s">
        <v>181</v>
      </c>
      <c r="S1240" s="107">
        <v>84</v>
      </c>
      <c r="T1240" s="107">
        <v>53</v>
      </c>
      <c r="U1240" s="106" t="s">
        <v>9445</v>
      </c>
      <c r="V1240" s="107">
        <v>0.4</v>
      </c>
      <c r="W1240" s="107">
        <v>43</v>
      </c>
      <c r="X1240" s="107">
        <v>4.8</v>
      </c>
      <c r="Y1240" s="107">
        <v>18</v>
      </c>
      <c r="Z1240" s="106" t="s">
        <v>9447</v>
      </c>
      <c r="AA1240" s="107">
        <v>1</v>
      </c>
      <c r="AB1240" s="106" t="s">
        <v>181</v>
      </c>
      <c r="AC1240" s="106" t="s">
        <v>181</v>
      </c>
      <c r="AD1240" s="106" t="s">
        <v>181</v>
      </c>
      <c r="AE1240" s="106" t="s">
        <v>181</v>
      </c>
      <c r="AF1240" s="106" t="s">
        <v>181</v>
      </c>
      <c r="AG1240" s="106" t="s">
        <v>181</v>
      </c>
      <c r="AH1240" s="106" t="s">
        <v>181</v>
      </c>
      <c r="AI1240" s="106" t="s">
        <v>181</v>
      </c>
      <c r="AJ1240" s="106" t="s">
        <v>181</v>
      </c>
      <c r="AK1240" s="106" t="s">
        <v>181</v>
      </c>
      <c r="AL1240" s="106" t="s">
        <v>181</v>
      </c>
      <c r="AM1240" s="106" t="s">
        <v>181</v>
      </c>
      <c r="AN1240" s="106" t="s">
        <v>181</v>
      </c>
      <c r="AO1240" s="3"/>
    </row>
    <row r="1241" spans="2:41" x14ac:dyDescent="0.25">
      <c r="B1241" s="106" t="s">
        <v>4829</v>
      </c>
      <c r="C1241" s="16" t="s">
        <v>6</v>
      </c>
      <c r="D1241" s="16" t="s">
        <v>7</v>
      </c>
      <c r="E1241" s="16">
        <v>2021</v>
      </c>
      <c r="F1241" s="105">
        <v>44427</v>
      </c>
      <c r="G1241" s="107">
        <v>1008.5</v>
      </c>
      <c r="H1241" s="106" t="s">
        <v>181</v>
      </c>
      <c r="I1241" s="107">
        <v>1010.7</v>
      </c>
      <c r="J1241" s="106" t="s">
        <v>9448</v>
      </c>
      <c r="K1241" s="107">
        <v>1006.8</v>
      </c>
      <c r="L1241" s="106" t="s">
        <v>9449</v>
      </c>
      <c r="M1241" s="107">
        <v>26.9</v>
      </c>
      <c r="N1241" s="107">
        <v>33.4</v>
      </c>
      <c r="O1241" s="106" t="s">
        <v>9081</v>
      </c>
      <c r="P1241" s="107">
        <v>23.3</v>
      </c>
      <c r="Q1241" s="106" t="s">
        <v>9450</v>
      </c>
      <c r="R1241" s="106" t="s">
        <v>181</v>
      </c>
      <c r="S1241" s="107">
        <v>85</v>
      </c>
      <c r="T1241" s="107">
        <v>57</v>
      </c>
      <c r="U1241" s="106" t="s">
        <v>9451</v>
      </c>
      <c r="V1241" s="107">
        <v>0.5</v>
      </c>
      <c r="W1241" s="107">
        <v>238</v>
      </c>
      <c r="X1241" s="107">
        <v>3.5</v>
      </c>
      <c r="Y1241" s="107">
        <v>137</v>
      </c>
      <c r="Z1241" s="106" t="s">
        <v>9452</v>
      </c>
      <c r="AA1241" s="107">
        <v>28</v>
      </c>
      <c r="AB1241" s="106" t="s">
        <v>181</v>
      </c>
      <c r="AC1241" s="106" t="s">
        <v>181</v>
      </c>
      <c r="AD1241" s="106" t="s">
        <v>181</v>
      </c>
      <c r="AE1241" s="106" t="s">
        <v>181</v>
      </c>
      <c r="AF1241" s="106" t="s">
        <v>181</v>
      </c>
      <c r="AG1241" s="106" t="s">
        <v>181</v>
      </c>
      <c r="AH1241" s="106" t="s">
        <v>181</v>
      </c>
      <c r="AI1241" s="106" t="s">
        <v>181</v>
      </c>
      <c r="AJ1241" s="106" t="s">
        <v>181</v>
      </c>
      <c r="AK1241" s="106" t="s">
        <v>181</v>
      </c>
      <c r="AL1241" s="106" t="s">
        <v>181</v>
      </c>
      <c r="AM1241" s="106" t="s">
        <v>181</v>
      </c>
      <c r="AN1241" s="106" t="s">
        <v>181</v>
      </c>
      <c r="AO1241" s="3"/>
    </row>
    <row r="1242" spans="2:41" x14ac:dyDescent="0.25">
      <c r="B1242" s="106" t="s">
        <v>4829</v>
      </c>
      <c r="C1242" s="16" t="s">
        <v>6</v>
      </c>
      <c r="D1242" s="16" t="s">
        <v>7</v>
      </c>
      <c r="E1242" s="16">
        <v>2021</v>
      </c>
      <c r="F1242" s="105">
        <v>44428</v>
      </c>
      <c r="G1242" s="107">
        <v>1009.3</v>
      </c>
      <c r="H1242" s="106" t="s">
        <v>181</v>
      </c>
      <c r="I1242" s="107">
        <v>1011.3</v>
      </c>
      <c r="J1242" s="106" t="s">
        <v>9453</v>
      </c>
      <c r="K1242" s="107">
        <v>1008.2</v>
      </c>
      <c r="L1242" s="106" t="s">
        <v>9454</v>
      </c>
      <c r="M1242" s="107">
        <v>27.3</v>
      </c>
      <c r="N1242" s="107">
        <v>33.799999999999997</v>
      </c>
      <c r="O1242" s="106" t="s">
        <v>9455</v>
      </c>
      <c r="P1242" s="107">
        <v>22.5</v>
      </c>
      <c r="Q1242" s="106" t="s">
        <v>9456</v>
      </c>
      <c r="R1242" s="106" t="s">
        <v>181</v>
      </c>
      <c r="S1242" s="107">
        <v>82</v>
      </c>
      <c r="T1242" s="107">
        <v>52</v>
      </c>
      <c r="U1242" s="106" t="s">
        <v>9457</v>
      </c>
      <c r="V1242" s="107">
        <v>0.6</v>
      </c>
      <c r="W1242" s="107">
        <v>78</v>
      </c>
      <c r="X1242" s="107">
        <v>3.8</v>
      </c>
      <c r="Y1242" s="107">
        <v>123</v>
      </c>
      <c r="Z1242" s="106" t="s">
        <v>9458</v>
      </c>
      <c r="AA1242" s="107">
        <v>0</v>
      </c>
      <c r="AB1242" s="106" t="s">
        <v>181</v>
      </c>
      <c r="AC1242" s="106" t="s">
        <v>181</v>
      </c>
      <c r="AD1242" s="106" t="s">
        <v>181</v>
      </c>
      <c r="AE1242" s="106" t="s">
        <v>181</v>
      </c>
      <c r="AF1242" s="106" t="s">
        <v>181</v>
      </c>
      <c r="AG1242" s="106" t="s">
        <v>181</v>
      </c>
      <c r="AH1242" s="106" t="s">
        <v>181</v>
      </c>
      <c r="AI1242" s="106" t="s">
        <v>181</v>
      </c>
      <c r="AJ1242" s="106" t="s">
        <v>181</v>
      </c>
      <c r="AK1242" s="106" t="s">
        <v>181</v>
      </c>
      <c r="AL1242" s="106" t="s">
        <v>181</v>
      </c>
      <c r="AM1242" s="106" t="s">
        <v>181</v>
      </c>
      <c r="AN1242" s="106" t="s">
        <v>181</v>
      </c>
      <c r="AO1242" s="3"/>
    </row>
    <row r="1243" spans="2:41" x14ac:dyDescent="0.25">
      <c r="B1243" s="106" t="s">
        <v>4829</v>
      </c>
      <c r="C1243" s="16" t="s">
        <v>6</v>
      </c>
      <c r="D1243" s="16" t="s">
        <v>7</v>
      </c>
      <c r="E1243" s="16">
        <v>2021</v>
      </c>
      <c r="F1243" s="105">
        <v>44429</v>
      </c>
      <c r="G1243" s="107">
        <v>1008.2</v>
      </c>
      <c r="H1243" s="106" t="s">
        <v>181</v>
      </c>
      <c r="I1243" s="107">
        <v>1010.1</v>
      </c>
      <c r="J1243" s="106" t="s">
        <v>9089</v>
      </c>
      <c r="K1243" s="107">
        <v>1006.7</v>
      </c>
      <c r="L1243" s="106" t="s">
        <v>9459</v>
      </c>
      <c r="M1243" s="107">
        <v>27.9</v>
      </c>
      <c r="N1243" s="107">
        <v>34.299999999999997</v>
      </c>
      <c r="O1243" s="106" t="s">
        <v>9460</v>
      </c>
      <c r="P1243" s="107">
        <v>24</v>
      </c>
      <c r="Q1243" s="106" t="s">
        <v>9461</v>
      </c>
      <c r="R1243" s="106" t="s">
        <v>181</v>
      </c>
      <c r="S1243" s="107">
        <v>79</v>
      </c>
      <c r="T1243" s="107">
        <v>50</v>
      </c>
      <c r="U1243" s="106" t="s">
        <v>9462</v>
      </c>
      <c r="V1243" s="107">
        <v>0.4</v>
      </c>
      <c r="W1243" s="107">
        <v>7</v>
      </c>
      <c r="X1243" s="107">
        <v>3.9</v>
      </c>
      <c r="Y1243" s="107">
        <v>88</v>
      </c>
      <c r="Z1243" s="106" t="s">
        <v>9463</v>
      </c>
      <c r="AA1243" s="107">
        <v>0</v>
      </c>
      <c r="AB1243" s="106" t="s">
        <v>181</v>
      </c>
      <c r="AC1243" s="106" t="s">
        <v>181</v>
      </c>
      <c r="AD1243" s="106" t="s">
        <v>181</v>
      </c>
      <c r="AE1243" s="106" t="s">
        <v>181</v>
      </c>
      <c r="AF1243" s="106" t="s">
        <v>181</v>
      </c>
      <c r="AG1243" s="106" t="s">
        <v>181</v>
      </c>
      <c r="AH1243" s="106" t="s">
        <v>181</v>
      </c>
      <c r="AI1243" s="106" t="s">
        <v>181</v>
      </c>
      <c r="AJ1243" s="106" t="s">
        <v>181</v>
      </c>
      <c r="AK1243" s="106" t="s">
        <v>181</v>
      </c>
      <c r="AL1243" s="106" t="s">
        <v>181</v>
      </c>
      <c r="AM1243" s="106" t="s">
        <v>181</v>
      </c>
      <c r="AN1243" s="106" t="s">
        <v>181</v>
      </c>
      <c r="AO1243" s="3"/>
    </row>
    <row r="1244" spans="2:41" x14ac:dyDescent="0.25">
      <c r="B1244" s="106" t="s">
        <v>4829</v>
      </c>
      <c r="C1244" s="16" t="s">
        <v>6</v>
      </c>
      <c r="D1244" s="16" t="s">
        <v>7</v>
      </c>
      <c r="E1244" s="16">
        <v>2021</v>
      </c>
      <c r="F1244" s="105">
        <v>44430</v>
      </c>
      <c r="G1244" s="107">
        <v>1006.6</v>
      </c>
      <c r="H1244" s="106" t="s">
        <v>181</v>
      </c>
      <c r="I1244" s="107">
        <v>1008</v>
      </c>
      <c r="J1244" s="106" t="s">
        <v>9096</v>
      </c>
      <c r="K1244" s="107">
        <v>1005</v>
      </c>
      <c r="L1244" s="106" t="s">
        <v>9464</v>
      </c>
      <c r="M1244" s="107">
        <v>27.9</v>
      </c>
      <c r="N1244" s="107">
        <v>33.200000000000003</v>
      </c>
      <c r="O1244" s="106" t="s">
        <v>9465</v>
      </c>
      <c r="P1244" s="107">
        <v>23.9</v>
      </c>
      <c r="Q1244" s="106" t="s">
        <v>9466</v>
      </c>
      <c r="R1244" s="106" t="s">
        <v>181</v>
      </c>
      <c r="S1244" s="107">
        <v>78</v>
      </c>
      <c r="T1244" s="107">
        <v>53</v>
      </c>
      <c r="U1244" s="106" t="s">
        <v>9467</v>
      </c>
      <c r="V1244" s="107">
        <v>0.5</v>
      </c>
      <c r="W1244" s="107">
        <v>20</v>
      </c>
      <c r="X1244" s="107">
        <v>4.2</v>
      </c>
      <c r="Y1244" s="107">
        <v>324</v>
      </c>
      <c r="Z1244" s="106" t="s">
        <v>9464</v>
      </c>
      <c r="AA1244" s="107">
        <v>0</v>
      </c>
      <c r="AB1244" s="106" t="s">
        <v>181</v>
      </c>
      <c r="AC1244" s="106" t="s">
        <v>181</v>
      </c>
      <c r="AD1244" s="106" t="s">
        <v>181</v>
      </c>
      <c r="AE1244" s="106" t="s">
        <v>181</v>
      </c>
      <c r="AF1244" s="106" t="s">
        <v>181</v>
      </c>
      <c r="AG1244" s="106" t="s">
        <v>181</v>
      </c>
      <c r="AH1244" s="106" t="s">
        <v>181</v>
      </c>
      <c r="AI1244" s="106" t="s">
        <v>181</v>
      </c>
      <c r="AJ1244" s="106" t="s">
        <v>181</v>
      </c>
      <c r="AK1244" s="106" t="s">
        <v>181</v>
      </c>
      <c r="AL1244" s="106" t="s">
        <v>181</v>
      </c>
      <c r="AM1244" s="106" t="s">
        <v>181</v>
      </c>
      <c r="AN1244" s="106" t="s">
        <v>181</v>
      </c>
      <c r="AO1244" s="3"/>
    </row>
    <row r="1245" spans="2:41" x14ac:dyDescent="0.25">
      <c r="B1245" s="106" t="s">
        <v>4829</v>
      </c>
      <c r="C1245" s="16" t="s">
        <v>6</v>
      </c>
      <c r="D1245" s="16" t="s">
        <v>7</v>
      </c>
      <c r="E1245" s="16">
        <v>2021</v>
      </c>
      <c r="F1245" s="105">
        <v>44431</v>
      </c>
      <c r="G1245" s="107">
        <v>1006.6</v>
      </c>
      <c r="H1245" s="106" t="s">
        <v>181</v>
      </c>
      <c r="I1245" s="107">
        <v>1008.1</v>
      </c>
      <c r="J1245" s="106" t="s">
        <v>9468</v>
      </c>
      <c r="K1245" s="107">
        <v>1004.9</v>
      </c>
      <c r="L1245" s="106" t="s">
        <v>9469</v>
      </c>
      <c r="M1245" s="107">
        <v>28.3</v>
      </c>
      <c r="N1245" s="107">
        <v>34.9</v>
      </c>
      <c r="O1245" s="106" t="s">
        <v>9470</v>
      </c>
      <c r="P1245" s="107">
        <v>24.1</v>
      </c>
      <c r="Q1245" s="106" t="s">
        <v>9471</v>
      </c>
      <c r="R1245" s="106" t="s">
        <v>181</v>
      </c>
      <c r="S1245" s="107">
        <v>81</v>
      </c>
      <c r="T1245" s="107">
        <v>51</v>
      </c>
      <c r="U1245" s="106" t="s">
        <v>9472</v>
      </c>
      <c r="V1245" s="107">
        <v>0.3</v>
      </c>
      <c r="W1245" s="107">
        <v>130</v>
      </c>
      <c r="X1245" s="107">
        <v>5.5</v>
      </c>
      <c r="Y1245" s="107">
        <v>147</v>
      </c>
      <c r="Z1245" s="106" t="s">
        <v>9473</v>
      </c>
      <c r="AA1245" s="107">
        <v>0</v>
      </c>
      <c r="AB1245" s="106" t="s">
        <v>181</v>
      </c>
      <c r="AC1245" s="106" t="s">
        <v>181</v>
      </c>
      <c r="AD1245" s="106" t="s">
        <v>181</v>
      </c>
      <c r="AE1245" s="106" t="s">
        <v>181</v>
      </c>
      <c r="AF1245" s="106" t="s">
        <v>181</v>
      </c>
      <c r="AG1245" s="106" t="s">
        <v>181</v>
      </c>
      <c r="AH1245" s="106" t="s">
        <v>181</v>
      </c>
      <c r="AI1245" s="106" t="s">
        <v>181</v>
      </c>
      <c r="AJ1245" s="106" t="s">
        <v>181</v>
      </c>
      <c r="AK1245" s="106" t="s">
        <v>181</v>
      </c>
      <c r="AL1245" s="106" t="s">
        <v>181</v>
      </c>
      <c r="AM1245" s="106" t="s">
        <v>181</v>
      </c>
      <c r="AN1245" s="106" t="s">
        <v>181</v>
      </c>
      <c r="AO1245" s="3"/>
    </row>
    <row r="1246" spans="2:41" x14ac:dyDescent="0.25">
      <c r="B1246" s="106" t="s">
        <v>4829</v>
      </c>
      <c r="C1246" s="16" t="s">
        <v>6</v>
      </c>
      <c r="D1246" s="16" t="s">
        <v>7</v>
      </c>
      <c r="E1246" s="16">
        <v>2021</v>
      </c>
      <c r="F1246" s="105">
        <v>44432</v>
      </c>
      <c r="G1246" s="107">
        <v>1007.4</v>
      </c>
      <c r="H1246" s="106" t="s">
        <v>181</v>
      </c>
      <c r="I1246" s="107">
        <v>1009.6</v>
      </c>
      <c r="J1246" s="106" t="s">
        <v>9474</v>
      </c>
      <c r="K1246" s="107">
        <v>1005.6</v>
      </c>
      <c r="L1246" s="106" t="s">
        <v>9475</v>
      </c>
      <c r="M1246" s="107">
        <v>28.7</v>
      </c>
      <c r="N1246" s="107">
        <v>34</v>
      </c>
      <c r="O1246" s="106" t="s">
        <v>9476</v>
      </c>
      <c r="P1246" s="107">
        <v>24.5</v>
      </c>
      <c r="Q1246" s="106" t="s">
        <v>9477</v>
      </c>
      <c r="R1246" s="106" t="s">
        <v>181</v>
      </c>
      <c r="S1246" s="107">
        <v>81</v>
      </c>
      <c r="T1246" s="107">
        <v>58</v>
      </c>
      <c r="U1246" s="106" t="s">
        <v>9478</v>
      </c>
      <c r="V1246" s="107">
        <v>0.4</v>
      </c>
      <c r="W1246" s="107">
        <v>1</v>
      </c>
      <c r="X1246" s="107">
        <v>4.5999999999999996</v>
      </c>
      <c r="Y1246" s="107">
        <v>153</v>
      </c>
      <c r="Z1246" s="106" t="s">
        <v>9479</v>
      </c>
      <c r="AA1246" s="107">
        <v>0</v>
      </c>
      <c r="AB1246" s="106" t="s">
        <v>181</v>
      </c>
      <c r="AC1246" s="106" t="s">
        <v>181</v>
      </c>
      <c r="AD1246" s="106" t="s">
        <v>181</v>
      </c>
      <c r="AE1246" s="106" t="s">
        <v>181</v>
      </c>
      <c r="AF1246" s="106" t="s">
        <v>181</v>
      </c>
      <c r="AG1246" s="106" t="s">
        <v>181</v>
      </c>
      <c r="AH1246" s="106" t="s">
        <v>181</v>
      </c>
      <c r="AI1246" s="106" t="s">
        <v>181</v>
      </c>
      <c r="AJ1246" s="106" t="s">
        <v>181</v>
      </c>
      <c r="AK1246" s="106" t="s">
        <v>181</v>
      </c>
      <c r="AL1246" s="106" t="s">
        <v>181</v>
      </c>
      <c r="AM1246" s="106" t="s">
        <v>181</v>
      </c>
      <c r="AN1246" s="106" t="s">
        <v>181</v>
      </c>
      <c r="AO1246" s="3"/>
    </row>
    <row r="1247" spans="2:41" x14ac:dyDescent="0.25">
      <c r="B1247" s="106" t="s">
        <v>4829</v>
      </c>
      <c r="C1247" s="16" t="s">
        <v>6</v>
      </c>
      <c r="D1247" s="16" t="s">
        <v>7</v>
      </c>
      <c r="E1247" s="16">
        <v>2021</v>
      </c>
      <c r="F1247" s="105">
        <v>44433</v>
      </c>
      <c r="G1247" s="107">
        <v>1009.4</v>
      </c>
      <c r="H1247" s="106" t="s">
        <v>181</v>
      </c>
      <c r="I1247" s="107">
        <v>1012.6</v>
      </c>
      <c r="J1247" s="106" t="s">
        <v>9480</v>
      </c>
      <c r="K1247" s="107">
        <v>1008</v>
      </c>
      <c r="L1247" s="106" t="s">
        <v>9481</v>
      </c>
      <c r="M1247" s="107">
        <v>28.5</v>
      </c>
      <c r="N1247" s="107">
        <v>34.299999999999997</v>
      </c>
      <c r="O1247" s="106" t="s">
        <v>9482</v>
      </c>
      <c r="P1247" s="107">
        <v>25</v>
      </c>
      <c r="Q1247" s="106" t="s">
        <v>9483</v>
      </c>
      <c r="R1247" s="106" t="s">
        <v>181</v>
      </c>
      <c r="S1247" s="107">
        <v>82</v>
      </c>
      <c r="T1247" s="107">
        <v>54</v>
      </c>
      <c r="U1247" s="106" t="s">
        <v>9484</v>
      </c>
      <c r="V1247" s="107">
        <v>0.5</v>
      </c>
      <c r="W1247" s="107">
        <v>228</v>
      </c>
      <c r="X1247" s="107">
        <v>5</v>
      </c>
      <c r="Y1247" s="107">
        <v>132</v>
      </c>
      <c r="Z1247" s="106" t="s">
        <v>9485</v>
      </c>
      <c r="AA1247" s="107">
        <v>0</v>
      </c>
      <c r="AB1247" s="106" t="s">
        <v>181</v>
      </c>
      <c r="AC1247" s="106" t="s">
        <v>181</v>
      </c>
      <c r="AD1247" s="106" t="s">
        <v>181</v>
      </c>
      <c r="AE1247" s="106" t="s">
        <v>181</v>
      </c>
      <c r="AF1247" s="106" t="s">
        <v>181</v>
      </c>
      <c r="AG1247" s="106" t="s">
        <v>181</v>
      </c>
      <c r="AH1247" s="106" t="s">
        <v>181</v>
      </c>
      <c r="AI1247" s="106" t="s">
        <v>181</v>
      </c>
      <c r="AJ1247" s="106" t="s">
        <v>181</v>
      </c>
      <c r="AK1247" s="106" t="s">
        <v>181</v>
      </c>
      <c r="AL1247" s="106" t="s">
        <v>181</v>
      </c>
      <c r="AM1247" s="106" t="s">
        <v>181</v>
      </c>
      <c r="AN1247" s="106" t="s">
        <v>181</v>
      </c>
      <c r="AO1247" s="3"/>
    </row>
    <row r="1248" spans="2:41" x14ac:dyDescent="0.25">
      <c r="B1248" s="106" t="s">
        <v>4829</v>
      </c>
      <c r="C1248" s="16" t="s">
        <v>6</v>
      </c>
      <c r="D1248" s="16" t="s">
        <v>7</v>
      </c>
      <c r="E1248" s="16">
        <v>2021</v>
      </c>
      <c r="F1248" s="105">
        <v>44434</v>
      </c>
      <c r="G1248" s="107">
        <v>1012.1</v>
      </c>
      <c r="H1248" s="106" t="s">
        <v>181</v>
      </c>
      <c r="I1248" s="107">
        <v>1013.7</v>
      </c>
      <c r="J1248" s="106" t="s">
        <v>9486</v>
      </c>
      <c r="K1248" s="107">
        <v>1010.8</v>
      </c>
      <c r="L1248" s="106" t="s">
        <v>9487</v>
      </c>
      <c r="M1248" s="107">
        <v>28.2</v>
      </c>
      <c r="N1248" s="107">
        <v>34.6</v>
      </c>
      <c r="O1248" s="106" t="s">
        <v>9488</v>
      </c>
      <c r="P1248" s="107">
        <v>23.8</v>
      </c>
      <c r="Q1248" s="106" t="s">
        <v>9489</v>
      </c>
      <c r="R1248" s="106" t="s">
        <v>181</v>
      </c>
      <c r="S1248" s="107">
        <v>78</v>
      </c>
      <c r="T1248" s="107">
        <v>49</v>
      </c>
      <c r="U1248" s="106" t="s">
        <v>9490</v>
      </c>
      <c r="V1248" s="107">
        <v>0.4</v>
      </c>
      <c r="W1248" s="107">
        <v>156</v>
      </c>
      <c r="X1248" s="107">
        <v>5.6</v>
      </c>
      <c r="Y1248" s="107">
        <v>129</v>
      </c>
      <c r="Z1248" s="106" t="s">
        <v>9491</v>
      </c>
      <c r="AA1248" s="107">
        <v>0</v>
      </c>
      <c r="AB1248" s="106" t="s">
        <v>181</v>
      </c>
      <c r="AC1248" s="106" t="s">
        <v>181</v>
      </c>
      <c r="AD1248" s="106" t="s">
        <v>181</v>
      </c>
      <c r="AE1248" s="106" t="s">
        <v>181</v>
      </c>
      <c r="AF1248" s="106" t="s">
        <v>181</v>
      </c>
      <c r="AG1248" s="106" t="s">
        <v>181</v>
      </c>
      <c r="AH1248" s="106" t="s">
        <v>181</v>
      </c>
      <c r="AI1248" s="106" t="s">
        <v>181</v>
      </c>
      <c r="AJ1248" s="106" t="s">
        <v>181</v>
      </c>
      <c r="AK1248" s="106" t="s">
        <v>181</v>
      </c>
      <c r="AL1248" s="106" t="s">
        <v>181</v>
      </c>
      <c r="AM1248" s="106" t="s">
        <v>181</v>
      </c>
      <c r="AN1248" s="106" t="s">
        <v>181</v>
      </c>
      <c r="AO1248" s="3"/>
    </row>
    <row r="1249" spans="2:41" x14ac:dyDescent="0.25">
      <c r="B1249" s="106" t="s">
        <v>4829</v>
      </c>
      <c r="C1249" s="16" t="s">
        <v>6</v>
      </c>
      <c r="D1249" s="16" t="s">
        <v>7</v>
      </c>
      <c r="E1249" s="16">
        <v>2021</v>
      </c>
      <c r="F1249" s="105">
        <v>44435</v>
      </c>
      <c r="G1249" s="107">
        <v>1011.9</v>
      </c>
      <c r="H1249" s="106" t="s">
        <v>181</v>
      </c>
      <c r="I1249" s="107">
        <v>1013.3</v>
      </c>
      <c r="J1249" s="106" t="s">
        <v>9492</v>
      </c>
      <c r="K1249" s="107">
        <v>1010.4</v>
      </c>
      <c r="L1249" s="106" t="s">
        <v>9493</v>
      </c>
      <c r="M1249" s="107">
        <v>28.3</v>
      </c>
      <c r="N1249" s="107">
        <v>35.4</v>
      </c>
      <c r="O1249" s="106" t="s">
        <v>9494</v>
      </c>
      <c r="P1249" s="107">
        <v>23.4</v>
      </c>
      <c r="Q1249" s="106" t="s">
        <v>9495</v>
      </c>
      <c r="R1249" s="106" t="s">
        <v>181</v>
      </c>
      <c r="S1249" s="107">
        <v>75</v>
      </c>
      <c r="T1249" s="107">
        <v>39</v>
      </c>
      <c r="U1249" s="106" t="s">
        <v>9496</v>
      </c>
      <c r="V1249" s="107">
        <v>0.5</v>
      </c>
      <c r="W1249" s="107">
        <v>151</v>
      </c>
      <c r="X1249" s="107">
        <v>5.4</v>
      </c>
      <c r="Y1249" s="107">
        <v>10</v>
      </c>
      <c r="Z1249" s="106" t="s">
        <v>9497</v>
      </c>
      <c r="AA1249" s="107">
        <v>0</v>
      </c>
      <c r="AB1249" s="106" t="s">
        <v>181</v>
      </c>
      <c r="AC1249" s="106" t="s">
        <v>181</v>
      </c>
      <c r="AD1249" s="106" t="s">
        <v>181</v>
      </c>
      <c r="AE1249" s="106" t="s">
        <v>181</v>
      </c>
      <c r="AF1249" s="106" t="s">
        <v>181</v>
      </c>
      <c r="AG1249" s="106" t="s">
        <v>181</v>
      </c>
      <c r="AH1249" s="106" t="s">
        <v>181</v>
      </c>
      <c r="AI1249" s="106" t="s">
        <v>181</v>
      </c>
      <c r="AJ1249" s="106" t="s">
        <v>181</v>
      </c>
      <c r="AK1249" s="106" t="s">
        <v>181</v>
      </c>
      <c r="AL1249" s="106" t="s">
        <v>181</v>
      </c>
      <c r="AM1249" s="106" t="s">
        <v>181</v>
      </c>
      <c r="AN1249" s="106" t="s">
        <v>181</v>
      </c>
      <c r="AO1249" s="3"/>
    </row>
    <row r="1250" spans="2:41" x14ac:dyDescent="0.25">
      <c r="B1250" s="106" t="s">
        <v>4829</v>
      </c>
      <c r="C1250" s="16" t="s">
        <v>6</v>
      </c>
      <c r="D1250" s="16" t="s">
        <v>7</v>
      </c>
      <c r="E1250" s="16">
        <v>2021</v>
      </c>
      <c r="F1250" s="105">
        <v>44436</v>
      </c>
      <c r="G1250" s="107">
        <v>1011.5</v>
      </c>
      <c r="H1250" s="106" t="s">
        <v>181</v>
      </c>
      <c r="I1250" s="107">
        <v>1013.3</v>
      </c>
      <c r="J1250" s="106" t="s">
        <v>9498</v>
      </c>
      <c r="K1250" s="107">
        <v>1009.4</v>
      </c>
      <c r="L1250" s="106" t="s">
        <v>9499</v>
      </c>
      <c r="M1250" s="107">
        <v>28.8</v>
      </c>
      <c r="N1250" s="107">
        <v>35.799999999999997</v>
      </c>
      <c r="O1250" s="106" t="s">
        <v>9500</v>
      </c>
      <c r="P1250" s="107">
        <v>23.5</v>
      </c>
      <c r="Q1250" s="106" t="s">
        <v>9501</v>
      </c>
      <c r="R1250" s="106" t="s">
        <v>181</v>
      </c>
      <c r="S1250" s="107">
        <v>74</v>
      </c>
      <c r="T1250" s="107">
        <v>46</v>
      </c>
      <c r="U1250" s="106" t="s">
        <v>9502</v>
      </c>
      <c r="V1250" s="107">
        <v>0.4</v>
      </c>
      <c r="W1250" s="107">
        <v>138</v>
      </c>
      <c r="X1250" s="107">
        <v>4.0999999999999996</v>
      </c>
      <c r="Y1250" s="107">
        <v>112</v>
      </c>
      <c r="Z1250" s="106" t="s">
        <v>9503</v>
      </c>
      <c r="AA1250" s="107">
        <v>0</v>
      </c>
      <c r="AB1250" s="106" t="s">
        <v>181</v>
      </c>
      <c r="AC1250" s="106" t="s">
        <v>181</v>
      </c>
      <c r="AD1250" s="106" t="s">
        <v>181</v>
      </c>
      <c r="AE1250" s="106" t="s">
        <v>181</v>
      </c>
      <c r="AF1250" s="106" t="s">
        <v>181</v>
      </c>
      <c r="AG1250" s="106" t="s">
        <v>181</v>
      </c>
      <c r="AH1250" s="106" t="s">
        <v>181</v>
      </c>
      <c r="AI1250" s="106" t="s">
        <v>181</v>
      </c>
      <c r="AJ1250" s="106" t="s">
        <v>181</v>
      </c>
      <c r="AK1250" s="106" t="s">
        <v>181</v>
      </c>
      <c r="AL1250" s="106" t="s">
        <v>181</v>
      </c>
      <c r="AM1250" s="106" t="s">
        <v>181</v>
      </c>
      <c r="AN1250" s="106" t="s">
        <v>181</v>
      </c>
      <c r="AO1250" s="3"/>
    </row>
    <row r="1251" spans="2:41" x14ac:dyDescent="0.25">
      <c r="B1251" s="106" t="s">
        <v>4829</v>
      </c>
      <c r="C1251" s="16" t="s">
        <v>6</v>
      </c>
      <c r="D1251" s="16" t="s">
        <v>7</v>
      </c>
      <c r="E1251" s="16">
        <v>2021</v>
      </c>
      <c r="F1251" s="105">
        <v>44437</v>
      </c>
      <c r="G1251" s="107">
        <v>1011.4</v>
      </c>
      <c r="H1251" s="106" t="s">
        <v>181</v>
      </c>
      <c r="I1251" s="107">
        <v>1013.2</v>
      </c>
      <c r="J1251" s="106" t="s">
        <v>9504</v>
      </c>
      <c r="K1251" s="107">
        <v>1009.7</v>
      </c>
      <c r="L1251" s="106" t="s">
        <v>9505</v>
      </c>
      <c r="M1251" s="107">
        <v>28.6</v>
      </c>
      <c r="N1251" s="107">
        <v>34.4</v>
      </c>
      <c r="O1251" s="106" t="s">
        <v>9506</v>
      </c>
      <c r="P1251" s="107">
        <v>24.7</v>
      </c>
      <c r="Q1251" s="106" t="s">
        <v>9507</v>
      </c>
      <c r="R1251" s="106" t="s">
        <v>181</v>
      </c>
      <c r="S1251" s="107">
        <v>78</v>
      </c>
      <c r="T1251" s="107">
        <v>52</v>
      </c>
      <c r="U1251" s="106" t="s">
        <v>9508</v>
      </c>
      <c r="V1251" s="107">
        <v>0.4</v>
      </c>
      <c r="W1251" s="107">
        <v>106</v>
      </c>
      <c r="X1251" s="107">
        <v>4.8</v>
      </c>
      <c r="Y1251" s="107">
        <v>97</v>
      </c>
      <c r="Z1251" s="106" t="s">
        <v>9509</v>
      </c>
      <c r="AA1251" s="107">
        <v>0</v>
      </c>
      <c r="AB1251" s="106" t="s">
        <v>181</v>
      </c>
      <c r="AC1251" s="106" t="s">
        <v>181</v>
      </c>
      <c r="AD1251" s="106" t="s">
        <v>181</v>
      </c>
      <c r="AE1251" s="106" t="s">
        <v>181</v>
      </c>
      <c r="AF1251" s="106" t="s">
        <v>181</v>
      </c>
      <c r="AG1251" s="106" t="s">
        <v>181</v>
      </c>
      <c r="AH1251" s="106" t="s">
        <v>181</v>
      </c>
      <c r="AI1251" s="106" t="s">
        <v>181</v>
      </c>
      <c r="AJ1251" s="106" t="s">
        <v>181</v>
      </c>
      <c r="AK1251" s="106" t="s">
        <v>181</v>
      </c>
      <c r="AL1251" s="106" t="s">
        <v>181</v>
      </c>
      <c r="AM1251" s="106" t="s">
        <v>181</v>
      </c>
      <c r="AN1251" s="106" t="s">
        <v>181</v>
      </c>
      <c r="AO1251" s="3"/>
    </row>
    <row r="1252" spans="2:41" x14ac:dyDescent="0.25">
      <c r="B1252" s="106" t="s">
        <v>4829</v>
      </c>
      <c r="C1252" s="16" t="s">
        <v>6</v>
      </c>
      <c r="D1252" s="16" t="s">
        <v>7</v>
      </c>
      <c r="E1252" s="16">
        <v>2021</v>
      </c>
      <c r="F1252" s="105">
        <v>44438</v>
      </c>
      <c r="G1252" s="107">
        <v>1011.9</v>
      </c>
      <c r="H1252" s="106" t="s">
        <v>181</v>
      </c>
      <c r="I1252" s="107">
        <v>1013.5</v>
      </c>
      <c r="J1252" s="106" t="s">
        <v>9510</v>
      </c>
      <c r="K1252" s="107">
        <v>1010.4</v>
      </c>
      <c r="L1252" s="106" t="s">
        <v>9511</v>
      </c>
      <c r="M1252" s="107">
        <v>27.6</v>
      </c>
      <c r="N1252" s="107">
        <v>32.700000000000003</v>
      </c>
      <c r="O1252" s="106" t="s">
        <v>9512</v>
      </c>
      <c r="P1252" s="107">
        <v>23.6</v>
      </c>
      <c r="Q1252" s="106" t="s">
        <v>9513</v>
      </c>
      <c r="R1252" s="106" t="s">
        <v>181</v>
      </c>
      <c r="S1252" s="107">
        <v>81</v>
      </c>
      <c r="T1252" s="107">
        <v>55</v>
      </c>
      <c r="U1252" s="106" t="s">
        <v>9514</v>
      </c>
      <c r="V1252" s="107">
        <v>0.4</v>
      </c>
      <c r="W1252" s="107">
        <v>201</v>
      </c>
      <c r="X1252" s="107">
        <v>4</v>
      </c>
      <c r="Y1252" s="107">
        <v>256</v>
      </c>
      <c r="Z1252" s="106" t="s">
        <v>9515</v>
      </c>
      <c r="AA1252" s="107">
        <v>33</v>
      </c>
      <c r="AB1252" s="106" t="s">
        <v>181</v>
      </c>
      <c r="AC1252" s="106" t="s">
        <v>181</v>
      </c>
      <c r="AD1252" s="106" t="s">
        <v>181</v>
      </c>
      <c r="AE1252" s="106" t="s">
        <v>181</v>
      </c>
      <c r="AF1252" s="106" t="s">
        <v>181</v>
      </c>
      <c r="AG1252" s="106" t="s">
        <v>181</v>
      </c>
      <c r="AH1252" s="106" t="s">
        <v>181</v>
      </c>
      <c r="AI1252" s="106" t="s">
        <v>181</v>
      </c>
      <c r="AJ1252" s="106" t="s">
        <v>181</v>
      </c>
      <c r="AK1252" s="106" t="s">
        <v>181</v>
      </c>
      <c r="AL1252" s="106" t="s">
        <v>181</v>
      </c>
      <c r="AM1252" s="106" t="s">
        <v>181</v>
      </c>
      <c r="AN1252" s="106" t="s">
        <v>181</v>
      </c>
      <c r="AO1252" s="3"/>
    </row>
    <row r="1253" spans="2:41" x14ac:dyDescent="0.25">
      <c r="B1253" s="106" t="s">
        <v>4829</v>
      </c>
      <c r="C1253" s="16" t="s">
        <v>6</v>
      </c>
      <c r="D1253" s="16" t="s">
        <v>7</v>
      </c>
      <c r="E1253" s="16">
        <v>2021</v>
      </c>
      <c r="F1253" s="105">
        <v>44439</v>
      </c>
      <c r="G1253" s="107">
        <v>1011.6</v>
      </c>
      <c r="H1253" s="106" t="s">
        <v>181</v>
      </c>
      <c r="I1253" s="107">
        <v>1013.1</v>
      </c>
      <c r="J1253" s="106" t="s">
        <v>9516</v>
      </c>
      <c r="K1253" s="107">
        <v>1010</v>
      </c>
      <c r="L1253" s="106" t="s">
        <v>9517</v>
      </c>
      <c r="M1253" s="107">
        <v>28.1</v>
      </c>
      <c r="N1253" s="107">
        <v>34.6</v>
      </c>
      <c r="O1253" s="106" t="s">
        <v>9518</v>
      </c>
      <c r="P1253" s="107">
        <v>24.6</v>
      </c>
      <c r="Q1253" s="106" t="s">
        <v>9519</v>
      </c>
      <c r="R1253" s="106" t="s">
        <v>181</v>
      </c>
      <c r="S1253" s="107">
        <v>82</v>
      </c>
      <c r="T1253" s="107">
        <v>52</v>
      </c>
      <c r="U1253" s="106" t="s">
        <v>9520</v>
      </c>
      <c r="V1253" s="107">
        <v>0.4</v>
      </c>
      <c r="W1253" s="107">
        <v>222</v>
      </c>
      <c r="X1253" s="107">
        <v>4.5</v>
      </c>
      <c r="Y1253" s="107">
        <v>110</v>
      </c>
      <c r="Z1253" s="106" t="s">
        <v>9521</v>
      </c>
      <c r="AA1253" s="107">
        <v>17</v>
      </c>
      <c r="AB1253" s="106" t="s">
        <v>181</v>
      </c>
      <c r="AC1253" s="106" t="s">
        <v>181</v>
      </c>
      <c r="AD1253" s="106" t="s">
        <v>181</v>
      </c>
      <c r="AE1253" s="106" t="s">
        <v>181</v>
      </c>
      <c r="AF1253" s="106" t="s">
        <v>181</v>
      </c>
      <c r="AG1253" s="106" t="s">
        <v>181</v>
      </c>
      <c r="AH1253" s="106" t="s">
        <v>181</v>
      </c>
      <c r="AI1253" s="106" t="s">
        <v>181</v>
      </c>
      <c r="AJ1253" s="106" t="s">
        <v>181</v>
      </c>
      <c r="AK1253" s="106" t="s">
        <v>181</v>
      </c>
      <c r="AL1253" s="106" t="s">
        <v>181</v>
      </c>
      <c r="AM1253" s="106" t="s">
        <v>181</v>
      </c>
      <c r="AN1253" s="106" t="s">
        <v>181</v>
      </c>
      <c r="AO1253" s="3"/>
    </row>
  </sheetData>
  <mergeCells count="9">
    <mergeCell ref="C2:D2"/>
    <mergeCell ref="E2:F2"/>
    <mergeCell ref="V2:Y2"/>
    <mergeCell ref="AG2:AI2"/>
    <mergeCell ref="AL2:AM2"/>
    <mergeCell ref="AA2:AF2"/>
    <mergeCell ref="S2:U2"/>
    <mergeCell ref="M2:Q2"/>
    <mergeCell ref="G2:L2"/>
  </mergeCells>
  <phoneticPr fontId="3" type="noConversion"/>
  <dataValidations disablePrompts="1" count="1">
    <dataValidation type="list" allowBlank="1" showInputMessage="1" showErrorMessage="1" sqref="B6" xr:uid="{F8C59B20-AEA4-4C81-9E12-F1C5AC61D4FC}">
      <formula1>Country</formula1>
    </dataValidation>
  </dataValidation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B27BB-ED5D-4E31-AE61-F30D5F1B8002}">
  <dimension ref="C2:CL580"/>
  <sheetViews>
    <sheetView showGridLines="0" tabSelected="1" zoomScale="60" zoomScaleNormal="60" workbookViewId="0">
      <pane xSplit="5" ySplit="13" topLeftCell="F14" activePane="bottomRight" state="frozen"/>
      <selection pane="topRight" activeCell="E1" sqref="E1"/>
      <selection pane="bottomLeft" activeCell="A14" sqref="A14"/>
      <selection pane="bottomRight" activeCell="C4" sqref="C4:C5"/>
    </sheetView>
  </sheetViews>
  <sheetFormatPr defaultRowHeight="15.75" x14ac:dyDescent="0.25"/>
  <cols>
    <col min="1" max="1" width="2.77734375" style="21" customWidth="1"/>
    <col min="2" max="2" width="1.77734375" style="21" customWidth="1"/>
    <col min="3" max="3" width="20.77734375" style="21" customWidth="1"/>
    <col min="4" max="4" width="5.44140625" style="42" bestFit="1" customWidth="1"/>
    <col min="5" max="5" width="2.77734375" style="42" customWidth="1"/>
    <col min="6" max="12" width="2.77734375" style="21" customWidth="1"/>
    <col min="13" max="13" width="1.77734375" style="21" customWidth="1"/>
    <col min="14" max="20" width="2.77734375" style="21" customWidth="1"/>
    <col min="21" max="21" width="1.77734375" style="21" customWidth="1"/>
    <col min="22" max="22" width="2.77734375" style="21" customWidth="1"/>
    <col min="23" max="24" width="5.77734375" style="21" customWidth="1"/>
    <col min="25" max="25" width="1.77734375" style="21" customWidth="1"/>
    <col min="26" max="32" width="2.77734375" style="21" customWidth="1"/>
    <col min="33" max="33" width="1.77734375" style="21" customWidth="1"/>
    <col min="34" max="34" width="2.77734375" style="21" customWidth="1"/>
    <col min="35" max="35" width="5.77734375" style="21" customWidth="1"/>
    <col min="36" max="36" width="5.77734375" style="42" customWidth="1"/>
    <col min="37" max="37" width="1.77734375" style="21" customWidth="1"/>
    <col min="38" max="44" width="2.77734375" style="21" customWidth="1"/>
    <col min="45" max="45" width="1.77734375" style="21" customWidth="1"/>
    <col min="46" max="46" width="2.77734375" style="21" customWidth="1"/>
    <col min="47" max="47" width="5.77734375" style="21" customWidth="1"/>
    <col min="48" max="48" width="5.77734375" style="42" customWidth="1"/>
    <col min="49" max="49" width="1.77734375" style="21" customWidth="1"/>
    <col min="50" max="56" width="2.77734375" style="21" customWidth="1"/>
    <col min="57" max="57" width="1.77734375" style="21" customWidth="1"/>
    <col min="58" max="58" width="2.77734375" style="21" customWidth="1"/>
    <col min="59" max="59" width="5.77734375" style="21" customWidth="1"/>
    <col min="60" max="60" width="5.77734375" style="42" customWidth="1"/>
    <col min="61" max="61" width="1.77734375" style="21" customWidth="1"/>
    <col min="62" max="68" width="2.77734375" style="21" customWidth="1"/>
    <col min="69" max="69" width="1.77734375" style="21" customWidth="1"/>
    <col min="70" max="70" width="2.77734375" style="21" customWidth="1"/>
    <col min="71" max="71" width="5.77734375" style="21" customWidth="1"/>
    <col min="72" max="72" width="5.77734375" style="42" customWidth="1"/>
    <col min="73" max="73" width="8.88671875" style="21"/>
    <col min="74" max="74" width="9" style="21" bestFit="1" customWidth="1"/>
    <col min="75" max="75" width="12.109375" style="42" hidden="1" customWidth="1"/>
    <col min="76" max="76" width="9" style="42" hidden="1" customWidth="1"/>
    <col min="77" max="78" width="9" style="51" hidden="1" customWidth="1"/>
    <col min="79" max="79" width="10.33203125" style="42" hidden="1" customWidth="1"/>
    <col min="80" max="81" width="9" style="51" hidden="1" customWidth="1"/>
    <col min="82" max="82" width="0" style="42" hidden="1" customWidth="1"/>
    <col min="83" max="84" width="9" style="51" hidden="1" customWidth="1"/>
    <col min="85" max="85" width="0" style="42" hidden="1" customWidth="1"/>
    <col min="86" max="87" width="9" style="51" hidden="1" customWidth="1"/>
    <col min="88" max="88" width="0" style="42" hidden="1" customWidth="1"/>
    <col min="89" max="90" width="9" style="51" hidden="1" customWidth="1"/>
    <col min="91" max="16384" width="8.88671875" style="21"/>
  </cols>
  <sheetData>
    <row r="2" spans="3:90" s="49" customFormat="1" ht="20.100000000000001" customHeight="1" thickBot="1" x14ac:dyDescent="0.3">
      <c r="C2" s="71" t="s">
        <v>5050</v>
      </c>
      <c r="D2" s="58"/>
      <c r="E2" s="58"/>
      <c r="F2" s="59"/>
      <c r="G2" s="175">
        <f>YEAR(G9)</f>
        <v>2021</v>
      </c>
      <c r="H2" s="175"/>
      <c r="I2" s="175"/>
      <c r="J2" s="175"/>
      <c r="K2" s="175"/>
      <c r="L2" s="175"/>
      <c r="N2" s="176" t="s">
        <v>4732</v>
      </c>
      <c r="O2" s="176"/>
      <c r="P2" s="176"/>
      <c r="Q2" s="176"/>
      <c r="R2" s="176"/>
      <c r="S2" s="176"/>
      <c r="T2" s="176"/>
      <c r="U2" s="176"/>
      <c r="V2" s="176"/>
      <c r="W2" s="183">
        <f>SUMIFS(Database[Temperature],Database[year],"="&amp;$G2,Database[Station],"="&amp;$G4)/COUNTIFS(Database[year],"="&amp;$G2,Database[Station],"="&amp;$G4)</f>
        <v>24.557509157509145</v>
      </c>
      <c r="X2" s="183"/>
      <c r="Y2" s="60"/>
      <c r="Z2" s="177" t="s">
        <v>4701</v>
      </c>
      <c r="AA2" s="177"/>
      <c r="AB2" s="177"/>
      <c r="AC2" s="177"/>
      <c r="AD2" s="177"/>
      <c r="AE2" s="177"/>
      <c r="AF2" s="177"/>
      <c r="AG2" s="177"/>
      <c r="AH2" s="177"/>
      <c r="AI2" s="184">
        <f>SUMIFS(Database[RH],Database[year],"="&amp;$G2,Database[Station],"="&amp;$G4)/COUNTIFS(Database[year],"="&amp;$G2,Database[Station],"="&amp;$G4)</f>
        <v>81.131868131868131</v>
      </c>
      <c r="AJ2" s="184"/>
      <c r="AK2" s="60"/>
      <c r="AL2" s="176" t="s">
        <v>4733</v>
      </c>
      <c r="AM2" s="176"/>
      <c r="AN2" s="176"/>
      <c r="AO2" s="176"/>
      <c r="AP2" s="176"/>
      <c r="AQ2" s="176"/>
      <c r="AR2" s="176"/>
      <c r="AS2" s="176"/>
      <c r="AT2" s="176"/>
      <c r="AU2" s="185">
        <f>SUMIFS(Database[Precp],Database[year],"="&amp;$G2,Database[Station],"="&amp;$G4)</f>
        <v>773</v>
      </c>
      <c r="AV2" s="185"/>
      <c r="AW2" s="60"/>
      <c r="AX2" s="181" t="s">
        <v>4734</v>
      </c>
      <c r="AY2" s="181"/>
      <c r="AZ2" s="181"/>
      <c r="BA2" s="181"/>
      <c r="BB2" s="181"/>
      <c r="BC2" s="181"/>
      <c r="BD2" s="181"/>
      <c r="BE2" s="181"/>
      <c r="BF2" s="181"/>
      <c r="BG2" s="186">
        <f>SUMIFS(Database[SunShine],Database[year],"="&amp;$G2,Database[Station],"="&amp;$G4)</f>
        <v>1499.1999999999998</v>
      </c>
      <c r="BH2" s="186"/>
      <c r="BI2" s="60"/>
      <c r="BJ2" s="181" t="s">
        <v>4735</v>
      </c>
      <c r="BK2" s="181"/>
      <c r="BL2" s="181"/>
      <c r="BM2" s="181"/>
      <c r="BN2" s="181"/>
      <c r="BO2" s="181"/>
      <c r="BP2" s="181"/>
      <c r="BQ2" s="181"/>
      <c r="BR2" s="181"/>
      <c r="BS2" s="182">
        <f>SUMIFS(Database[GloblRad],Database[year],"="&amp;$G2,Database[Station],"="&amp;$G4)</f>
        <v>4693.9900000000007</v>
      </c>
      <c r="BT2" s="182"/>
      <c r="BU2" s="21"/>
      <c r="BW2" s="48" t="s">
        <v>4628</v>
      </c>
      <c r="BX2" s="48" t="s">
        <v>4725</v>
      </c>
      <c r="BY2" s="56" t="s">
        <v>4730</v>
      </c>
      <c r="BZ2" s="56" t="s">
        <v>4731</v>
      </c>
      <c r="CA2" s="48" t="s">
        <v>4701</v>
      </c>
      <c r="CB2" s="56" t="s">
        <v>4730</v>
      </c>
      <c r="CC2" s="56" t="s">
        <v>4731</v>
      </c>
      <c r="CD2" s="48" t="s">
        <v>4726</v>
      </c>
      <c r="CE2" s="56" t="s">
        <v>4730</v>
      </c>
      <c r="CF2" s="56" t="s">
        <v>4731</v>
      </c>
      <c r="CG2" s="48" t="s">
        <v>4728</v>
      </c>
      <c r="CH2" s="56" t="s">
        <v>4730</v>
      </c>
      <c r="CI2" s="56" t="s">
        <v>4731</v>
      </c>
      <c r="CJ2" s="48" t="s">
        <v>4729</v>
      </c>
      <c r="CK2" s="56" t="s">
        <v>4730</v>
      </c>
      <c r="CL2" s="56" t="s">
        <v>4731</v>
      </c>
    </row>
    <row r="3" spans="3:90" ht="9.9499999999999993" customHeight="1" x14ac:dyDescent="0.25">
      <c r="D3" s="21"/>
      <c r="E3" s="21"/>
      <c r="F3" s="40"/>
      <c r="G3" s="47"/>
      <c r="H3" s="47"/>
      <c r="I3" s="47"/>
      <c r="J3" s="47"/>
      <c r="BW3" s="47"/>
    </row>
    <row r="4" spans="3:90" ht="20.25" customHeight="1" x14ac:dyDescent="0.25">
      <c r="C4" s="169" t="s">
        <v>5299</v>
      </c>
      <c r="E4" s="21"/>
      <c r="F4" s="40" t="s">
        <v>4709</v>
      </c>
      <c r="G4" s="178" t="s">
        <v>4631</v>
      </c>
      <c r="H4" s="178"/>
      <c r="I4" s="178"/>
      <c r="J4" s="178"/>
      <c r="K4" s="21" t="str">
        <f>_xlfn.XLOOKUP(G4,Station[Station],Station[Name])</f>
        <v>花蓮</v>
      </c>
      <c r="V4" s="45">
        <f>X4</f>
        <v>30.8</v>
      </c>
      <c r="W4" s="40" t="s">
        <v>4695</v>
      </c>
      <c r="X4" s="50">
        <f>IFERROR(MAX(N14:T66),"")</f>
        <v>30.8</v>
      </c>
      <c r="AH4" s="45">
        <f>AJ4</f>
        <v>96</v>
      </c>
      <c r="AI4" s="40" t="s">
        <v>4695</v>
      </c>
      <c r="AJ4" s="50">
        <f>IFERROR(MAX(Z14:AF66),"")</f>
        <v>96</v>
      </c>
      <c r="AT4" s="45">
        <f>AV4</f>
        <v>91.5</v>
      </c>
      <c r="AU4" s="40" t="s">
        <v>4695</v>
      </c>
      <c r="AV4" s="50">
        <f>IFERROR(MAX(AL14:AR66),"")</f>
        <v>91.5</v>
      </c>
      <c r="BF4" s="45">
        <f>BH4</f>
        <v>12.3</v>
      </c>
      <c r="BG4" s="40" t="s">
        <v>4695</v>
      </c>
      <c r="BH4" s="50">
        <f>IFERROR(MAX(AX14:BD66),"")</f>
        <v>12.3</v>
      </c>
      <c r="BR4" s="45">
        <f>BT4</f>
        <v>29.22</v>
      </c>
      <c r="BS4" s="40" t="s">
        <v>4695</v>
      </c>
      <c r="BT4" s="50">
        <f>IFERROR(MAX(BJ14:BP66),"")</f>
        <v>29.22</v>
      </c>
      <c r="BW4" s="47" cm="1">
        <f t="array" ref="BW4:BW276">_xlfn._xlws.FILTER(Database[ObsTime],(Database[year]=YEAR(G9))*(Database[Station]=Daily!G4),"查無資料")</f>
        <v>44197</v>
      </c>
      <c r="BX4" s="42" cm="1">
        <f t="array" ref="BX4:BX276">_xlfn._xlws.FILTER(Database[Temperature],(Database[Station]=Daily!G4)*(Database[year]=YEAR(G9)),"查無資料")</f>
        <v>14</v>
      </c>
      <c r="BY4" s="51" t="e" cm="1">
        <f t="array" ref="BY4:BY276">IF(_xlfn.ANCHORARRAY(BX4)=MAX(_xlfn.ANCHORARRAY(BX4)),_xlfn.ANCHORARRAY(BX4),NA())</f>
        <v>#N/A</v>
      </c>
      <c r="BZ4" s="51" t="e" cm="1">
        <f t="array" ref="BZ4:BZ276">IF(_xlfn.ANCHORARRAY(BX4)=MIN(_xlfn.ANCHORARRAY(BX4)),_xlfn.ANCHORARRAY(BX4),NA())</f>
        <v>#N/A</v>
      </c>
      <c r="CA4" s="42" cm="1">
        <f t="array" ref="CA4:CA276">_xlfn._xlws.FILTER(Database[RH],(Database[Station]=Daily!G4)*(Database[year]=YEAR(G9)),"查無資料")</f>
        <v>70</v>
      </c>
      <c r="CB4" s="51" t="e" cm="1">
        <f t="array" ref="CB4:CB276">IF(_xlfn.ANCHORARRAY(CA4)=MAX(_xlfn.ANCHORARRAY(CA4)),_xlfn.ANCHORARRAY(CA4),NA())</f>
        <v>#N/A</v>
      </c>
      <c r="CC4" s="51" t="e" cm="1">
        <f t="array" ref="CC4:CC276">IF(_xlfn.ANCHORARRAY(CA4)=MIN(_xlfn.ANCHORARRAY(CA4)),_xlfn.ANCHORARRAY(CA4),NA())</f>
        <v>#N/A</v>
      </c>
      <c r="CD4" s="42" cm="1">
        <f t="array" ref="CD4:CD276">_xlfn._xlws.FILTER(Database[Precp],(Database[Station]=Daily!G4)*(Database[year]=YEAR(G9)),"查無資料")</f>
        <v>0</v>
      </c>
      <c r="CE4" s="51" t="e" cm="1">
        <f t="array" ref="CE4:CE276">IF(_xlfn.ANCHORARRAY(CD4)=MAX(_xlfn.ANCHORARRAY(CD4)),_xlfn.ANCHORARRAY(CD4),NA())</f>
        <v>#N/A</v>
      </c>
      <c r="CF4" s="51" cm="1">
        <f t="array" ref="CF4:CF276">IF(_xlfn.ANCHORARRAY(CD4)=MIN(_xlfn.ANCHORARRAY(CD4)),_xlfn.ANCHORARRAY(CD4),NA())</f>
        <v>0</v>
      </c>
      <c r="CG4" s="42" cm="1">
        <f t="array" ref="CG4:CG276">_xlfn._xlws.FILTER(Database[SunShine],(Database[Station]=Daily!G4)*(Database[year]=YEAR(G9)),"查無資料")</f>
        <v>0</v>
      </c>
      <c r="CH4" s="51" t="e" cm="1">
        <f t="array" ref="CH4:CH276">IF(_xlfn.ANCHORARRAY(CG4)=MAX(_xlfn.ANCHORARRAY(CG4)),_xlfn.ANCHORARRAY(CG4),NA())</f>
        <v>#N/A</v>
      </c>
      <c r="CI4" s="51" cm="1">
        <f t="array" ref="CI4:CI276">IF(_xlfn.ANCHORARRAY(CG4)=MIN(_xlfn.ANCHORARRAY(CG4)),_xlfn.ANCHORARRAY(CG4),NA())</f>
        <v>0</v>
      </c>
      <c r="CJ4" s="42" cm="1">
        <f t="array" ref="CJ4:CJ276">_xlfn._xlws.FILTER(Database[GloblRad],(Database[Station]=Daily!G4)*(Database[year]=YEAR(G9)),"查無資料")</f>
        <v>3.49</v>
      </c>
      <c r="CK4" s="51" t="e" cm="1">
        <f t="array" ref="CK4:CK276">IF(_xlfn.ANCHORARRAY(CJ4)=MAX(_xlfn.ANCHORARRAY(CJ4)),_xlfn.ANCHORARRAY(CJ4),NA())</f>
        <v>#N/A</v>
      </c>
      <c r="CL4" s="51" t="e" cm="1">
        <f t="array" ref="CL4:CL276">IF(_xlfn.ANCHORARRAY(CJ4)=MIN(_xlfn.ANCHORARRAY(CJ4)),_xlfn.ANCHORARRAY(CJ4),NA())</f>
        <v>#N/A</v>
      </c>
    </row>
    <row r="5" spans="3:90" x14ac:dyDescent="0.25">
      <c r="C5" s="169"/>
      <c r="E5" s="21"/>
      <c r="F5" s="40" t="s">
        <v>4710</v>
      </c>
      <c r="G5" s="180">
        <f>_xlfn.XLOOKUP(G4,Station[Station],Station[No.])</f>
        <v>466990</v>
      </c>
      <c r="H5" s="180"/>
      <c r="I5" s="180"/>
      <c r="J5" s="180"/>
      <c r="V5" s="45">
        <f t="shared" ref="V5:V9" si="0">X5</f>
        <v>29.080000000000002</v>
      </c>
      <c r="W5" s="43">
        <v>0.9</v>
      </c>
      <c r="X5" s="50">
        <f>IFERROR(PERCENTILE(N14:T66,0.9),"")</f>
        <v>29.080000000000002</v>
      </c>
      <c r="AH5" s="45">
        <f t="shared" ref="AH5:AH9" si="1">AJ5</f>
        <v>90</v>
      </c>
      <c r="AI5" s="43">
        <v>0.9</v>
      </c>
      <c r="AJ5" s="50">
        <f>IFERROR(PERCENTILE(Z14:AF66,0.9),"")</f>
        <v>90</v>
      </c>
      <c r="AT5" s="45">
        <f t="shared" ref="AT5:AT9" si="2">AV5</f>
        <v>8.7000000000000171</v>
      </c>
      <c r="AU5" s="43">
        <v>0.9</v>
      </c>
      <c r="AV5" s="50">
        <f>IFERROR(PERCENTILE(AL14:AR66,0.9),"")</f>
        <v>8.7000000000000171</v>
      </c>
      <c r="BF5" s="45">
        <f t="shared" ref="BF5:BF9" si="3">BH5</f>
        <v>10.68</v>
      </c>
      <c r="BG5" s="43">
        <v>0.9</v>
      </c>
      <c r="BH5" s="50">
        <f>IFERROR(PERCENTILE(AX14:BD66,0.9),"")</f>
        <v>10.68</v>
      </c>
      <c r="BR5" s="45">
        <f t="shared" ref="BR5:BR9" si="4">BT5</f>
        <v>26.224</v>
      </c>
      <c r="BS5" s="43">
        <v>0.9</v>
      </c>
      <c r="BT5" s="50">
        <f>IFERROR(PERCENTILE(BJ14:BP66,0.9),"")</f>
        <v>26.224</v>
      </c>
      <c r="BW5" s="47">
        <v>44198</v>
      </c>
      <c r="BX5" s="42">
        <v>16</v>
      </c>
      <c r="BY5" s="51" t="e">
        <v>#N/A</v>
      </c>
      <c r="BZ5" s="51" t="e">
        <v>#N/A</v>
      </c>
      <c r="CA5" s="42">
        <v>77</v>
      </c>
      <c r="CB5" s="51" t="e">
        <v>#N/A</v>
      </c>
      <c r="CC5" s="51" t="e">
        <v>#N/A</v>
      </c>
      <c r="CD5" s="42">
        <v>0</v>
      </c>
      <c r="CE5" s="51" t="e">
        <v>#N/A</v>
      </c>
      <c r="CF5" s="51">
        <v>0</v>
      </c>
      <c r="CG5" s="42">
        <v>2.1</v>
      </c>
      <c r="CH5" s="51" t="e">
        <v>#N/A</v>
      </c>
      <c r="CI5" s="51" t="e">
        <v>#N/A</v>
      </c>
      <c r="CJ5" s="42">
        <v>7.49</v>
      </c>
      <c r="CK5" s="51" t="e">
        <v>#N/A</v>
      </c>
      <c r="CL5" s="51" t="e">
        <v>#N/A</v>
      </c>
    </row>
    <row r="6" spans="3:90" x14ac:dyDescent="0.25">
      <c r="E6" s="21"/>
      <c r="F6" s="40" t="s">
        <v>4711</v>
      </c>
      <c r="G6" s="180">
        <f>_xlfn.XLOOKUP(G4,Station[Station],Station[Longitude])</f>
        <v>121.61320000000001</v>
      </c>
      <c r="H6" s="180"/>
      <c r="I6" s="180"/>
      <c r="J6" s="180"/>
      <c r="K6" s="21" t="s">
        <v>4675</v>
      </c>
      <c r="V6" s="45">
        <f t="shared" si="0"/>
        <v>26.3</v>
      </c>
      <c r="W6" s="40" t="s">
        <v>4696</v>
      </c>
      <c r="X6" s="50">
        <f>IFERROR(MEDIAN(N14:T66),"")</f>
        <v>26.3</v>
      </c>
      <c r="AH6" s="45">
        <f t="shared" si="1"/>
        <v>82</v>
      </c>
      <c r="AI6" s="40" t="s">
        <v>4696</v>
      </c>
      <c r="AJ6" s="50">
        <f>IFERROR(MEDIAN(Z14:AF66),"")</f>
        <v>82</v>
      </c>
      <c r="AT6" s="45">
        <f t="shared" si="2"/>
        <v>0</v>
      </c>
      <c r="AU6" s="40" t="s">
        <v>4696</v>
      </c>
      <c r="AV6" s="50">
        <f>IFERROR(MEDIAN(AL14:AR66),"")</f>
        <v>0</v>
      </c>
      <c r="BF6" s="45">
        <f t="shared" si="3"/>
        <v>6.3</v>
      </c>
      <c r="BG6" s="40" t="s">
        <v>4696</v>
      </c>
      <c r="BH6" s="50">
        <f>IFERROR(MEDIAN(AX14:BD66),"")</f>
        <v>6.3</v>
      </c>
      <c r="BR6" s="45">
        <f t="shared" si="4"/>
        <v>18.57</v>
      </c>
      <c r="BS6" s="40" t="s">
        <v>4696</v>
      </c>
      <c r="BT6" s="50">
        <f>IFERROR(MEDIAN(BJ14:BP66),"")</f>
        <v>18.57</v>
      </c>
      <c r="BW6" s="47">
        <v>44199</v>
      </c>
      <c r="BX6" s="42">
        <v>17.399999999999999</v>
      </c>
      <c r="BY6" s="51" t="e">
        <v>#N/A</v>
      </c>
      <c r="BZ6" s="51" t="e">
        <v>#N/A</v>
      </c>
      <c r="CA6" s="42">
        <v>84</v>
      </c>
      <c r="CB6" s="51" t="e">
        <v>#N/A</v>
      </c>
      <c r="CC6" s="51" t="e">
        <v>#N/A</v>
      </c>
      <c r="CD6" s="42">
        <v>5.5</v>
      </c>
      <c r="CE6" s="51" t="e">
        <v>#N/A</v>
      </c>
      <c r="CF6" s="51" t="e">
        <v>#N/A</v>
      </c>
      <c r="CG6" s="42">
        <v>1.4</v>
      </c>
      <c r="CH6" s="51" t="e">
        <v>#N/A</v>
      </c>
      <c r="CI6" s="51" t="e">
        <v>#N/A</v>
      </c>
      <c r="CJ6" s="42">
        <v>9.9</v>
      </c>
      <c r="CK6" s="51" t="e">
        <v>#N/A</v>
      </c>
      <c r="CL6" s="51" t="e">
        <v>#N/A</v>
      </c>
    </row>
    <row r="7" spans="3:90" x14ac:dyDescent="0.25">
      <c r="E7" s="21"/>
      <c r="F7" s="40" t="s">
        <v>4712</v>
      </c>
      <c r="G7" s="180">
        <f>_xlfn.XLOOKUP(G4,Station[Station],Station[Latitude])</f>
        <v>23.975100000000001</v>
      </c>
      <c r="H7" s="180"/>
      <c r="I7" s="180"/>
      <c r="J7" s="180"/>
      <c r="K7" s="21" t="s">
        <v>4676</v>
      </c>
      <c r="V7" s="45">
        <f t="shared" si="0"/>
        <v>24.557509157509145</v>
      </c>
      <c r="W7" s="40" t="s">
        <v>4697</v>
      </c>
      <c r="X7" s="50">
        <f>IFERROR(AVERAGE(N14:T66),"")</f>
        <v>24.557509157509145</v>
      </c>
      <c r="AH7" s="45">
        <f t="shared" si="1"/>
        <v>81.131868131868131</v>
      </c>
      <c r="AI7" s="40" t="s">
        <v>4697</v>
      </c>
      <c r="AJ7" s="50">
        <f>IFERROR(AVERAGE(Z14:AF66),"")</f>
        <v>81.131868131868131</v>
      </c>
      <c r="AT7" s="45">
        <f t="shared" si="2"/>
        <v>3.2343096234309625</v>
      </c>
      <c r="AU7" s="40" t="s">
        <v>4697</v>
      </c>
      <c r="AV7" s="50">
        <f>IFERROR(AVERAGE(AL14:AR66),"")</f>
        <v>3.2343096234309625</v>
      </c>
      <c r="BF7" s="45">
        <f t="shared" si="3"/>
        <v>5.4915750915750907</v>
      </c>
      <c r="BG7" s="40" t="s">
        <v>4697</v>
      </c>
      <c r="BH7" s="50">
        <f>IFERROR(AVERAGE(AX14:BD66),"")</f>
        <v>5.4915750915750907</v>
      </c>
      <c r="BR7" s="45">
        <f t="shared" si="4"/>
        <v>17.194102564102568</v>
      </c>
      <c r="BS7" s="40" t="s">
        <v>4697</v>
      </c>
      <c r="BT7" s="50">
        <f>IFERROR(AVERAGE(BJ14:BP66),"")</f>
        <v>17.194102564102568</v>
      </c>
      <c r="BW7" s="47">
        <v>44200</v>
      </c>
      <c r="BX7" s="42">
        <v>18.600000000000001</v>
      </c>
      <c r="BY7" s="51" t="e">
        <v>#N/A</v>
      </c>
      <c r="BZ7" s="51" t="e">
        <v>#N/A</v>
      </c>
      <c r="CA7" s="42">
        <v>85</v>
      </c>
      <c r="CB7" s="51" t="e">
        <v>#N/A</v>
      </c>
      <c r="CC7" s="51" t="e">
        <v>#N/A</v>
      </c>
      <c r="CD7" s="42">
        <v>0</v>
      </c>
      <c r="CE7" s="51" t="e">
        <v>#N/A</v>
      </c>
      <c r="CF7" s="51">
        <v>0</v>
      </c>
      <c r="CG7" s="42">
        <v>5.9</v>
      </c>
      <c r="CH7" s="51" t="e">
        <v>#N/A</v>
      </c>
      <c r="CI7" s="51" t="e">
        <v>#N/A</v>
      </c>
      <c r="CJ7" s="42">
        <v>13.26</v>
      </c>
      <c r="CK7" s="51" t="e">
        <v>#N/A</v>
      </c>
      <c r="CL7" s="51" t="e">
        <v>#N/A</v>
      </c>
    </row>
    <row r="8" spans="3:90" x14ac:dyDescent="0.25">
      <c r="E8" s="21"/>
      <c r="F8" s="40" t="s">
        <v>4713</v>
      </c>
      <c r="G8" s="180">
        <f>_xlfn.XLOOKUP(G4,Station[Station],Station[Elevation])</f>
        <v>16.100000000000001</v>
      </c>
      <c r="H8" s="180"/>
      <c r="I8" s="180"/>
      <c r="J8" s="180"/>
      <c r="K8" s="21" t="s">
        <v>4674</v>
      </c>
      <c r="V8" s="45">
        <f t="shared" si="0"/>
        <v>18.5</v>
      </c>
      <c r="W8" s="43">
        <v>0.1</v>
      </c>
      <c r="X8" s="50">
        <f>IFERROR(PERCENTILE(N14:T66,0.1),"")</f>
        <v>18.5</v>
      </c>
      <c r="AH8" s="45">
        <f t="shared" si="1"/>
        <v>73</v>
      </c>
      <c r="AI8" s="43">
        <v>0.1</v>
      </c>
      <c r="AJ8" s="50">
        <f>IFERROR(PERCENTILE(Z14:AF66,0.1),"")</f>
        <v>73</v>
      </c>
      <c r="AT8" s="45">
        <f t="shared" si="2"/>
        <v>0</v>
      </c>
      <c r="AU8" s="43">
        <v>0.1</v>
      </c>
      <c r="AV8" s="50">
        <f>IFERROR(PERCENTILE(AL14:AR66,0.1),"")</f>
        <v>0</v>
      </c>
      <c r="BF8" s="45">
        <f t="shared" si="3"/>
        <v>0</v>
      </c>
      <c r="BG8" s="43">
        <v>0.1</v>
      </c>
      <c r="BH8" s="50">
        <f>IFERROR(PERCENTILE(AX14:BD66,0.1),"")</f>
        <v>0</v>
      </c>
      <c r="BR8" s="45">
        <f t="shared" si="4"/>
        <v>5.0920000000000005</v>
      </c>
      <c r="BS8" s="43">
        <v>0.1</v>
      </c>
      <c r="BT8" s="50">
        <f>IFERROR(PERCENTILE(BJ14:BP66,0.1),"")</f>
        <v>5.0920000000000005</v>
      </c>
      <c r="BW8" s="47">
        <v>44201</v>
      </c>
      <c r="BX8" s="42">
        <v>19</v>
      </c>
      <c r="BY8" s="51" t="e">
        <v>#N/A</v>
      </c>
      <c r="BZ8" s="51" t="e">
        <v>#N/A</v>
      </c>
      <c r="CA8" s="42">
        <v>81</v>
      </c>
      <c r="CB8" s="51" t="e">
        <v>#N/A</v>
      </c>
      <c r="CC8" s="51" t="e">
        <v>#N/A</v>
      </c>
      <c r="CD8" s="42">
        <v>0</v>
      </c>
      <c r="CE8" s="51" t="e">
        <v>#N/A</v>
      </c>
      <c r="CF8" s="51">
        <v>0</v>
      </c>
      <c r="CG8" s="42">
        <v>2.9</v>
      </c>
      <c r="CH8" s="51" t="e">
        <v>#N/A</v>
      </c>
      <c r="CI8" s="51" t="e">
        <v>#N/A</v>
      </c>
      <c r="CJ8" s="42">
        <v>10.36</v>
      </c>
      <c r="CK8" s="51" t="e">
        <v>#N/A</v>
      </c>
      <c r="CL8" s="51" t="e">
        <v>#N/A</v>
      </c>
    </row>
    <row r="9" spans="3:90" x14ac:dyDescent="0.25">
      <c r="C9" s="152" t="s">
        <v>9824</v>
      </c>
      <c r="E9" s="21"/>
      <c r="F9" s="40" t="s">
        <v>4714</v>
      </c>
      <c r="G9" s="179">
        <v>44197</v>
      </c>
      <c r="H9" s="179"/>
      <c r="I9" s="179"/>
      <c r="J9" s="179"/>
      <c r="V9" s="45">
        <f t="shared" si="0"/>
        <v>10.7</v>
      </c>
      <c r="W9" s="40" t="s">
        <v>4698</v>
      </c>
      <c r="X9" s="50">
        <f>IFERROR(MIN(N14:T66),"")</f>
        <v>10.7</v>
      </c>
      <c r="AH9" s="45">
        <f t="shared" si="1"/>
        <v>58</v>
      </c>
      <c r="AI9" s="40" t="s">
        <v>4698</v>
      </c>
      <c r="AJ9" s="50">
        <f>IFERROR(MIN(Z14:AF66),"")</f>
        <v>58</v>
      </c>
      <c r="AT9" s="45">
        <f t="shared" si="2"/>
        <v>0</v>
      </c>
      <c r="AU9" s="40" t="s">
        <v>4698</v>
      </c>
      <c r="AV9" s="50">
        <f>IFERROR(MIN(AL14:AR66),"")</f>
        <v>0</v>
      </c>
      <c r="BF9" s="45">
        <f t="shared" si="3"/>
        <v>0</v>
      </c>
      <c r="BG9" s="40" t="s">
        <v>4698</v>
      </c>
      <c r="BH9" s="50">
        <f>IFERROR(MIN(AX14:BD66),"")</f>
        <v>0</v>
      </c>
      <c r="BR9" s="45">
        <f t="shared" si="4"/>
        <v>1.1000000000000001</v>
      </c>
      <c r="BS9" s="40" t="s">
        <v>4698</v>
      </c>
      <c r="BT9" s="50">
        <f>IFERROR(MIN(BJ14:BP66),"")</f>
        <v>1.1000000000000001</v>
      </c>
      <c r="BW9" s="47">
        <v>44202</v>
      </c>
      <c r="BX9" s="42">
        <v>18.399999999999999</v>
      </c>
      <c r="BY9" s="51" t="e">
        <v>#N/A</v>
      </c>
      <c r="BZ9" s="51" t="e">
        <v>#N/A</v>
      </c>
      <c r="CA9" s="42">
        <v>77</v>
      </c>
      <c r="CB9" s="51" t="e">
        <v>#N/A</v>
      </c>
      <c r="CC9" s="51" t="e">
        <v>#N/A</v>
      </c>
      <c r="CD9" s="42">
        <v>0</v>
      </c>
      <c r="CE9" s="51" t="e">
        <v>#N/A</v>
      </c>
      <c r="CF9" s="51">
        <v>0</v>
      </c>
      <c r="CG9" s="42">
        <v>2</v>
      </c>
      <c r="CH9" s="51" t="e">
        <v>#N/A</v>
      </c>
      <c r="CI9" s="51" t="e">
        <v>#N/A</v>
      </c>
      <c r="CJ9" s="42">
        <v>11.1</v>
      </c>
      <c r="CK9" s="51" t="e">
        <v>#N/A</v>
      </c>
      <c r="CL9" s="51" t="e">
        <v>#N/A</v>
      </c>
    </row>
    <row r="10" spans="3:90" ht="9.9499999999999993" customHeight="1" x14ac:dyDescent="0.25">
      <c r="E10" s="21"/>
      <c r="V10" s="45"/>
      <c r="W10" s="40"/>
      <c r="X10" s="41"/>
      <c r="AH10" s="45"/>
      <c r="AI10" s="40"/>
      <c r="AJ10" s="41"/>
      <c r="AT10" s="45"/>
      <c r="AU10" s="40"/>
      <c r="AV10" s="41"/>
      <c r="BF10" s="45"/>
      <c r="BG10" s="40"/>
      <c r="BH10" s="41"/>
      <c r="BR10" s="45"/>
      <c r="BS10" s="40"/>
      <c r="BT10" s="41"/>
      <c r="BW10" s="47">
        <v>44203</v>
      </c>
      <c r="BX10" s="42">
        <v>16.3</v>
      </c>
      <c r="BY10" s="51" t="e">
        <v>#N/A</v>
      </c>
      <c r="BZ10" s="51" t="e">
        <v>#N/A</v>
      </c>
      <c r="CA10" s="42">
        <v>73</v>
      </c>
      <c r="CB10" s="51" t="e">
        <v>#N/A</v>
      </c>
      <c r="CC10" s="51" t="e">
        <v>#N/A</v>
      </c>
      <c r="CD10" s="42">
        <v>0</v>
      </c>
      <c r="CE10" s="51" t="e">
        <v>#N/A</v>
      </c>
      <c r="CF10" s="51">
        <v>0</v>
      </c>
      <c r="CG10" s="42">
        <v>0.1</v>
      </c>
      <c r="CH10" s="51" t="e">
        <v>#N/A</v>
      </c>
      <c r="CI10" s="51" t="e">
        <v>#N/A</v>
      </c>
      <c r="CJ10" s="42">
        <v>6.67</v>
      </c>
      <c r="CK10" s="51" t="e">
        <v>#N/A</v>
      </c>
      <c r="CL10" s="51" t="e">
        <v>#N/A</v>
      </c>
    </row>
    <row r="11" spans="3:90" ht="24.95" customHeight="1" x14ac:dyDescent="0.25">
      <c r="C11" s="156" t="str">
        <f>_xlfn.XLOOKUP(C4,Country,Country!$K$4:$K$273)</f>
        <v/>
      </c>
      <c r="D11" s="21"/>
      <c r="E11" s="21"/>
      <c r="F11" s="40" t="s">
        <v>4708</v>
      </c>
      <c r="G11" s="173">
        <v>44439</v>
      </c>
      <c r="H11" s="174"/>
      <c r="I11" s="174"/>
      <c r="J11" s="174"/>
      <c r="K11" s="174"/>
      <c r="V11" s="40" t="s">
        <v>4720</v>
      </c>
      <c r="W11" s="61">
        <f>_xlfn.XLOOKUP(G11,Database[ObsTime],Database[Temperature])</f>
        <v>27.8</v>
      </c>
      <c r="X11" s="21" t="s">
        <v>4715</v>
      </c>
      <c r="AH11" s="40" t="s">
        <v>4721</v>
      </c>
      <c r="AI11" s="62">
        <f>_xlfn.XLOOKUP(G11,Database[ObsTime],Database[RH])</f>
        <v>84</v>
      </c>
      <c r="AJ11" s="42" t="s">
        <v>4716</v>
      </c>
      <c r="AT11" s="40" t="s">
        <v>4722</v>
      </c>
      <c r="AU11" s="63">
        <f>_xlfn.XLOOKUP(G11,Database[ObsTime],Database[Precp])</f>
        <v>2.5</v>
      </c>
      <c r="AV11" s="42" t="s">
        <v>4717</v>
      </c>
      <c r="BF11" s="40" t="s">
        <v>4723</v>
      </c>
      <c r="BG11" s="64">
        <f>_xlfn.XLOOKUP(G11,Database[ObsTime],Database[SunShine])</f>
        <v>8.1</v>
      </c>
      <c r="BH11" s="42" t="s">
        <v>4718</v>
      </c>
      <c r="BR11" s="40" t="s">
        <v>4705</v>
      </c>
      <c r="BS11" s="65">
        <f>_xlfn.XLOOKUP(G11,Database[ObsTime],Database[GloblRad])</f>
        <v>23.72</v>
      </c>
      <c r="BT11" s="42" t="s">
        <v>4719</v>
      </c>
      <c r="BW11" s="47">
        <v>44204</v>
      </c>
      <c r="BX11" s="42">
        <v>11</v>
      </c>
      <c r="BY11" s="51" t="e">
        <v>#N/A</v>
      </c>
      <c r="BZ11" s="51" t="e">
        <v>#N/A</v>
      </c>
      <c r="CA11" s="42">
        <v>85</v>
      </c>
      <c r="CB11" s="51" t="e">
        <v>#N/A</v>
      </c>
      <c r="CC11" s="51" t="e">
        <v>#N/A</v>
      </c>
      <c r="CD11" s="42">
        <v>8.5</v>
      </c>
      <c r="CE11" s="51" t="e">
        <v>#N/A</v>
      </c>
      <c r="CF11" s="51" t="e">
        <v>#N/A</v>
      </c>
      <c r="CG11" s="42">
        <v>0</v>
      </c>
      <c r="CH11" s="51" t="e">
        <v>#N/A</v>
      </c>
      <c r="CI11" s="51">
        <v>0</v>
      </c>
      <c r="CJ11" s="42">
        <v>1.2</v>
      </c>
      <c r="CK11" s="51" t="e">
        <v>#N/A</v>
      </c>
      <c r="CL11" s="51" t="e">
        <v>#N/A</v>
      </c>
    </row>
    <row r="12" spans="3:90" ht="9.9499999999999993" customHeight="1" x14ac:dyDescent="0.25">
      <c r="D12" s="21"/>
      <c r="E12" s="21"/>
      <c r="F12" s="40"/>
      <c r="G12" s="47"/>
      <c r="H12" s="47"/>
      <c r="I12" s="47"/>
      <c r="J12" s="47"/>
      <c r="BW12" s="47">
        <v>44205</v>
      </c>
      <c r="BX12" s="42">
        <v>10.7</v>
      </c>
      <c r="BY12" s="51" t="e">
        <v>#N/A</v>
      </c>
      <c r="BZ12" s="51">
        <v>10.7</v>
      </c>
      <c r="CA12" s="42">
        <v>73</v>
      </c>
      <c r="CB12" s="51" t="e">
        <v>#N/A</v>
      </c>
      <c r="CC12" s="51" t="e">
        <v>#N/A</v>
      </c>
      <c r="CD12" s="42">
        <v>0</v>
      </c>
      <c r="CE12" s="51" t="e">
        <v>#N/A</v>
      </c>
      <c r="CF12" s="51">
        <v>0</v>
      </c>
      <c r="CG12" s="42">
        <v>0</v>
      </c>
      <c r="CH12" s="51" t="e">
        <v>#N/A</v>
      </c>
      <c r="CI12" s="51">
        <v>0</v>
      </c>
      <c r="CJ12" s="42">
        <v>1.1000000000000001</v>
      </c>
      <c r="CK12" s="51" t="e">
        <v>#N/A</v>
      </c>
      <c r="CL12" s="51">
        <v>1.1000000000000001</v>
      </c>
    </row>
    <row r="13" spans="3:90" x14ac:dyDescent="0.25">
      <c r="C13" s="155" t="s">
        <v>9825</v>
      </c>
      <c r="D13" s="53" t="s">
        <v>4707</v>
      </c>
      <c r="E13" s="51" t="s">
        <v>4677</v>
      </c>
      <c r="F13" s="25" t="s">
        <v>4644</v>
      </c>
      <c r="G13" s="25" t="s">
        <v>4645</v>
      </c>
      <c r="H13" s="25" t="s">
        <v>4646</v>
      </c>
      <c r="I13" s="25" t="s">
        <v>4647</v>
      </c>
      <c r="J13" s="25" t="s">
        <v>4648</v>
      </c>
      <c r="K13" s="25" t="s">
        <v>4649</v>
      </c>
      <c r="L13" s="25" t="s">
        <v>4650</v>
      </c>
      <c r="N13" s="57" t="s">
        <v>4644</v>
      </c>
      <c r="O13" s="57" t="s">
        <v>4645</v>
      </c>
      <c r="P13" s="57" t="s">
        <v>4646</v>
      </c>
      <c r="Q13" s="57" t="s">
        <v>4647</v>
      </c>
      <c r="R13" s="57" t="s">
        <v>4648</v>
      </c>
      <c r="S13" s="57" t="s">
        <v>4649</v>
      </c>
      <c r="T13" s="57" t="s">
        <v>4650</v>
      </c>
      <c r="V13" s="21" t="s">
        <v>4700</v>
      </c>
      <c r="Z13" s="57" t="s">
        <v>4644</v>
      </c>
      <c r="AA13" s="57" t="s">
        <v>4645</v>
      </c>
      <c r="AB13" s="57" t="s">
        <v>4646</v>
      </c>
      <c r="AC13" s="57" t="s">
        <v>4647</v>
      </c>
      <c r="AD13" s="57" t="s">
        <v>4648</v>
      </c>
      <c r="AE13" s="57" t="s">
        <v>4649</v>
      </c>
      <c r="AF13" s="57" t="s">
        <v>4650</v>
      </c>
      <c r="AH13" s="21" t="s">
        <v>4700</v>
      </c>
      <c r="AL13" s="57" t="s">
        <v>4644</v>
      </c>
      <c r="AM13" s="57" t="s">
        <v>4645</v>
      </c>
      <c r="AN13" s="57" t="s">
        <v>4646</v>
      </c>
      <c r="AO13" s="57" t="s">
        <v>4647</v>
      </c>
      <c r="AP13" s="57" t="s">
        <v>4648</v>
      </c>
      <c r="AQ13" s="57" t="s">
        <v>4649</v>
      </c>
      <c r="AR13" s="57" t="s">
        <v>4650</v>
      </c>
      <c r="AT13" s="21" t="s">
        <v>4702</v>
      </c>
      <c r="AX13" s="57" t="s">
        <v>4644</v>
      </c>
      <c r="AY13" s="57" t="s">
        <v>4645</v>
      </c>
      <c r="AZ13" s="57" t="s">
        <v>4646</v>
      </c>
      <c r="BA13" s="57" t="s">
        <v>4647</v>
      </c>
      <c r="BB13" s="57" t="s">
        <v>4648</v>
      </c>
      <c r="BC13" s="57" t="s">
        <v>4649</v>
      </c>
      <c r="BD13" s="57" t="s">
        <v>4650</v>
      </c>
      <c r="BF13" s="21" t="s">
        <v>4702</v>
      </c>
      <c r="BJ13" s="57" t="s">
        <v>4644</v>
      </c>
      <c r="BK13" s="57" t="s">
        <v>4645</v>
      </c>
      <c r="BL13" s="57" t="s">
        <v>4646</v>
      </c>
      <c r="BM13" s="57" t="s">
        <v>4647</v>
      </c>
      <c r="BN13" s="57" t="s">
        <v>4648</v>
      </c>
      <c r="BO13" s="57" t="s">
        <v>4649</v>
      </c>
      <c r="BP13" s="57" t="s">
        <v>4650</v>
      </c>
      <c r="BR13" s="21" t="s">
        <v>4702</v>
      </c>
      <c r="BW13" s="47">
        <v>44206</v>
      </c>
      <c r="BX13" s="42">
        <v>11.8</v>
      </c>
      <c r="BY13" s="51" t="e">
        <v>#N/A</v>
      </c>
      <c r="BZ13" s="51" t="e">
        <v>#N/A</v>
      </c>
      <c r="CA13" s="42">
        <v>84</v>
      </c>
      <c r="CB13" s="51" t="e">
        <v>#N/A</v>
      </c>
      <c r="CC13" s="51" t="e">
        <v>#N/A</v>
      </c>
      <c r="CD13" s="42">
        <v>1.5</v>
      </c>
      <c r="CE13" s="51" t="e">
        <v>#N/A</v>
      </c>
      <c r="CF13" s="51" t="e">
        <v>#N/A</v>
      </c>
      <c r="CG13" s="42">
        <v>0</v>
      </c>
      <c r="CH13" s="51" t="e">
        <v>#N/A</v>
      </c>
      <c r="CI13" s="51">
        <v>0</v>
      </c>
      <c r="CJ13" s="42">
        <v>3.01</v>
      </c>
      <c r="CK13" s="51" t="e">
        <v>#N/A</v>
      </c>
      <c r="CL13" s="51" t="e">
        <v>#N/A</v>
      </c>
    </row>
    <row r="14" spans="3:90" x14ac:dyDescent="0.25">
      <c r="D14" s="54" cm="1">
        <f t="array" ref="D14">IFERROR(IF(MATCH(1,DAY(F14:L14),0),L14,""),"")</f>
        <v>44199</v>
      </c>
      <c r="E14" s="52">
        <v>1</v>
      </c>
      <c r="F14" s="55">
        <f>G9-(WEEKDAY(G9,2))+1</f>
        <v>44193</v>
      </c>
      <c r="G14" s="55">
        <f t="shared" ref="G14:L14" si="5">F14+1</f>
        <v>44194</v>
      </c>
      <c r="H14" s="55">
        <f t="shared" si="5"/>
        <v>44195</v>
      </c>
      <c r="I14" s="55">
        <f t="shared" si="5"/>
        <v>44196</v>
      </c>
      <c r="J14" s="55">
        <f t="shared" si="5"/>
        <v>44197</v>
      </c>
      <c r="K14" s="55">
        <f t="shared" si="5"/>
        <v>44198</v>
      </c>
      <c r="L14" s="55">
        <f t="shared" si="5"/>
        <v>44199</v>
      </c>
      <c r="N14" s="33" t="str" cm="1">
        <f t="array" ref="N14">IFERROR(_xlfn.XLOOKUP(F14,_xlfn.ANCHORARRAY($BW$4),_xlfn.ANCHORARRAY($BX$4)),"")</f>
        <v/>
      </c>
      <c r="O14" s="34" t="str" cm="1">
        <f t="array" ref="O14">IFERROR(_xlfn.XLOOKUP(G14,_xlfn.ANCHORARRAY($BW$4),_xlfn.ANCHORARRAY($BX$4)),"")</f>
        <v/>
      </c>
      <c r="P14" s="34" t="str" cm="1">
        <f t="array" ref="P14">IFERROR(_xlfn.XLOOKUP(H14,_xlfn.ANCHORARRAY($BW$4),_xlfn.ANCHORARRAY($BX$4)),"")</f>
        <v/>
      </c>
      <c r="Q14" s="34" t="str" cm="1">
        <f t="array" ref="Q14">IFERROR(_xlfn.XLOOKUP(I14,_xlfn.ANCHORARRAY($BW$4),_xlfn.ANCHORARRAY($BX$4)),"")</f>
        <v/>
      </c>
      <c r="R14" s="34" cm="1">
        <f t="array" ref="R14">IFERROR(_xlfn.XLOOKUP(J14,_xlfn.ANCHORARRAY($BW$4),_xlfn.ANCHORARRAY($BX$4)),"")</f>
        <v>14</v>
      </c>
      <c r="S14" s="34" cm="1">
        <f t="array" ref="S14">IFERROR(_xlfn.XLOOKUP(K14,_xlfn.ANCHORARRAY($BW$4),_xlfn.ANCHORARRAY($BX$4)),"")</f>
        <v>16</v>
      </c>
      <c r="T14" s="35" cm="1">
        <f t="array" ref="T14">IFERROR(_xlfn.XLOOKUP(L14,_xlfn.ANCHORARRAY($BW$4),_xlfn.ANCHORARRAY($BX$4)),"")</f>
        <v>17.399999999999999</v>
      </c>
      <c r="V14" s="172">
        <f>IFERROR(AVERAGE(N14:T14),"")</f>
        <v>15.799999999999999</v>
      </c>
      <c r="W14" s="172"/>
      <c r="X14" s="50">
        <f t="shared" ref="X14:X45" si="6">IFERROR(AVERAGE(N14:T14),"")</f>
        <v>15.799999999999999</v>
      </c>
      <c r="Z14" s="33" t="str" cm="1">
        <f t="array" ref="Z14">IFERROR(_xlfn.XLOOKUP(F14,_xlfn.ANCHORARRAY($BW$4),_xlfn.ANCHORARRAY($CA$4)),"")</f>
        <v/>
      </c>
      <c r="AA14" s="34" t="str" cm="1">
        <f t="array" ref="AA14">IFERROR(_xlfn.XLOOKUP(G14,_xlfn.ANCHORARRAY($BW$4),_xlfn.ANCHORARRAY($CA$4)),"")</f>
        <v/>
      </c>
      <c r="AB14" s="34" t="str" cm="1">
        <f t="array" ref="AB14">IFERROR(_xlfn.XLOOKUP(H14,_xlfn.ANCHORARRAY($BW$4),_xlfn.ANCHORARRAY($CA$4)),"")</f>
        <v/>
      </c>
      <c r="AC14" s="34" t="str" cm="1">
        <f t="array" ref="AC14">IFERROR(_xlfn.XLOOKUP(I14,_xlfn.ANCHORARRAY($BW$4),_xlfn.ANCHORARRAY($CA$4)),"")</f>
        <v/>
      </c>
      <c r="AD14" s="34" cm="1">
        <f t="array" ref="AD14">IFERROR(_xlfn.XLOOKUP(J14,_xlfn.ANCHORARRAY($BW$4),_xlfn.ANCHORARRAY($CA$4)),"")</f>
        <v>70</v>
      </c>
      <c r="AE14" s="34" cm="1">
        <f t="array" ref="AE14">IFERROR(_xlfn.XLOOKUP(K14,_xlfn.ANCHORARRAY($BW$4),_xlfn.ANCHORARRAY($CA$4)),"")</f>
        <v>77</v>
      </c>
      <c r="AF14" s="35" cm="1">
        <f t="array" ref="AF14">IFERROR(_xlfn.XLOOKUP(L14,_xlfn.ANCHORARRAY($BW$4),_xlfn.ANCHORARRAY($CA$4)),"")</f>
        <v>84</v>
      </c>
      <c r="AH14" s="172">
        <f>IFERROR(AVERAGE(Z14:AF14),"")</f>
        <v>77</v>
      </c>
      <c r="AI14" s="172"/>
      <c r="AJ14" s="50">
        <f t="shared" ref="AJ14:AJ45" si="7">IFERROR(AVERAGE(Z14:AF14),"")</f>
        <v>77</v>
      </c>
      <c r="AL14" s="33" t="str" cm="1">
        <f t="array" ref="AL14">IFERROR(_xlfn.XLOOKUP(F14,_xlfn.ANCHORARRAY($BW$4),_xlfn.ANCHORARRAY($CD$4)),"")</f>
        <v/>
      </c>
      <c r="AM14" s="34" t="str" cm="1">
        <f t="array" ref="AM14">IFERROR(_xlfn.XLOOKUP(G14,_xlfn.ANCHORARRAY($BW$4),_xlfn.ANCHORARRAY($CD$4)),"")</f>
        <v/>
      </c>
      <c r="AN14" s="34" t="str" cm="1">
        <f t="array" ref="AN14">IFERROR(_xlfn.XLOOKUP(H14,_xlfn.ANCHORARRAY($BW$4),_xlfn.ANCHORARRAY($CD$4)),"")</f>
        <v/>
      </c>
      <c r="AO14" s="34" t="str" cm="1">
        <f t="array" ref="AO14">IFERROR(_xlfn.XLOOKUP(I14,_xlfn.ANCHORARRAY($BW$4),_xlfn.ANCHORARRAY($CD$4)),"")</f>
        <v/>
      </c>
      <c r="AP14" s="34" cm="1">
        <f t="array" ref="AP14">IFERROR(_xlfn.XLOOKUP(J14,_xlfn.ANCHORARRAY($BW$4),_xlfn.ANCHORARRAY($CD$4)),"")</f>
        <v>0</v>
      </c>
      <c r="AQ14" s="34" cm="1">
        <f t="array" ref="AQ14">IFERROR(_xlfn.XLOOKUP(K14,_xlfn.ANCHORARRAY($BW$4),_xlfn.ANCHORARRAY($CD$4)),"")</f>
        <v>0</v>
      </c>
      <c r="AR14" s="35" cm="1">
        <f t="array" ref="AR14">IFERROR(_xlfn.XLOOKUP(L14,_xlfn.ANCHORARRAY($BW$4),_xlfn.ANCHORARRAY($CD$4)),"")</f>
        <v>5.5</v>
      </c>
      <c r="AT14" s="172">
        <f>IFERROR(SUM(AL14:AR14),"")</f>
        <v>5.5</v>
      </c>
      <c r="AU14" s="172"/>
      <c r="AV14" s="50">
        <f t="shared" ref="AV14:AV45" si="8">IFERROR(SUM(AL14:AR14),"")</f>
        <v>5.5</v>
      </c>
      <c r="AX14" s="33" t="str" cm="1">
        <f t="array" ref="AX14">IFERROR(_xlfn.XLOOKUP(F14,_xlfn.ANCHORARRAY($BW$4),_xlfn.ANCHORARRAY($CG$4)),"")</f>
        <v/>
      </c>
      <c r="AY14" s="34" t="str" cm="1">
        <f t="array" ref="AY14">IFERROR(_xlfn.XLOOKUP(G14,_xlfn.ANCHORARRAY($BW$4),_xlfn.ANCHORARRAY($CG$4)),"")</f>
        <v/>
      </c>
      <c r="AZ14" s="34" t="str" cm="1">
        <f t="array" ref="AZ14">IFERROR(_xlfn.XLOOKUP(H14,_xlfn.ANCHORARRAY($BW$4),_xlfn.ANCHORARRAY($CG$4)),"")</f>
        <v/>
      </c>
      <c r="BA14" s="34" t="str" cm="1">
        <f t="array" ref="BA14">IFERROR(_xlfn.XLOOKUP(I14,_xlfn.ANCHORARRAY($BW$4),_xlfn.ANCHORARRAY($CG$4)),"")</f>
        <v/>
      </c>
      <c r="BB14" s="34" cm="1">
        <f t="array" ref="BB14">IFERROR(_xlfn.XLOOKUP(J14,_xlfn.ANCHORARRAY($BW$4),_xlfn.ANCHORARRAY($CG$4)),"")</f>
        <v>0</v>
      </c>
      <c r="BC14" s="34" cm="1">
        <f t="array" ref="BC14">IFERROR(_xlfn.XLOOKUP(K14,_xlfn.ANCHORARRAY($BW$4),_xlfn.ANCHORARRAY($CG$4)),"")</f>
        <v>2.1</v>
      </c>
      <c r="BD14" s="35" cm="1">
        <f t="array" ref="BD14">IFERROR(_xlfn.XLOOKUP(L14,_xlfn.ANCHORARRAY($BW$4),_xlfn.ANCHORARRAY($CG$4)),"")</f>
        <v>1.4</v>
      </c>
      <c r="BF14" s="172">
        <f>IFERROR(SUM(AX14:BD14),"")</f>
        <v>3.5</v>
      </c>
      <c r="BG14" s="172"/>
      <c r="BH14" s="50">
        <f t="shared" ref="BH14:BH45" si="9">IFERROR(SUM(AX14:BD14),"")</f>
        <v>3.5</v>
      </c>
      <c r="BJ14" s="33" t="str" cm="1">
        <f t="array" ref="BJ14">IFERROR(_xlfn.XLOOKUP(F14,_xlfn.ANCHORARRAY($BW$4),_xlfn.ANCHORARRAY($CJ$4)),"")</f>
        <v/>
      </c>
      <c r="BK14" s="34" t="str" cm="1">
        <f t="array" ref="BK14">IFERROR(_xlfn.XLOOKUP(G14,_xlfn.ANCHORARRAY($BW$4),_xlfn.ANCHORARRAY($CJ$4)),"")</f>
        <v/>
      </c>
      <c r="BL14" s="34" t="str" cm="1">
        <f t="array" ref="BL14">IFERROR(_xlfn.XLOOKUP(H14,_xlfn.ANCHORARRAY($BW$4),_xlfn.ANCHORARRAY($CJ$4)),"")</f>
        <v/>
      </c>
      <c r="BM14" s="34" t="str" cm="1">
        <f t="array" ref="BM14">IFERROR(_xlfn.XLOOKUP(I14,_xlfn.ANCHORARRAY($BW$4),_xlfn.ANCHORARRAY($CJ$4)),"")</f>
        <v/>
      </c>
      <c r="BN14" s="34" cm="1">
        <f t="array" ref="BN14">IFERROR(_xlfn.XLOOKUP(J14,_xlfn.ANCHORARRAY($BW$4),_xlfn.ANCHORARRAY($CJ$4)),"")</f>
        <v>3.49</v>
      </c>
      <c r="BO14" s="34" cm="1">
        <f t="array" ref="BO14">IFERROR(_xlfn.XLOOKUP(K14,_xlfn.ANCHORARRAY($BW$4),_xlfn.ANCHORARRAY($CJ$4)),"")</f>
        <v>7.49</v>
      </c>
      <c r="BP14" s="35" cm="1">
        <f t="array" ref="BP14">IFERROR(_xlfn.XLOOKUP(L14,_xlfn.ANCHORARRAY($BW$4),_xlfn.ANCHORARRAY($CJ$4)),"")</f>
        <v>9.9</v>
      </c>
      <c r="BR14" s="172">
        <f>IFERROR(SUM(BJ14:BP14),"")</f>
        <v>20.880000000000003</v>
      </c>
      <c r="BS14" s="172"/>
      <c r="BT14" s="50">
        <f>IFERROR(SUM(BJ14:BP14),"")</f>
        <v>20.880000000000003</v>
      </c>
      <c r="BW14" s="47">
        <v>44207</v>
      </c>
      <c r="BX14" s="42">
        <v>12.8</v>
      </c>
      <c r="BY14" s="51" t="e">
        <v>#N/A</v>
      </c>
      <c r="BZ14" s="51" t="e">
        <v>#N/A</v>
      </c>
      <c r="CA14" s="42">
        <v>96</v>
      </c>
      <c r="CB14" s="51">
        <v>96</v>
      </c>
      <c r="CC14" s="51" t="e">
        <v>#N/A</v>
      </c>
      <c r="CD14" s="42">
        <v>10.5</v>
      </c>
      <c r="CE14" s="51" t="e">
        <v>#N/A</v>
      </c>
      <c r="CF14" s="51" t="e">
        <v>#N/A</v>
      </c>
      <c r="CG14" s="42">
        <v>0</v>
      </c>
      <c r="CH14" s="51" t="e">
        <v>#N/A</v>
      </c>
      <c r="CI14" s="51">
        <v>0</v>
      </c>
      <c r="CJ14" s="42">
        <v>2.4700000000000002</v>
      </c>
      <c r="CK14" s="51" t="e">
        <v>#N/A</v>
      </c>
      <c r="CL14" s="51" t="e">
        <v>#N/A</v>
      </c>
    </row>
    <row r="15" spans="3:90" ht="16.5" x14ac:dyDescent="0.25">
      <c r="C15" s="159" t="s">
        <v>9828</v>
      </c>
      <c r="D15" s="54" t="str" cm="1">
        <f t="array" ref="D15">IFERROR(IF(MATCH(1,DAY(F15:L15),0),L15,""),"")</f>
        <v/>
      </c>
      <c r="E15" s="52">
        <v>2</v>
      </c>
      <c r="F15" s="26">
        <f t="shared" ref="F15:L19" si="10">F14+7</f>
        <v>44200</v>
      </c>
      <c r="G15" s="26">
        <f t="shared" si="10"/>
        <v>44201</v>
      </c>
      <c r="H15" s="26">
        <f t="shared" si="10"/>
        <v>44202</v>
      </c>
      <c r="I15" s="26">
        <f t="shared" si="10"/>
        <v>44203</v>
      </c>
      <c r="J15" s="26">
        <f t="shared" si="10"/>
        <v>44204</v>
      </c>
      <c r="K15" s="26">
        <f t="shared" si="10"/>
        <v>44205</v>
      </c>
      <c r="L15" s="26">
        <f t="shared" si="10"/>
        <v>44206</v>
      </c>
      <c r="N15" s="33" cm="1">
        <f t="array" ref="N15">IFERROR(_xlfn.XLOOKUP(F15,_xlfn.ANCHORARRAY($BW$4),_xlfn.ANCHORARRAY($BX$4)),"")</f>
        <v>18.600000000000001</v>
      </c>
      <c r="O15" s="34" cm="1">
        <f t="array" ref="O15">IFERROR(_xlfn.XLOOKUP(G15,_xlfn.ANCHORARRAY($BW$4),_xlfn.ANCHORARRAY($BX$4)),"")</f>
        <v>19</v>
      </c>
      <c r="P15" s="34" cm="1">
        <f t="array" ref="P15">IFERROR(_xlfn.XLOOKUP(H15,_xlfn.ANCHORARRAY($BW$4),_xlfn.ANCHORARRAY($BX$4)),"")</f>
        <v>18.399999999999999</v>
      </c>
      <c r="Q15" s="34" cm="1">
        <f t="array" ref="Q15">IFERROR(_xlfn.XLOOKUP(I15,_xlfn.ANCHORARRAY($BW$4),_xlfn.ANCHORARRAY($BX$4)),"")</f>
        <v>16.3</v>
      </c>
      <c r="R15" s="34" cm="1">
        <f t="array" ref="R15">IFERROR(_xlfn.XLOOKUP(J15,_xlfn.ANCHORARRAY($BW$4),_xlfn.ANCHORARRAY($BX$4)),"")</f>
        <v>11</v>
      </c>
      <c r="S15" s="34" cm="1">
        <f t="array" ref="S15">IFERROR(_xlfn.XLOOKUP(K15,_xlfn.ANCHORARRAY($BW$4),_xlfn.ANCHORARRAY($BX$4)),"")</f>
        <v>10.7</v>
      </c>
      <c r="T15" s="35" cm="1">
        <f t="array" ref="T15">IFERROR(_xlfn.XLOOKUP(L15,_xlfn.ANCHORARRAY($BW$4),_xlfn.ANCHORARRAY($BX$4)),"")</f>
        <v>11.8</v>
      </c>
      <c r="V15" s="172">
        <f>IFERROR(AVERAGE(N15:T15),"")</f>
        <v>15.114285714285714</v>
      </c>
      <c r="W15" s="172"/>
      <c r="X15" s="50">
        <f t="shared" si="6"/>
        <v>15.114285714285714</v>
      </c>
      <c r="Z15" s="33" cm="1">
        <f t="array" ref="Z15">IFERROR(_xlfn.XLOOKUP(F15,_xlfn.ANCHORARRAY($BW$4),_xlfn.ANCHORARRAY($CA$4)),"")</f>
        <v>85</v>
      </c>
      <c r="AA15" s="34" cm="1">
        <f t="array" ref="AA15">IFERROR(_xlfn.XLOOKUP(G15,_xlfn.ANCHORARRAY($BW$4),_xlfn.ANCHORARRAY($CA$4)),"")</f>
        <v>81</v>
      </c>
      <c r="AB15" s="34" cm="1">
        <f t="array" ref="AB15">IFERROR(_xlfn.XLOOKUP(H15,_xlfn.ANCHORARRAY($BW$4),_xlfn.ANCHORARRAY($CA$4)),"")</f>
        <v>77</v>
      </c>
      <c r="AC15" s="34" cm="1">
        <f t="array" ref="AC15">IFERROR(_xlfn.XLOOKUP(I15,_xlfn.ANCHORARRAY($BW$4),_xlfn.ANCHORARRAY($CA$4)),"")</f>
        <v>73</v>
      </c>
      <c r="AD15" s="34" cm="1">
        <f t="array" ref="AD15">IFERROR(_xlfn.XLOOKUP(J15,_xlfn.ANCHORARRAY($BW$4),_xlfn.ANCHORARRAY($CA$4)),"")</f>
        <v>85</v>
      </c>
      <c r="AE15" s="34" cm="1">
        <f t="array" ref="AE15">IFERROR(_xlfn.XLOOKUP(K15,_xlfn.ANCHORARRAY($BW$4),_xlfn.ANCHORARRAY($CA$4)),"")</f>
        <v>73</v>
      </c>
      <c r="AF15" s="35" cm="1">
        <f t="array" ref="AF15">IFERROR(_xlfn.XLOOKUP(L15,_xlfn.ANCHORARRAY($BW$4),_xlfn.ANCHORARRAY($CA$4)),"")</f>
        <v>84</v>
      </c>
      <c r="AH15" s="172">
        <f t="shared" ref="AH15:AH66" si="11">IFERROR(AVERAGE(Z15:AF15),"")</f>
        <v>79.714285714285708</v>
      </c>
      <c r="AI15" s="172"/>
      <c r="AJ15" s="50">
        <f t="shared" si="7"/>
        <v>79.714285714285708</v>
      </c>
      <c r="AL15" s="33" cm="1">
        <f t="array" ref="AL15">IFERROR(_xlfn.XLOOKUP(F15,_xlfn.ANCHORARRAY($BW$4),_xlfn.ANCHORARRAY($CD$4)),"")</f>
        <v>0</v>
      </c>
      <c r="AM15" s="34" cm="1">
        <f t="array" ref="AM15">IFERROR(_xlfn.XLOOKUP(G15,_xlfn.ANCHORARRAY($BW$4),_xlfn.ANCHORARRAY($CD$4)),"")</f>
        <v>0</v>
      </c>
      <c r="AN15" s="34" cm="1">
        <f t="array" ref="AN15">IFERROR(_xlfn.XLOOKUP(H15,_xlfn.ANCHORARRAY($BW$4),_xlfn.ANCHORARRAY($CD$4)),"")</f>
        <v>0</v>
      </c>
      <c r="AO15" s="34" cm="1">
        <f t="array" ref="AO15">IFERROR(_xlfn.XLOOKUP(I15,_xlfn.ANCHORARRAY($BW$4),_xlfn.ANCHORARRAY($CD$4)),"")</f>
        <v>0</v>
      </c>
      <c r="AP15" s="34" cm="1">
        <f t="array" ref="AP15">IFERROR(_xlfn.XLOOKUP(J15,_xlfn.ANCHORARRAY($BW$4),_xlfn.ANCHORARRAY($CD$4)),"")</f>
        <v>8.5</v>
      </c>
      <c r="AQ15" s="34" cm="1">
        <f t="array" ref="AQ15">IFERROR(_xlfn.XLOOKUP(K15,_xlfn.ANCHORARRAY($BW$4),_xlfn.ANCHORARRAY($CD$4)),"")</f>
        <v>0</v>
      </c>
      <c r="AR15" s="35" cm="1">
        <f t="array" ref="AR15">IFERROR(_xlfn.XLOOKUP(L15,_xlfn.ANCHORARRAY($BW$4),_xlfn.ANCHORARRAY($CD$4)),"")</f>
        <v>1.5</v>
      </c>
      <c r="AT15" s="172">
        <f t="shared" ref="AT15:AT66" si="12">IFERROR(SUM(AL15:AR15),"")</f>
        <v>10</v>
      </c>
      <c r="AU15" s="172"/>
      <c r="AV15" s="50">
        <f t="shared" si="8"/>
        <v>10</v>
      </c>
      <c r="AX15" s="33" cm="1">
        <f t="array" ref="AX15">IFERROR(_xlfn.XLOOKUP(F15,_xlfn.ANCHORARRAY($BW$4),_xlfn.ANCHORARRAY($CG$4)),"")</f>
        <v>5.9</v>
      </c>
      <c r="AY15" s="34" cm="1">
        <f t="array" ref="AY15">IFERROR(_xlfn.XLOOKUP(G15,_xlfn.ANCHORARRAY($BW$4),_xlfn.ANCHORARRAY($CG$4)),"")</f>
        <v>2.9</v>
      </c>
      <c r="AZ15" s="34" cm="1">
        <f t="array" ref="AZ15">IFERROR(_xlfn.XLOOKUP(H15,_xlfn.ANCHORARRAY($BW$4),_xlfn.ANCHORARRAY($CG$4)),"")</f>
        <v>2</v>
      </c>
      <c r="BA15" s="34" cm="1">
        <f t="array" ref="BA15">IFERROR(_xlfn.XLOOKUP(I15,_xlfn.ANCHORARRAY($BW$4),_xlfn.ANCHORARRAY($CG$4)),"")</f>
        <v>0.1</v>
      </c>
      <c r="BB15" s="34" cm="1">
        <f t="array" ref="BB15">IFERROR(_xlfn.XLOOKUP(J15,_xlfn.ANCHORARRAY($BW$4),_xlfn.ANCHORARRAY($CG$4)),"")</f>
        <v>0</v>
      </c>
      <c r="BC15" s="34" cm="1">
        <f t="array" ref="BC15">IFERROR(_xlfn.XLOOKUP(K15,_xlfn.ANCHORARRAY($BW$4),_xlfn.ANCHORARRAY($CG$4)),"")</f>
        <v>0</v>
      </c>
      <c r="BD15" s="35" cm="1">
        <f t="array" ref="BD15">IFERROR(_xlfn.XLOOKUP(L15,_xlfn.ANCHORARRAY($BW$4),_xlfn.ANCHORARRAY($CG$4)),"")</f>
        <v>0</v>
      </c>
      <c r="BF15" s="172">
        <f t="shared" ref="BF15:BF66" si="13">IFERROR(SUM(AX15:BD15),"")</f>
        <v>10.9</v>
      </c>
      <c r="BG15" s="172"/>
      <c r="BH15" s="50">
        <f t="shared" si="9"/>
        <v>10.9</v>
      </c>
      <c r="BJ15" s="33" cm="1">
        <f t="array" ref="BJ15">IFERROR(_xlfn.XLOOKUP(F15,_xlfn.ANCHORARRAY($BW$4),_xlfn.ANCHORARRAY($CJ$4)),"")</f>
        <v>13.26</v>
      </c>
      <c r="BK15" s="34" cm="1">
        <f t="array" ref="BK15">IFERROR(_xlfn.XLOOKUP(G15,_xlfn.ANCHORARRAY($BW$4),_xlfn.ANCHORARRAY($CJ$4)),"")</f>
        <v>10.36</v>
      </c>
      <c r="BL15" s="34" cm="1">
        <f t="array" ref="BL15">IFERROR(_xlfn.XLOOKUP(H15,_xlfn.ANCHORARRAY($BW$4),_xlfn.ANCHORARRAY($CJ$4)),"")</f>
        <v>11.1</v>
      </c>
      <c r="BM15" s="34" cm="1">
        <f t="array" ref="BM15">IFERROR(_xlfn.XLOOKUP(I15,_xlfn.ANCHORARRAY($BW$4),_xlfn.ANCHORARRAY($CJ$4)),"")</f>
        <v>6.67</v>
      </c>
      <c r="BN15" s="34" cm="1">
        <f t="array" ref="BN15">IFERROR(_xlfn.XLOOKUP(J15,_xlfn.ANCHORARRAY($BW$4),_xlfn.ANCHORARRAY($CJ$4)),"")</f>
        <v>1.2</v>
      </c>
      <c r="BO15" s="34" cm="1">
        <f t="array" ref="BO15">IFERROR(_xlfn.XLOOKUP(K15,_xlfn.ANCHORARRAY($BW$4),_xlfn.ANCHORARRAY($CJ$4)),"")</f>
        <v>1.1000000000000001</v>
      </c>
      <c r="BP15" s="35" cm="1">
        <f t="array" ref="BP15">IFERROR(_xlfn.XLOOKUP(L15,_xlfn.ANCHORARRAY($BW$4),_xlfn.ANCHORARRAY($CJ$4)),"")</f>
        <v>3.01</v>
      </c>
      <c r="BR15" s="172">
        <f t="shared" ref="BR15:BR66" si="14">IFERROR(SUM(BJ15:BP15),"")</f>
        <v>46.7</v>
      </c>
      <c r="BS15" s="172"/>
      <c r="BT15" s="50">
        <f t="shared" ref="BT15:BT66" si="15">IFERROR(SUM(BJ15:BP15),"")</f>
        <v>46.7</v>
      </c>
      <c r="BW15" s="47">
        <v>44208</v>
      </c>
      <c r="BX15" s="42">
        <v>12.1</v>
      </c>
      <c r="BY15" s="51" t="e">
        <v>#N/A</v>
      </c>
      <c r="BZ15" s="51" t="e">
        <v>#N/A</v>
      </c>
      <c r="CA15" s="42">
        <v>87</v>
      </c>
      <c r="CB15" s="51" t="e">
        <v>#N/A</v>
      </c>
      <c r="CC15" s="51" t="e">
        <v>#N/A</v>
      </c>
      <c r="CD15" s="42">
        <v>1.5</v>
      </c>
      <c r="CE15" s="51" t="e">
        <v>#N/A</v>
      </c>
      <c r="CF15" s="51" t="e">
        <v>#N/A</v>
      </c>
      <c r="CG15" s="42">
        <v>0</v>
      </c>
      <c r="CH15" s="51" t="e">
        <v>#N/A</v>
      </c>
      <c r="CI15" s="51">
        <v>0</v>
      </c>
      <c r="CJ15" s="42">
        <v>1.85</v>
      </c>
      <c r="CK15" s="51" t="e">
        <v>#N/A</v>
      </c>
      <c r="CL15" s="51" t="e">
        <v>#N/A</v>
      </c>
    </row>
    <row r="16" spans="3:90" x14ac:dyDescent="0.25">
      <c r="C16" s="170" t="str">
        <f>IFERROR(IF(C4="USA","100~180",_xlfn.XLOOKUP(C4,GSI!$C$6:$C$106,GSI!$E$6:$E$106))&amp;" kLy","")</f>
        <v>140 kLy</v>
      </c>
      <c r="D16" s="54" t="str" cm="1">
        <f t="array" ref="D16">IFERROR(IF(MATCH(1,DAY(F16:L16),0),L16,""),"")</f>
        <v/>
      </c>
      <c r="E16" s="52">
        <v>3</v>
      </c>
      <c r="F16" s="26">
        <f t="shared" si="10"/>
        <v>44207</v>
      </c>
      <c r="G16" s="26">
        <f t="shared" si="10"/>
        <v>44208</v>
      </c>
      <c r="H16" s="26">
        <f t="shared" si="10"/>
        <v>44209</v>
      </c>
      <c r="I16" s="26">
        <f t="shared" si="10"/>
        <v>44210</v>
      </c>
      <c r="J16" s="26">
        <f t="shared" si="10"/>
        <v>44211</v>
      </c>
      <c r="K16" s="26">
        <f t="shared" si="10"/>
        <v>44212</v>
      </c>
      <c r="L16" s="26">
        <f t="shared" si="10"/>
        <v>44213</v>
      </c>
      <c r="N16" s="33" cm="1">
        <f t="array" ref="N16">IFERROR(_xlfn.XLOOKUP(F16,_xlfn.ANCHORARRAY($BW$4),_xlfn.ANCHORARRAY($BX$4)),"")</f>
        <v>12.8</v>
      </c>
      <c r="O16" s="34" cm="1">
        <f t="array" ref="O16">IFERROR(_xlfn.XLOOKUP(G16,_xlfn.ANCHORARRAY($BW$4),_xlfn.ANCHORARRAY($BX$4)),"")</f>
        <v>12.1</v>
      </c>
      <c r="P16" s="34" cm="1">
        <f t="array" ref="P16">IFERROR(_xlfn.XLOOKUP(H16,_xlfn.ANCHORARRAY($BW$4),_xlfn.ANCHORARRAY($BX$4)),"")</f>
        <v>13.4</v>
      </c>
      <c r="Q16" s="34" cm="1">
        <f t="array" ref="Q16">IFERROR(_xlfn.XLOOKUP(I16,_xlfn.ANCHORARRAY($BW$4),_xlfn.ANCHORARRAY($BX$4)),"")</f>
        <v>14.7</v>
      </c>
      <c r="R16" s="34" cm="1">
        <f t="array" ref="R16">IFERROR(_xlfn.XLOOKUP(J16,_xlfn.ANCHORARRAY($BW$4),_xlfn.ANCHORARRAY($BX$4)),"")</f>
        <v>16.899999999999999</v>
      </c>
      <c r="S16" s="34" cm="1">
        <f t="array" ref="S16">IFERROR(_xlfn.XLOOKUP(K16,_xlfn.ANCHORARRAY($BW$4),_xlfn.ANCHORARRAY($BX$4)),"")</f>
        <v>18.100000000000001</v>
      </c>
      <c r="T16" s="35" cm="1">
        <f t="array" ref="T16">IFERROR(_xlfn.XLOOKUP(L16,_xlfn.ANCHORARRAY($BW$4),_xlfn.ANCHORARRAY($BX$4)),"")</f>
        <v>16.8</v>
      </c>
      <c r="V16" s="172">
        <f>IFERROR(AVERAGE(N16:T16),"")</f>
        <v>14.971428571428572</v>
      </c>
      <c r="W16" s="172"/>
      <c r="X16" s="50">
        <f t="shared" si="6"/>
        <v>14.971428571428572</v>
      </c>
      <c r="Z16" s="33" cm="1">
        <f t="array" ref="Z16">IFERROR(_xlfn.XLOOKUP(F16,_xlfn.ANCHORARRAY($BW$4),_xlfn.ANCHORARRAY($CA$4)),"")</f>
        <v>96</v>
      </c>
      <c r="AA16" s="34" cm="1">
        <f t="array" ref="AA16">IFERROR(_xlfn.XLOOKUP(G16,_xlfn.ANCHORARRAY($BW$4),_xlfn.ANCHORARRAY($CA$4)),"")</f>
        <v>87</v>
      </c>
      <c r="AB16" s="34" cm="1">
        <f t="array" ref="AB16">IFERROR(_xlfn.XLOOKUP(H16,_xlfn.ANCHORARRAY($BW$4),_xlfn.ANCHORARRAY($CA$4)),"")</f>
        <v>73</v>
      </c>
      <c r="AC16" s="34" cm="1">
        <f t="array" ref="AC16">IFERROR(_xlfn.XLOOKUP(I16,_xlfn.ANCHORARRAY($BW$4),_xlfn.ANCHORARRAY($CA$4)),"")</f>
        <v>71</v>
      </c>
      <c r="AD16" s="34" cm="1">
        <f t="array" ref="AD16">IFERROR(_xlfn.XLOOKUP(J16,_xlfn.ANCHORARRAY($BW$4),_xlfn.ANCHORARRAY($CA$4)),"")</f>
        <v>68</v>
      </c>
      <c r="AE16" s="34" cm="1">
        <f t="array" ref="AE16">IFERROR(_xlfn.XLOOKUP(K16,_xlfn.ANCHORARRAY($BW$4),_xlfn.ANCHORARRAY($CA$4)),"")</f>
        <v>72</v>
      </c>
      <c r="AF16" s="35" cm="1">
        <f t="array" ref="AF16">IFERROR(_xlfn.XLOOKUP(L16,_xlfn.ANCHORARRAY($BW$4),_xlfn.ANCHORARRAY($CA$4)),"")</f>
        <v>66</v>
      </c>
      <c r="AH16" s="172">
        <f t="shared" si="11"/>
        <v>76.142857142857139</v>
      </c>
      <c r="AI16" s="172"/>
      <c r="AJ16" s="50">
        <f t="shared" si="7"/>
        <v>76.142857142857139</v>
      </c>
      <c r="AL16" s="33" cm="1">
        <f t="array" ref="AL16">IFERROR(_xlfn.XLOOKUP(F16,_xlfn.ANCHORARRAY($BW$4),_xlfn.ANCHORARRAY($CD$4)),"")</f>
        <v>10.5</v>
      </c>
      <c r="AM16" s="34" cm="1">
        <f t="array" ref="AM16">IFERROR(_xlfn.XLOOKUP(G16,_xlfn.ANCHORARRAY($BW$4),_xlfn.ANCHORARRAY($CD$4)),"")</f>
        <v>1.5</v>
      </c>
      <c r="AN16" s="34" cm="1">
        <f t="array" ref="AN16">IFERROR(_xlfn.XLOOKUP(H16,_xlfn.ANCHORARRAY($BW$4),_xlfn.ANCHORARRAY($CD$4)),"")</f>
        <v>0</v>
      </c>
      <c r="AO16" s="34" cm="1">
        <f t="array" ref="AO16">IFERROR(_xlfn.XLOOKUP(I16,_xlfn.ANCHORARRAY($BW$4),_xlfn.ANCHORARRAY($CD$4)),"")</f>
        <v>0</v>
      </c>
      <c r="AP16" s="34" cm="1">
        <f t="array" ref="AP16">IFERROR(_xlfn.XLOOKUP(J16,_xlfn.ANCHORARRAY($BW$4),_xlfn.ANCHORARRAY($CD$4)),"")</f>
        <v>0</v>
      </c>
      <c r="AQ16" s="34" cm="1">
        <f t="array" ref="AQ16">IFERROR(_xlfn.XLOOKUP(K16,_xlfn.ANCHORARRAY($BW$4),_xlfn.ANCHORARRAY($CD$4)),"")</f>
        <v>0</v>
      </c>
      <c r="AR16" s="35" cm="1">
        <f t="array" ref="AR16">IFERROR(_xlfn.XLOOKUP(L16,_xlfn.ANCHORARRAY($BW$4),_xlfn.ANCHORARRAY($CD$4)),"")</f>
        <v>0</v>
      </c>
      <c r="AT16" s="172">
        <f t="shared" si="12"/>
        <v>12</v>
      </c>
      <c r="AU16" s="172"/>
      <c r="AV16" s="50">
        <f t="shared" si="8"/>
        <v>12</v>
      </c>
      <c r="AX16" s="33" cm="1">
        <f t="array" ref="AX16">IFERROR(_xlfn.XLOOKUP(F16,_xlfn.ANCHORARRAY($BW$4),_xlfn.ANCHORARRAY($CG$4)),"")</f>
        <v>0</v>
      </c>
      <c r="AY16" s="34" cm="1">
        <f t="array" ref="AY16">IFERROR(_xlfn.XLOOKUP(G16,_xlfn.ANCHORARRAY($BW$4),_xlfn.ANCHORARRAY($CG$4)),"")</f>
        <v>0</v>
      </c>
      <c r="AZ16" s="34" cm="1">
        <f t="array" ref="AZ16">IFERROR(_xlfn.XLOOKUP(H16,_xlfn.ANCHORARRAY($BW$4),_xlfn.ANCHORARRAY($CG$4)),"")</f>
        <v>5.2</v>
      </c>
      <c r="BA16" s="34" cm="1">
        <f t="array" ref="BA16">IFERROR(_xlfn.XLOOKUP(I16,_xlfn.ANCHORARRAY($BW$4),_xlfn.ANCHORARRAY($CG$4)),"")</f>
        <v>7.9</v>
      </c>
      <c r="BB16" s="34" cm="1">
        <f t="array" ref="BB16">IFERROR(_xlfn.XLOOKUP(J16,_xlfn.ANCHORARRAY($BW$4),_xlfn.ANCHORARRAY($CG$4)),"")</f>
        <v>9.9</v>
      </c>
      <c r="BC16" s="34" cm="1">
        <f t="array" ref="BC16">IFERROR(_xlfn.XLOOKUP(K16,_xlfn.ANCHORARRAY($BW$4),_xlfn.ANCHORARRAY($CG$4)),"")</f>
        <v>3.2</v>
      </c>
      <c r="BD16" s="35" cm="1">
        <f t="array" ref="BD16">IFERROR(_xlfn.XLOOKUP(L16,_xlfn.ANCHORARRAY($BW$4),_xlfn.ANCHORARRAY($CG$4)),"")</f>
        <v>1</v>
      </c>
      <c r="BF16" s="172">
        <f t="shared" si="13"/>
        <v>27.2</v>
      </c>
      <c r="BG16" s="172"/>
      <c r="BH16" s="50">
        <f t="shared" si="9"/>
        <v>27.2</v>
      </c>
      <c r="BJ16" s="33" cm="1">
        <f t="array" ref="BJ16">IFERROR(_xlfn.XLOOKUP(F16,_xlfn.ANCHORARRAY($BW$4),_xlfn.ANCHORARRAY($CJ$4)),"")</f>
        <v>2.4700000000000002</v>
      </c>
      <c r="BK16" s="34" cm="1">
        <f t="array" ref="BK16">IFERROR(_xlfn.XLOOKUP(G16,_xlfn.ANCHORARRAY($BW$4),_xlfn.ANCHORARRAY($CJ$4)),"")</f>
        <v>1.85</v>
      </c>
      <c r="BL16" s="34" cm="1">
        <f t="array" ref="BL16">IFERROR(_xlfn.XLOOKUP(H16,_xlfn.ANCHORARRAY($BW$4),_xlfn.ANCHORARRAY($CJ$4)),"")</f>
        <v>14.87</v>
      </c>
      <c r="BM16" s="34" cm="1">
        <f t="array" ref="BM16">IFERROR(_xlfn.XLOOKUP(I16,_xlfn.ANCHORARRAY($BW$4),_xlfn.ANCHORARRAY($CJ$4)),"")</f>
        <v>15.98</v>
      </c>
      <c r="BN16" s="34" cm="1">
        <f t="array" ref="BN16">IFERROR(_xlfn.XLOOKUP(J16,_xlfn.ANCHORARRAY($BW$4),_xlfn.ANCHORARRAY($CJ$4)),"")</f>
        <v>17.14</v>
      </c>
      <c r="BO16" s="34" cm="1">
        <f t="array" ref="BO16">IFERROR(_xlfn.XLOOKUP(K16,_xlfn.ANCHORARRAY($BW$4),_xlfn.ANCHORARRAY($CJ$4)),"")</f>
        <v>11.1</v>
      </c>
      <c r="BP16" s="35" cm="1">
        <f t="array" ref="BP16">IFERROR(_xlfn.XLOOKUP(L16,_xlfn.ANCHORARRAY($BW$4),_xlfn.ANCHORARRAY($CJ$4)),"")</f>
        <v>7.8</v>
      </c>
      <c r="BR16" s="172">
        <f t="shared" si="14"/>
        <v>71.210000000000008</v>
      </c>
      <c r="BS16" s="172"/>
      <c r="BT16" s="50">
        <f t="shared" si="15"/>
        <v>71.210000000000008</v>
      </c>
      <c r="BW16" s="47">
        <v>44209</v>
      </c>
      <c r="BX16" s="42">
        <v>13.4</v>
      </c>
      <c r="BY16" s="51" t="e">
        <v>#N/A</v>
      </c>
      <c r="BZ16" s="51" t="e">
        <v>#N/A</v>
      </c>
      <c r="CA16" s="42">
        <v>73</v>
      </c>
      <c r="CB16" s="51" t="e">
        <v>#N/A</v>
      </c>
      <c r="CC16" s="51" t="e">
        <v>#N/A</v>
      </c>
      <c r="CD16" s="42">
        <v>0</v>
      </c>
      <c r="CE16" s="51" t="e">
        <v>#N/A</v>
      </c>
      <c r="CF16" s="51">
        <v>0</v>
      </c>
      <c r="CG16" s="42">
        <v>5.2</v>
      </c>
      <c r="CH16" s="51" t="e">
        <v>#N/A</v>
      </c>
      <c r="CI16" s="51" t="e">
        <v>#N/A</v>
      </c>
      <c r="CJ16" s="42">
        <v>14.87</v>
      </c>
      <c r="CK16" s="51" t="e">
        <v>#N/A</v>
      </c>
      <c r="CL16" s="51" t="e">
        <v>#N/A</v>
      </c>
    </row>
    <row r="17" spans="3:90" x14ac:dyDescent="0.25">
      <c r="C17" s="170"/>
      <c r="D17" s="54" t="str" cm="1">
        <f t="array" ref="D17">IFERROR(IF(MATCH(1,DAY(F17:L17),0),L17,""),"")</f>
        <v/>
      </c>
      <c r="E17" s="52">
        <v>4</v>
      </c>
      <c r="F17" s="26">
        <f t="shared" si="10"/>
        <v>44214</v>
      </c>
      <c r="G17" s="26">
        <f t="shared" si="10"/>
        <v>44215</v>
      </c>
      <c r="H17" s="26">
        <f t="shared" si="10"/>
        <v>44216</v>
      </c>
      <c r="I17" s="26">
        <f t="shared" si="10"/>
        <v>44217</v>
      </c>
      <c r="J17" s="26">
        <f t="shared" si="10"/>
        <v>44218</v>
      </c>
      <c r="K17" s="26">
        <f t="shared" si="10"/>
        <v>44219</v>
      </c>
      <c r="L17" s="26">
        <f t="shared" si="10"/>
        <v>44220</v>
      </c>
      <c r="N17" s="33" cm="1">
        <f t="array" ref="N17">IFERROR(_xlfn.XLOOKUP(F17,_xlfn.ANCHORARRAY($BW$4),_xlfn.ANCHORARRAY($BX$4)),"")</f>
        <v>15.5</v>
      </c>
      <c r="O17" s="34" cm="1">
        <f t="array" ref="O17">IFERROR(_xlfn.XLOOKUP(G17,_xlfn.ANCHORARRAY($BW$4),_xlfn.ANCHORARRAY($BX$4)),"")</f>
        <v>16.3</v>
      </c>
      <c r="P17" s="34" cm="1">
        <f t="array" ref="P17">IFERROR(_xlfn.XLOOKUP(H17,_xlfn.ANCHORARRAY($BW$4),_xlfn.ANCHORARRAY($BX$4)),"")</f>
        <v>17.899999999999999</v>
      </c>
      <c r="Q17" s="34" cm="1">
        <f t="array" ref="Q17">IFERROR(_xlfn.XLOOKUP(I17,_xlfn.ANCHORARRAY($BW$4),_xlfn.ANCHORARRAY($BX$4)),"")</f>
        <v>20.100000000000001</v>
      </c>
      <c r="R17" s="34" cm="1">
        <f t="array" ref="R17">IFERROR(_xlfn.XLOOKUP(J17,_xlfn.ANCHORARRAY($BW$4),_xlfn.ANCHORARRAY($BX$4)),"")</f>
        <v>21.1</v>
      </c>
      <c r="S17" s="34" cm="1">
        <f t="array" ref="S17">IFERROR(_xlfn.XLOOKUP(K17,_xlfn.ANCHORARRAY($BW$4),_xlfn.ANCHORARRAY($BX$4)),"")</f>
        <v>21</v>
      </c>
      <c r="T17" s="35" cm="1">
        <f t="array" ref="T17">IFERROR(_xlfn.XLOOKUP(L17,_xlfn.ANCHORARRAY($BW$4),_xlfn.ANCHORARRAY($BX$4)),"")</f>
        <v>18.600000000000001</v>
      </c>
      <c r="V17" s="172">
        <f t="shared" ref="V17:V66" si="16">IFERROR(AVERAGE(N17:T17),"")</f>
        <v>18.642857142857142</v>
      </c>
      <c r="W17" s="172"/>
      <c r="X17" s="50">
        <f t="shared" si="6"/>
        <v>18.642857142857142</v>
      </c>
      <c r="Z17" s="33" cm="1">
        <f t="array" ref="Z17">IFERROR(_xlfn.XLOOKUP(F17,_xlfn.ANCHORARRAY($BW$4),_xlfn.ANCHORARRAY($CA$4)),"")</f>
        <v>73</v>
      </c>
      <c r="AA17" s="34" cm="1">
        <f t="array" ref="AA17">IFERROR(_xlfn.XLOOKUP(G17,_xlfn.ANCHORARRAY($BW$4),_xlfn.ANCHORARRAY($CA$4)),"")</f>
        <v>77</v>
      </c>
      <c r="AB17" s="34" cm="1">
        <f t="array" ref="AB17">IFERROR(_xlfn.XLOOKUP(H17,_xlfn.ANCHORARRAY($BW$4),_xlfn.ANCHORARRAY($CA$4)),"")</f>
        <v>91</v>
      </c>
      <c r="AC17" s="34" cm="1">
        <f t="array" ref="AC17">IFERROR(_xlfn.XLOOKUP(I17,_xlfn.ANCHORARRAY($BW$4),_xlfn.ANCHORARRAY($CA$4)),"")</f>
        <v>91</v>
      </c>
      <c r="AD17" s="34" cm="1">
        <f t="array" ref="AD17">IFERROR(_xlfn.XLOOKUP(J17,_xlfn.ANCHORARRAY($BW$4),_xlfn.ANCHORARRAY($CA$4)),"")</f>
        <v>95</v>
      </c>
      <c r="AE17" s="34" cm="1">
        <f t="array" ref="AE17">IFERROR(_xlfn.XLOOKUP(K17,_xlfn.ANCHORARRAY($BW$4),_xlfn.ANCHORARRAY($CA$4)),"")</f>
        <v>91</v>
      </c>
      <c r="AF17" s="35" cm="1">
        <f t="array" ref="AF17">IFERROR(_xlfn.XLOOKUP(L17,_xlfn.ANCHORARRAY($BW$4),_xlfn.ANCHORARRAY($CA$4)),"")</f>
        <v>81</v>
      </c>
      <c r="AH17" s="172">
        <f t="shared" si="11"/>
        <v>85.571428571428569</v>
      </c>
      <c r="AI17" s="172"/>
      <c r="AJ17" s="50">
        <f t="shared" si="7"/>
        <v>85.571428571428569</v>
      </c>
      <c r="AL17" s="33" cm="1">
        <f t="array" ref="AL17">IFERROR(_xlfn.XLOOKUP(F17,_xlfn.ANCHORARRAY($BW$4),_xlfn.ANCHORARRAY($CD$4)),"")</f>
        <v>0.5</v>
      </c>
      <c r="AM17" s="34" cm="1">
        <f t="array" ref="AM17">IFERROR(_xlfn.XLOOKUP(G17,_xlfn.ANCHORARRAY($BW$4),_xlfn.ANCHORARRAY($CD$4)),"")</f>
        <v>5</v>
      </c>
      <c r="AN17" s="34" cm="1">
        <f t="array" ref="AN17">IFERROR(_xlfn.XLOOKUP(H17,_xlfn.ANCHORARRAY($BW$4),_xlfn.ANCHORARRAY($CD$4)),"")</f>
        <v>5</v>
      </c>
      <c r="AO17" s="34" t="str" cm="1">
        <f t="array" ref="AO17">IFERROR(_xlfn.XLOOKUP(I17,_xlfn.ANCHORARRAY($BW$4),_xlfn.ANCHORARRAY($CD$4)),"")</f>
        <v>T</v>
      </c>
      <c r="AP17" s="34" cm="1">
        <f t="array" ref="AP17">IFERROR(_xlfn.XLOOKUP(J17,_xlfn.ANCHORARRAY($BW$4),_xlfn.ANCHORARRAY($CD$4)),"")</f>
        <v>8</v>
      </c>
      <c r="AQ17" s="34" cm="1">
        <f t="array" ref="AQ17">IFERROR(_xlfn.XLOOKUP(K17,_xlfn.ANCHORARRAY($BW$4),_xlfn.ANCHORARRAY($CD$4)),"")</f>
        <v>2.5</v>
      </c>
      <c r="AR17" s="35" cm="1">
        <f t="array" ref="AR17">IFERROR(_xlfn.XLOOKUP(L17,_xlfn.ANCHORARRAY($BW$4),_xlfn.ANCHORARRAY($CD$4)),"")</f>
        <v>0.5</v>
      </c>
      <c r="AT17" s="172">
        <f t="shared" si="12"/>
        <v>21.5</v>
      </c>
      <c r="AU17" s="172"/>
      <c r="AV17" s="50">
        <f t="shared" si="8"/>
        <v>21.5</v>
      </c>
      <c r="AX17" s="33" cm="1">
        <f t="array" ref="AX17">IFERROR(_xlfn.XLOOKUP(F17,_xlfn.ANCHORARRAY($BW$4),_xlfn.ANCHORARRAY($CG$4)),"")</f>
        <v>0</v>
      </c>
      <c r="AY17" s="34" cm="1">
        <f t="array" ref="AY17">IFERROR(_xlfn.XLOOKUP(G17,_xlfn.ANCHORARRAY($BW$4),_xlfn.ANCHORARRAY($CG$4)),"")</f>
        <v>0</v>
      </c>
      <c r="AZ17" s="34" cm="1">
        <f t="array" ref="AZ17">IFERROR(_xlfn.XLOOKUP(H17,_xlfn.ANCHORARRAY($BW$4),_xlfn.ANCHORARRAY($CG$4)),"")</f>
        <v>0.1</v>
      </c>
      <c r="BA17" s="34" cm="1">
        <f t="array" ref="BA17">IFERROR(_xlfn.XLOOKUP(I17,_xlfn.ANCHORARRAY($BW$4),_xlfn.ANCHORARRAY($CG$4)),"")</f>
        <v>0.9</v>
      </c>
      <c r="BB17" s="34" cm="1">
        <f t="array" ref="BB17">IFERROR(_xlfn.XLOOKUP(J17,_xlfn.ANCHORARRAY($BW$4),_xlfn.ANCHORARRAY($CG$4)),"")</f>
        <v>0.6</v>
      </c>
      <c r="BC17" s="34" cm="1">
        <f t="array" ref="BC17">IFERROR(_xlfn.XLOOKUP(K17,_xlfn.ANCHORARRAY($BW$4),_xlfn.ANCHORARRAY($CG$4)),"")</f>
        <v>0</v>
      </c>
      <c r="BD17" s="35" cm="1">
        <f t="array" ref="BD17">IFERROR(_xlfn.XLOOKUP(L17,_xlfn.ANCHORARRAY($BW$4),_xlfn.ANCHORARRAY($CG$4)),"")</f>
        <v>0</v>
      </c>
      <c r="BF17" s="172">
        <f t="shared" si="13"/>
        <v>1.6</v>
      </c>
      <c r="BG17" s="172"/>
      <c r="BH17" s="50">
        <f t="shared" si="9"/>
        <v>1.6</v>
      </c>
      <c r="BJ17" s="33" cm="1">
        <f t="array" ref="BJ17">IFERROR(_xlfn.XLOOKUP(F17,_xlfn.ANCHORARRAY($BW$4),_xlfn.ANCHORARRAY($CJ$4)),"")</f>
        <v>2.68</v>
      </c>
      <c r="BK17" s="34" cm="1">
        <f t="array" ref="BK17">IFERROR(_xlfn.XLOOKUP(G17,_xlfn.ANCHORARRAY($BW$4),_xlfn.ANCHORARRAY($CJ$4)),"")</f>
        <v>6.08</v>
      </c>
      <c r="BL17" s="34" cm="1">
        <f t="array" ref="BL17">IFERROR(_xlfn.XLOOKUP(H17,_xlfn.ANCHORARRAY($BW$4),_xlfn.ANCHORARRAY($CJ$4)),"")</f>
        <v>7.47</v>
      </c>
      <c r="BM17" s="34" cm="1">
        <f t="array" ref="BM17">IFERROR(_xlfn.XLOOKUP(I17,_xlfn.ANCHORARRAY($BW$4),_xlfn.ANCHORARRAY($CJ$4)),"")</f>
        <v>9.89</v>
      </c>
      <c r="BN17" s="34" cm="1">
        <f t="array" ref="BN17">IFERROR(_xlfn.XLOOKUP(J17,_xlfn.ANCHORARRAY($BW$4),_xlfn.ANCHORARRAY($CJ$4)),"")</f>
        <v>4.93</v>
      </c>
      <c r="BO17" s="34" cm="1">
        <f t="array" ref="BO17">IFERROR(_xlfn.XLOOKUP(K17,_xlfn.ANCHORARRAY($BW$4),_xlfn.ANCHORARRAY($CJ$4)),"")</f>
        <v>4.51</v>
      </c>
      <c r="BP17" s="35" cm="1">
        <f t="array" ref="BP17">IFERROR(_xlfn.XLOOKUP(L17,_xlfn.ANCHORARRAY($BW$4),_xlfn.ANCHORARRAY($CJ$4)),"")</f>
        <v>2.16</v>
      </c>
      <c r="BR17" s="172">
        <f t="shared" si="14"/>
        <v>37.72</v>
      </c>
      <c r="BS17" s="172"/>
      <c r="BT17" s="50">
        <f t="shared" si="15"/>
        <v>37.72</v>
      </c>
      <c r="BW17" s="47">
        <v>44210</v>
      </c>
      <c r="BX17" s="42">
        <v>14.7</v>
      </c>
      <c r="BY17" s="51" t="e">
        <v>#N/A</v>
      </c>
      <c r="BZ17" s="51" t="e">
        <v>#N/A</v>
      </c>
      <c r="CA17" s="42">
        <v>71</v>
      </c>
      <c r="CB17" s="51" t="e">
        <v>#N/A</v>
      </c>
      <c r="CC17" s="51" t="e">
        <v>#N/A</v>
      </c>
      <c r="CD17" s="42">
        <v>0</v>
      </c>
      <c r="CE17" s="51" t="e">
        <v>#N/A</v>
      </c>
      <c r="CF17" s="51">
        <v>0</v>
      </c>
      <c r="CG17" s="42">
        <v>7.9</v>
      </c>
      <c r="CH17" s="51" t="e">
        <v>#N/A</v>
      </c>
      <c r="CI17" s="51" t="e">
        <v>#N/A</v>
      </c>
      <c r="CJ17" s="42">
        <v>15.98</v>
      </c>
      <c r="CK17" s="51" t="e">
        <v>#N/A</v>
      </c>
      <c r="CL17" s="51" t="e">
        <v>#N/A</v>
      </c>
    </row>
    <row r="18" spans="3:90" x14ac:dyDescent="0.25">
      <c r="C18" s="171" t="str">
        <f>IFERROR(IF(C4="USA","4184~5858",_xlfn.XLOOKUP(C4,GSI!$C$6:$C$106,GSI!$F$6:$F$106))&amp;"MJ/m²","")</f>
        <v>5857.6MJ/m²</v>
      </c>
      <c r="D18" s="54" t="str" cm="1">
        <f t="array" ref="D18">IFERROR(IF(MATCH(1,DAY(F18:L18),0),L18,""),"")</f>
        <v/>
      </c>
      <c r="E18" s="52">
        <v>5</v>
      </c>
      <c r="F18" s="26">
        <f t="shared" si="10"/>
        <v>44221</v>
      </c>
      <c r="G18" s="26">
        <f t="shared" si="10"/>
        <v>44222</v>
      </c>
      <c r="H18" s="26">
        <f t="shared" si="10"/>
        <v>44223</v>
      </c>
      <c r="I18" s="26">
        <f t="shared" si="10"/>
        <v>44224</v>
      </c>
      <c r="J18" s="26">
        <f t="shared" si="10"/>
        <v>44225</v>
      </c>
      <c r="K18" s="26">
        <f t="shared" si="10"/>
        <v>44226</v>
      </c>
      <c r="L18" s="26">
        <f t="shared" si="10"/>
        <v>44227</v>
      </c>
      <c r="N18" s="33" cm="1">
        <f t="array" ref="N18">IFERROR(_xlfn.XLOOKUP(F18,_xlfn.ANCHORARRAY($BW$4),_xlfn.ANCHORARRAY($BX$4)),"")</f>
        <v>18.7</v>
      </c>
      <c r="O18" s="34" cm="1">
        <f t="array" ref="O18">IFERROR(_xlfn.XLOOKUP(G18,_xlfn.ANCHORARRAY($BW$4),_xlfn.ANCHORARRAY($BX$4)),"")</f>
        <v>19.600000000000001</v>
      </c>
      <c r="P18" s="34" cm="1">
        <f t="array" ref="P18">IFERROR(_xlfn.XLOOKUP(H18,_xlfn.ANCHORARRAY($BW$4),_xlfn.ANCHORARRAY($BX$4)),"")</f>
        <v>18.899999999999999</v>
      </c>
      <c r="Q18" s="34" cm="1">
        <f t="array" ref="Q18">IFERROR(_xlfn.XLOOKUP(I18,_xlfn.ANCHORARRAY($BW$4),_xlfn.ANCHORARRAY($BX$4)),"")</f>
        <v>18</v>
      </c>
      <c r="R18" s="34" cm="1">
        <f t="array" ref="R18">IFERROR(_xlfn.XLOOKUP(J18,_xlfn.ANCHORARRAY($BW$4),_xlfn.ANCHORARRAY($BX$4)),"")</f>
        <v>16</v>
      </c>
      <c r="S18" s="34" cm="1">
        <f t="array" ref="S18">IFERROR(_xlfn.XLOOKUP(K18,_xlfn.ANCHORARRAY($BW$4),_xlfn.ANCHORARRAY($BX$4)),"")</f>
        <v>16.8</v>
      </c>
      <c r="T18" s="35" cm="1">
        <f t="array" ref="T18">IFERROR(_xlfn.XLOOKUP(L18,_xlfn.ANCHORARRAY($BW$4),_xlfn.ANCHORARRAY($BX$4)),"")</f>
        <v>18.5</v>
      </c>
      <c r="V18" s="172">
        <f t="shared" si="16"/>
        <v>18.071428571428569</v>
      </c>
      <c r="W18" s="172"/>
      <c r="X18" s="50">
        <f t="shared" si="6"/>
        <v>18.071428571428569</v>
      </c>
      <c r="Z18" s="33" cm="1">
        <f t="array" ref="Z18">IFERROR(_xlfn.XLOOKUP(F18,_xlfn.ANCHORARRAY($BW$4),_xlfn.ANCHORARRAY($CA$4)),"")</f>
        <v>79</v>
      </c>
      <c r="AA18" s="34" cm="1">
        <f t="array" ref="AA18">IFERROR(_xlfn.XLOOKUP(G18,_xlfn.ANCHORARRAY($BW$4),_xlfn.ANCHORARRAY($CA$4)),"")</f>
        <v>78</v>
      </c>
      <c r="AB18" s="34" cm="1">
        <f t="array" ref="AB18">IFERROR(_xlfn.XLOOKUP(H18,_xlfn.ANCHORARRAY($BW$4),_xlfn.ANCHORARRAY($CA$4)),"")</f>
        <v>90</v>
      </c>
      <c r="AC18" s="34" cm="1">
        <f t="array" ref="AC18">IFERROR(_xlfn.XLOOKUP(I18,_xlfn.ANCHORARRAY($BW$4),_xlfn.ANCHORARRAY($CA$4)),"")</f>
        <v>82</v>
      </c>
      <c r="AD18" s="34" cm="1">
        <f t="array" ref="AD18">IFERROR(_xlfn.XLOOKUP(J18,_xlfn.ANCHORARRAY($BW$4),_xlfn.ANCHORARRAY($CA$4)),"")</f>
        <v>60</v>
      </c>
      <c r="AE18" s="34" cm="1">
        <f t="array" ref="AE18">IFERROR(_xlfn.XLOOKUP(K18,_xlfn.ANCHORARRAY($BW$4),_xlfn.ANCHORARRAY($CA$4)),"")</f>
        <v>73</v>
      </c>
      <c r="AF18" s="35" cm="1">
        <f t="array" ref="AF18">IFERROR(_xlfn.XLOOKUP(L18,_xlfn.ANCHORARRAY($BW$4),_xlfn.ANCHORARRAY($CA$4)),"")</f>
        <v>71</v>
      </c>
      <c r="AH18" s="172">
        <f t="shared" si="11"/>
        <v>76.142857142857139</v>
      </c>
      <c r="AI18" s="172"/>
      <c r="AJ18" s="50">
        <f t="shared" si="7"/>
        <v>76.142857142857139</v>
      </c>
      <c r="AL18" s="33" t="str" cm="1">
        <f t="array" ref="AL18">IFERROR(_xlfn.XLOOKUP(F18,_xlfn.ANCHORARRAY($BW$4),_xlfn.ANCHORARRAY($CD$4)),"")</f>
        <v>T</v>
      </c>
      <c r="AM18" s="34" cm="1">
        <f t="array" ref="AM18">IFERROR(_xlfn.XLOOKUP(G18,_xlfn.ANCHORARRAY($BW$4),_xlfn.ANCHORARRAY($CD$4)),"")</f>
        <v>1</v>
      </c>
      <c r="AN18" s="34" cm="1">
        <f t="array" ref="AN18">IFERROR(_xlfn.XLOOKUP(H18,_xlfn.ANCHORARRAY($BW$4),_xlfn.ANCHORARRAY($CD$4)),"")</f>
        <v>2</v>
      </c>
      <c r="AO18" s="34" cm="1">
        <f t="array" ref="AO18">IFERROR(_xlfn.XLOOKUP(I18,_xlfn.ANCHORARRAY($BW$4),_xlfn.ANCHORARRAY($CD$4)),"")</f>
        <v>2.5</v>
      </c>
      <c r="AP18" s="34" cm="1">
        <f t="array" ref="AP18">IFERROR(_xlfn.XLOOKUP(J18,_xlfn.ANCHORARRAY($BW$4),_xlfn.ANCHORARRAY($CD$4)),"")</f>
        <v>0</v>
      </c>
      <c r="AQ18" s="34" t="str" cm="1">
        <f t="array" ref="AQ18">IFERROR(_xlfn.XLOOKUP(K18,_xlfn.ANCHORARRAY($BW$4),_xlfn.ANCHORARRAY($CD$4)),"")</f>
        <v>T</v>
      </c>
      <c r="AR18" s="35" cm="1">
        <f t="array" ref="AR18">IFERROR(_xlfn.XLOOKUP(L18,_xlfn.ANCHORARRAY($BW$4),_xlfn.ANCHORARRAY($CD$4)),"")</f>
        <v>0</v>
      </c>
      <c r="AT18" s="172">
        <f t="shared" si="12"/>
        <v>5.5</v>
      </c>
      <c r="AU18" s="172"/>
      <c r="AV18" s="50">
        <f t="shared" si="8"/>
        <v>5.5</v>
      </c>
      <c r="AX18" s="33" cm="1">
        <f t="array" ref="AX18">IFERROR(_xlfn.XLOOKUP(F18,_xlfn.ANCHORARRAY($BW$4),_xlfn.ANCHORARRAY($CG$4)),"")</f>
        <v>5</v>
      </c>
      <c r="AY18" s="34" cm="1">
        <f t="array" ref="AY18">IFERROR(_xlfn.XLOOKUP(G18,_xlfn.ANCHORARRAY($BW$4),_xlfn.ANCHORARRAY($CG$4)),"")</f>
        <v>8.5</v>
      </c>
      <c r="AZ18" s="34" cm="1">
        <f t="array" ref="AZ18">IFERROR(_xlfn.XLOOKUP(H18,_xlfn.ANCHORARRAY($BW$4),_xlfn.ANCHORARRAY($CG$4)),"")</f>
        <v>0.1</v>
      </c>
      <c r="BA18" s="34" cm="1">
        <f t="array" ref="BA18">IFERROR(_xlfn.XLOOKUP(I18,_xlfn.ANCHORARRAY($BW$4),_xlfn.ANCHORARRAY($CG$4)),"")</f>
        <v>1</v>
      </c>
      <c r="BB18" s="34" cm="1">
        <f t="array" ref="BB18">IFERROR(_xlfn.XLOOKUP(J18,_xlfn.ANCHORARRAY($BW$4),_xlfn.ANCHORARRAY($CG$4)),"")</f>
        <v>0</v>
      </c>
      <c r="BC18" s="34" cm="1">
        <f t="array" ref="BC18">IFERROR(_xlfn.XLOOKUP(K18,_xlfn.ANCHORARRAY($BW$4),_xlfn.ANCHORARRAY($CG$4)),"")</f>
        <v>5</v>
      </c>
      <c r="BD18" s="35" cm="1">
        <f t="array" ref="BD18">IFERROR(_xlfn.XLOOKUP(L18,_xlfn.ANCHORARRAY($BW$4),_xlfn.ANCHORARRAY($CG$4)),"")</f>
        <v>8</v>
      </c>
      <c r="BF18" s="172">
        <f t="shared" si="13"/>
        <v>27.6</v>
      </c>
      <c r="BG18" s="172"/>
      <c r="BH18" s="50">
        <f t="shared" si="9"/>
        <v>27.6</v>
      </c>
      <c r="BJ18" s="33" cm="1">
        <f t="array" ref="BJ18">IFERROR(_xlfn.XLOOKUP(F18,_xlfn.ANCHORARRAY($BW$4),_xlfn.ANCHORARRAY($CJ$4)),"")</f>
        <v>14.86</v>
      </c>
      <c r="BK18" s="34" cm="1">
        <f t="array" ref="BK18">IFERROR(_xlfn.XLOOKUP(G18,_xlfn.ANCHORARRAY($BW$4),_xlfn.ANCHORARRAY($CJ$4)),"")</f>
        <v>16.8</v>
      </c>
      <c r="BL18" s="34" cm="1">
        <f t="array" ref="BL18">IFERROR(_xlfn.XLOOKUP(H18,_xlfn.ANCHORARRAY($BW$4),_xlfn.ANCHORARRAY($CJ$4)),"")</f>
        <v>5.64</v>
      </c>
      <c r="BM18" s="34" cm="1">
        <f t="array" ref="BM18">IFERROR(_xlfn.XLOOKUP(I18,_xlfn.ANCHORARRAY($BW$4),_xlfn.ANCHORARRAY($CJ$4)),"")</f>
        <v>5.58</v>
      </c>
      <c r="BN18" s="34" cm="1">
        <f t="array" ref="BN18">IFERROR(_xlfn.XLOOKUP(J18,_xlfn.ANCHORARRAY($BW$4),_xlfn.ANCHORARRAY($CJ$4)),"")</f>
        <v>2.1</v>
      </c>
      <c r="BO18" s="34" cm="1">
        <f t="array" ref="BO18">IFERROR(_xlfn.XLOOKUP(K18,_xlfn.ANCHORARRAY($BW$4),_xlfn.ANCHORARRAY($CJ$4)),"")</f>
        <v>13.44</v>
      </c>
      <c r="BP18" s="35" cm="1">
        <f t="array" ref="BP18">IFERROR(_xlfn.XLOOKUP(L18,_xlfn.ANCHORARRAY($BW$4),_xlfn.ANCHORARRAY($CJ$4)),"")</f>
        <v>16.84</v>
      </c>
      <c r="BR18" s="172">
        <f t="shared" si="14"/>
        <v>75.259999999999991</v>
      </c>
      <c r="BS18" s="172"/>
      <c r="BT18" s="50">
        <f t="shared" si="15"/>
        <v>75.259999999999991</v>
      </c>
      <c r="BW18" s="47">
        <v>44211</v>
      </c>
      <c r="BX18" s="42">
        <v>16.899999999999999</v>
      </c>
      <c r="BY18" s="51" t="e">
        <v>#N/A</v>
      </c>
      <c r="BZ18" s="51" t="e">
        <v>#N/A</v>
      </c>
      <c r="CA18" s="42">
        <v>68</v>
      </c>
      <c r="CB18" s="51" t="e">
        <v>#N/A</v>
      </c>
      <c r="CC18" s="51" t="e">
        <v>#N/A</v>
      </c>
      <c r="CD18" s="42">
        <v>0</v>
      </c>
      <c r="CE18" s="51" t="e">
        <v>#N/A</v>
      </c>
      <c r="CF18" s="51">
        <v>0</v>
      </c>
      <c r="CG18" s="42">
        <v>9.9</v>
      </c>
      <c r="CH18" s="51" t="e">
        <v>#N/A</v>
      </c>
      <c r="CI18" s="51" t="e">
        <v>#N/A</v>
      </c>
      <c r="CJ18" s="42">
        <v>17.14</v>
      </c>
      <c r="CK18" s="51" t="e">
        <v>#N/A</v>
      </c>
      <c r="CL18" s="51" t="e">
        <v>#N/A</v>
      </c>
    </row>
    <row r="19" spans="3:90" x14ac:dyDescent="0.25">
      <c r="C19" s="171"/>
      <c r="D19" s="54" cm="1">
        <f t="array" ref="D19">IFERROR(IF(MATCH(1,DAY(F19:L19),0),L19,""),"")</f>
        <v>44234</v>
      </c>
      <c r="E19" s="52">
        <v>6</v>
      </c>
      <c r="F19" s="26">
        <f t="shared" si="10"/>
        <v>44228</v>
      </c>
      <c r="G19" s="26">
        <f t="shared" si="10"/>
        <v>44229</v>
      </c>
      <c r="H19" s="26">
        <f t="shared" si="10"/>
        <v>44230</v>
      </c>
      <c r="I19" s="26">
        <f t="shared" si="10"/>
        <v>44231</v>
      </c>
      <c r="J19" s="26">
        <f t="shared" si="10"/>
        <v>44232</v>
      </c>
      <c r="K19" s="26">
        <f t="shared" si="10"/>
        <v>44233</v>
      </c>
      <c r="L19" s="26">
        <f t="shared" si="10"/>
        <v>44234</v>
      </c>
      <c r="N19" s="33" cm="1">
        <f t="array" ref="N19">IFERROR(_xlfn.XLOOKUP(F19,_xlfn.ANCHORARRAY($BW$4),_xlfn.ANCHORARRAY($BX$4)),"")</f>
        <v>19.399999999999999</v>
      </c>
      <c r="O19" s="34" cm="1">
        <f t="array" ref="O19">IFERROR(_xlfn.XLOOKUP(G19,_xlfn.ANCHORARRAY($BW$4),_xlfn.ANCHORARRAY($BX$4)),"")</f>
        <v>19.2</v>
      </c>
      <c r="P19" s="34" cm="1">
        <f t="array" ref="P19">IFERROR(_xlfn.XLOOKUP(H19,_xlfn.ANCHORARRAY($BW$4),_xlfn.ANCHORARRAY($BX$4)),"")</f>
        <v>19.100000000000001</v>
      </c>
      <c r="Q19" s="34" cm="1">
        <f t="array" ref="Q19">IFERROR(_xlfn.XLOOKUP(I19,_xlfn.ANCHORARRAY($BW$4),_xlfn.ANCHORARRAY($BX$4)),"")</f>
        <v>19</v>
      </c>
      <c r="R19" s="34" cm="1">
        <f t="array" ref="R19">IFERROR(_xlfn.XLOOKUP(J19,_xlfn.ANCHORARRAY($BW$4),_xlfn.ANCHORARRAY($BX$4)),"")</f>
        <v>18.7</v>
      </c>
      <c r="S19" s="34" cm="1">
        <f t="array" ref="S19">IFERROR(_xlfn.XLOOKUP(K19,_xlfn.ANCHORARRAY($BW$4),_xlfn.ANCHORARRAY($BX$4)),"")</f>
        <v>19.8</v>
      </c>
      <c r="T19" s="35" cm="1">
        <f t="array" ref="T19">IFERROR(_xlfn.XLOOKUP(L19,_xlfn.ANCHORARRAY($BW$4),_xlfn.ANCHORARRAY($BX$4)),"")</f>
        <v>20.9</v>
      </c>
      <c r="V19" s="172">
        <f t="shared" si="16"/>
        <v>19.442857142857143</v>
      </c>
      <c r="W19" s="172"/>
      <c r="X19" s="50">
        <f t="shared" si="6"/>
        <v>19.442857142857143</v>
      </c>
      <c r="Z19" s="33" cm="1">
        <f t="array" ref="Z19">IFERROR(_xlfn.XLOOKUP(F19,_xlfn.ANCHORARRAY($BW$4),_xlfn.ANCHORARRAY($CA$4)),"")</f>
        <v>71</v>
      </c>
      <c r="AA19" s="34" cm="1">
        <f t="array" ref="AA19">IFERROR(_xlfn.XLOOKUP(G19,_xlfn.ANCHORARRAY($BW$4),_xlfn.ANCHORARRAY($CA$4)),"")</f>
        <v>76</v>
      </c>
      <c r="AB19" s="34" cm="1">
        <f t="array" ref="AB19">IFERROR(_xlfn.XLOOKUP(H19,_xlfn.ANCHORARRAY($BW$4),_xlfn.ANCHORARRAY($CA$4)),"")</f>
        <v>67</v>
      </c>
      <c r="AC19" s="34" cm="1">
        <f t="array" ref="AC19">IFERROR(_xlfn.XLOOKUP(I19,_xlfn.ANCHORARRAY($BW$4),_xlfn.ANCHORARRAY($CA$4)),"")</f>
        <v>74</v>
      </c>
      <c r="AD19" s="34" cm="1">
        <f t="array" ref="AD19">IFERROR(_xlfn.XLOOKUP(J19,_xlfn.ANCHORARRAY($BW$4),_xlfn.ANCHORARRAY($CA$4)),"")</f>
        <v>84</v>
      </c>
      <c r="AE19" s="34" cm="1">
        <f t="array" ref="AE19">IFERROR(_xlfn.XLOOKUP(K19,_xlfn.ANCHORARRAY($BW$4),_xlfn.ANCHORARRAY($CA$4)),"")</f>
        <v>80</v>
      </c>
      <c r="AF19" s="35" cm="1">
        <f t="array" ref="AF19">IFERROR(_xlfn.XLOOKUP(L19,_xlfn.ANCHORARRAY($BW$4),_xlfn.ANCHORARRAY($CA$4)),"")</f>
        <v>71</v>
      </c>
      <c r="AH19" s="172">
        <f t="shared" si="11"/>
        <v>74.714285714285708</v>
      </c>
      <c r="AI19" s="172"/>
      <c r="AJ19" s="50">
        <f t="shared" si="7"/>
        <v>74.714285714285708</v>
      </c>
      <c r="AL19" s="33" cm="1">
        <f t="array" ref="AL19">IFERROR(_xlfn.XLOOKUP(F19,_xlfn.ANCHORARRAY($BW$4),_xlfn.ANCHORARRAY($CD$4)),"")</f>
        <v>0</v>
      </c>
      <c r="AM19" s="34" t="str" cm="1">
        <f t="array" ref="AM19">IFERROR(_xlfn.XLOOKUP(G19,_xlfn.ANCHORARRAY($BW$4),_xlfn.ANCHORARRAY($CD$4)),"")</f>
        <v>T</v>
      </c>
      <c r="AN19" s="34" cm="1">
        <f t="array" ref="AN19">IFERROR(_xlfn.XLOOKUP(H19,_xlfn.ANCHORARRAY($BW$4),_xlfn.ANCHORARRAY($CD$4)),"")</f>
        <v>0</v>
      </c>
      <c r="AO19" s="34" cm="1">
        <f t="array" ref="AO19">IFERROR(_xlfn.XLOOKUP(I19,_xlfn.ANCHORARRAY($BW$4),_xlfn.ANCHORARRAY($CD$4)),"")</f>
        <v>0</v>
      </c>
      <c r="AP19" s="34" cm="1">
        <f t="array" ref="AP19">IFERROR(_xlfn.XLOOKUP(J19,_xlfn.ANCHORARRAY($BW$4),_xlfn.ANCHORARRAY($CD$4)),"")</f>
        <v>1</v>
      </c>
      <c r="AQ19" s="34" cm="1">
        <f t="array" ref="AQ19">IFERROR(_xlfn.XLOOKUP(K19,_xlfn.ANCHORARRAY($BW$4),_xlfn.ANCHORARRAY($CD$4)),"")</f>
        <v>0</v>
      </c>
      <c r="AR19" s="35" cm="1">
        <f t="array" ref="AR19">IFERROR(_xlfn.XLOOKUP(L19,_xlfn.ANCHORARRAY($BW$4),_xlfn.ANCHORARRAY($CD$4)),"")</f>
        <v>0</v>
      </c>
      <c r="AT19" s="172">
        <f t="shared" si="12"/>
        <v>1</v>
      </c>
      <c r="AU19" s="172"/>
      <c r="AV19" s="50">
        <f t="shared" si="8"/>
        <v>1</v>
      </c>
      <c r="AX19" s="33" cm="1">
        <f t="array" ref="AX19">IFERROR(_xlfn.XLOOKUP(F19,_xlfn.ANCHORARRAY($BW$4),_xlfn.ANCHORARRAY($CG$4)),"")</f>
        <v>10.199999999999999</v>
      </c>
      <c r="AY19" s="34" cm="1">
        <f t="array" ref="AY19">IFERROR(_xlfn.XLOOKUP(G19,_xlfn.ANCHORARRAY($BW$4),_xlfn.ANCHORARRAY($CG$4)),"")</f>
        <v>6.1</v>
      </c>
      <c r="AZ19" s="34" cm="1">
        <f t="array" ref="AZ19">IFERROR(_xlfn.XLOOKUP(H19,_xlfn.ANCHORARRAY($BW$4),_xlfn.ANCHORARRAY($CG$4)),"")</f>
        <v>0.9</v>
      </c>
      <c r="BA19" s="34" cm="1">
        <f t="array" ref="BA19">IFERROR(_xlfn.XLOOKUP(I19,_xlfn.ANCHORARRAY($BW$4),_xlfn.ANCHORARRAY($CG$4)),"")</f>
        <v>5.4</v>
      </c>
      <c r="BB19" s="34" cm="1">
        <f t="array" ref="BB19">IFERROR(_xlfn.XLOOKUP(J19,_xlfn.ANCHORARRAY($BW$4),_xlfn.ANCHORARRAY($CG$4)),"")</f>
        <v>2.7</v>
      </c>
      <c r="BC19" s="34" cm="1">
        <f t="array" ref="BC19">IFERROR(_xlfn.XLOOKUP(K19,_xlfn.ANCHORARRAY($BW$4),_xlfn.ANCHORARRAY($CG$4)),"")</f>
        <v>8.6999999999999993</v>
      </c>
      <c r="BD19" s="35" cm="1">
        <f t="array" ref="BD19">IFERROR(_xlfn.XLOOKUP(L19,_xlfn.ANCHORARRAY($BW$4),_xlfn.ANCHORARRAY($CG$4)),"")</f>
        <v>7.8</v>
      </c>
      <c r="BF19" s="172">
        <f t="shared" si="13"/>
        <v>41.79999999999999</v>
      </c>
      <c r="BG19" s="172"/>
      <c r="BH19" s="50">
        <f t="shared" si="9"/>
        <v>41.79999999999999</v>
      </c>
      <c r="BJ19" s="33" cm="1">
        <f t="array" ref="BJ19">IFERROR(_xlfn.XLOOKUP(F19,_xlfn.ANCHORARRAY($BW$4),_xlfn.ANCHORARRAY($CJ$4)),"")</f>
        <v>18.36</v>
      </c>
      <c r="BK19" s="34" cm="1">
        <f t="array" ref="BK19">IFERROR(_xlfn.XLOOKUP(G19,_xlfn.ANCHORARRAY($BW$4),_xlfn.ANCHORARRAY($CJ$4)),"")</f>
        <v>13.96</v>
      </c>
      <c r="BL19" s="34" cm="1">
        <f t="array" ref="BL19">IFERROR(_xlfn.XLOOKUP(H19,_xlfn.ANCHORARRAY($BW$4),_xlfn.ANCHORARRAY($CJ$4)),"")</f>
        <v>9.51</v>
      </c>
      <c r="BM19" s="34" cm="1">
        <f t="array" ref="BM19">IFERROR(_xlfn.XLOOKUP(I19,_xlfn.ANCHORARRAY($BW$4),_xlfn.ANCHORARRAY($CJ$4)),"")</f>
        <v>13.35</v>
      </c>
      <c r="BN19" s="34" cm="1">
        <f t="array" ref="BN19">IFERROR(_xlfn.XLOOKUP(J19,_xlfn.ANCHORARRAY($BW$4),_xlfn.ANCHORARRAY($CJ$4)),"")</f>
        <v>8.7799999999999994</v>
      </c>
      <c r="BO19" s="34" cm="1">
        <f t="array" ref="BO19">IFERROR(_xlfn.XLOOKUP(K19,_xlfn.ANCHORARRAY($BW$4),_xlfn.ANCHORARRAY($CJ$4)),"")</f>
        <v>18.8</v>
      </c>
      <c r="BP19" s="35" cm="1">
        <f t="array" ref="BP19">IFERROR(_xlfn.XLOOKUP(L19,_xlfn.ANCHORARRAY($BW$4),_xlfn.ANCHORARRAY($CJ$4)),"")</f>
        <v>18.239999999999998</v>
      </c>
      <c r="BR19" s="172">
        <f t="shared" si="14"/>
        <v>101</v>
      </c>
      <c r="BS19" s="172"/>
      <c r="BT19" s="50">
        <f t="shared" si="15"/>
        <v>101</v>
      </c>
      <c r="BW19" s="47">
        <v>44212</v>
      </c>
      <c r="BX19" s="42">
        <v>18.100000000000001</v>
      </c>
      <c r="BY19" s="51" t="e">
        <v>#N/A</v>
      </c>
      <c r="BZ19" s="51" t="e">
        <v>#N/A</v>
      </c>
      <c r="CA19" s="42">
        <v>72</v>
      </c>
      <c r="CB19" s="51" t="e">
        <v>#N/A</v>
      </c>
      <c r="CC19" s="51" t="e">
        <v>#N/A</v>
      </c>
      <c r="CD19" s="42">
        <v>0</v>
      </c>
      <c r="CE19" s="51" t="e">
        <v>#N/A</v>
      </c>
      <c r="CF19" s="51">
        <v>0</v>
      </c>
      <c r="CG19" s="42">
        <v>3.2</v>
      </c>
      <c r="CH19" s="51" t="e">
        <v>#N/A</v>
      </c>
      <c r="CI19" s="51" t="e">
        <v>#N/A</v>
      </c>
      <c r="CJ19" s="42">
        <v>11.1</v>
      </c>
      <c r="CK19" s="51" t="e">
        <v>#N/A</v>
      </c>
      <c r="CL19" s="51" t="e">
        <v>#N/A</v>
      </c>
    </row>
    <row r="20" spans="3:90" x14ac:dyDescent="0.25">
      <c r="D20" s="54" t="str" cm="1">
        <f t="array" ref="D20">IFERROR(IF(MATCH(1,DAY(F20:L20),0),L20,""),"")</f>
        <v/>
      </c>
      <c r="E20" s="52">
        <v>7</v>
      </c>
      <c r="F20" s="26">
        <f t="shared" ref="F20:L20" si="17">F19+7</f>
        <v>44235</v>
      </c>
      <c r="G20" s="26">
        <f t="shared" si="17"/>
        <v>44236</v>
      </c>
      <c r="H20" s="26">
        <f t="shared" si="17"/>
        <v>44237</v>
      </c>
      <c r="I20" s="26">
        <f t="shared" si="17"/>
        <v>44238</v>
      </c>
      <c r="J20" s="26">
        <f t="shared" si="17"/>
        <v>44239</v>
      </c>
      <c r="K20" s="26">
        <f t="shared" si="17"/>
        <v>44240</v>
      </c>
      <c r="L20" s="26">
        <f t="shared" si="17"/>
        <v>44241</v>
      </c>
      <c r="N20" s="33" cm="1">
        <f t="array" ref="N20">IFERROR(_xlfn.XLOOKUP(F20,_xlfn.ANCHORARRAY($BW$4),_xlfn.ANCHORARRAY($BX$4)),"")</f>
        <v>19.899999999999999</v>
      </c>
      <c r="O20" s="34" cm="1">
        <f t="array" ref="O20">IFERROR(_xlfn.XLOOKUP(G20,_xlfn.ANCHORARRAY($BW$4),_xlfn.ANCHORARRAY($BX$4)),"")</f>
        <v>18.899999999999999</v>
      </c>
      <c r="P20" s="34" cm="1">
        <f t="array" ref="P20">IFERROR(_xlfn.XLOOKUP(H20,_xlfn.ANCHORARRAY($BW$4),_xlfn.ANCHORARRAY($BX$4)),"")</f>
        <v>18.899999999999999</v>
      </c>
      <c r="Q20" s="34" cm="1">
        <f t="array" ref="Q20">IFERROR(_xlfn.XLOOKUP(I20,_xlfn.ANCHORARRAY($BW$4),_xlfn.ANCHORARRAY($BX$4)),"")</f>
        <v>20.2</v>
      </c>
      <c r="R20" s="34" cm="1">
        <f t="array" ref="R20">IFERROR(_xlfn.XLOOKUP(J20,_xlfn.ANCHORARRAY($BW$4),_xlfn.ANCHORARRAY($BX$4)),"")</f>
        <v>20.6</v>
      </c>
      <c r="S20" s="34" cm="1">
        <f t="array" ref="S20">IFERROR(_xlfn.XLOOKUP(K20,_xlfn.ANCHORARRAY($BW$4),_xlfn.ANCHORARRAY($BX$4)),"")</f>
        <v>20.5</v>
      </c>
      <c r="T20" s="35" cm="1">
        <f t="array" ref="T20">IFERROR(_xlfn.XLOOKUP(L20,_xlfn.ANCHORARRAY($BW$4),_xlfn.ANCHORARRAY($BX$4)),"")</f>
        <v>20.9</v>
      </c>
      <c r="V20" s="172">
        <f t="shared" si="16"/>
        <v>19.985714285714288</v>
      </c>
      <c r="W20" s="172"/>
      <c r="X20" s="50">
        <f t="shared" si="6"/>
        <v>19.985714285714288</v>
      </c>
      <c r="Z20" s="33" cm="1">
        <f t="array" ref="Z20">IFERROR(_xlfn.XLOOKUP(F20,_xlfn.ANCHORARRAY($BW$4),_xlfn.ANCHORARRAY($CA$4)),"")</f>
        <v>85</v>
      </c>
      <c r="AA20" s="34" cm="1">
        <f t="array" ref="AA20">IFERROR(_xlfn.XLOOKUP(G20,_xlfn.ANCHORARRAY($BW$4),_xlfn.ANCHORARRAY($CA$4)),"")</f>
        <v>83</v>
      </c>
      <c r="AB20" s="34" cm="1">
        <f t="array" ref="AB20">IFERROR(_xlfn.XLOOKUP(H20,_xlfn.ANCHORARRAY($BW$4),_xlfn.ANCHORARRAY($CA$4)),"")</f>
        <v>93</v>
      </c>
      <c r="AC20" s="34" cm="1">
        <f t="array" ref="AC20">IFERROR(_xlfn.XLOOKUP(I20,_xlfn.ANCHORARRAY($BW$4),_xlfn.ANCHORARRAY($CA$4)),"")</f>
        <v>92</v>
      </c>
      <c r="AD20" s="34" cm="1">
        <f t="array" ref="AD20">IFERROR(_xlfn.XLOOKUP(J20,_xlfn.ANCHORARRAY($BW$4),_xlfn.ANCHORARRAY($CA$4)),"")</f>
        <v>81</v>
      </c>
      <c r="AE20" s="34" cm="1">
        <f t="array" ref="AE20">IFERROR(_xlfn.XLOOKUP(K20,_xlfn.ANCHORARRAY($BW$4),_xlfn.ANCHORARRAY($CA$4)),"")</f>
        <v>82</v>
      </c>
      <c r="AF20" s="35" cm="1">
        <f t="array" ref="AF20">IFERROR(_xlfn.XLOOKUP(L20,_xlfn.ANCHORARRAY($BW$4),_xlfn.ANCHORARRAY($CA$4)),"")</f>
        <v>78</v>
      </c>
      <c r="AH20" s="172">
        <f t="shared" si="11"/>
        <v>84.857142857142861</v>
      </c>
      <c r="AI20" s="172"/>
      <c r="AJ20" s="50">
        <f t="shared" si="7"/>
        <v>84.857142857142861</v>
      </c>
      <c r="AL20" s="33" cm="1">
        <f t="array" ref="AL20">IFERROR(_xlfn.XLOOKUP(F20,_xlfn.ANCHORARRAY($BW$4),_xlfn.ANCHORARRAY($CD$4)),"")</f>
        <v>5</v>
      </c>
      <c r="AM20" s="34" cm="1">
        <f t="array" ref="AM20">IFERROR(_xlfn.XLOOKUP(G20,_xlfn.ANCHORARRAY($BW$4),_xlfn.ANCHORARRAY($CD$4)),"")</f>
        <v>0.5</v>
      </c>
      <c r="AN20" s="34" cm="1">
        <f t="array" ref="AN20">IFERROR(_xlfn.XLOOKUP(H20,_xlfn.ANCHORARRAY($BW$4),_xlfn.ANCHORARRAY($CD$4)),"")</f>
        <v>7.5</v>
      </c>
      <c r="AO20" s="34" cm="1">
        <f t="array" ref="AO20">IFERROR(_xlfn.XLOOKUP(I20,_xlfn.ANCHORARRAY($BW$4),_xlfn.ANCHORARRAY($CD$4)),"")</f>
        <v>13</v>
      </c>
      <c r="AP20" s="34" t="str" cm="1">
        <f t="array" ref="AP20">IFERROR(_xlfn.XLOOKUP(J20,_xlfn.ANCHORARRAY($BW$4),_xlfn.ANCHORARRAY($CD$4)),"")</f>
        <v>T</v>
      </c>
      <c r="AQ20" s="34" cm="1">
        <f t="array" ref="AQ20">IFERROR(_xlfn.XLOOKUP(K20,_xlfn.ANCHORARRAY($BW$4),_xlfn.ANCHORARRAY($CD$4)),"")</f>
        <v>0.5</v>
      </c>
      <c r="AR20" s="35" t="str" cm="1">
        <f t="array" ref="AR20">IFERROR(_xlfn.XLOOKUP(L20,_xlfn.ANCHORARRAY($BW$4),_xlfn.ANCHORARRAY($CD$4)),"")</f>
        <v>T</v>
      </c>
      <c r="AT20" s="172">
        <f t="shared" si="12"/>
        <v>26.5</v>
      </c>
      <c r="AU20" s="172"/>
      <c r="AV20" s="50">
        <f t="shared" si="8"/>
        <v>26.5</v>
      </c>
      <c r="AX20" s="33" cm="1">
        <f t="array" ref="AX20">IFERROR(_xlfn.XLOOKUP(F20,_xlfn.ANCHORARRAY($BW$4),_xlfn.ANCHORARRAY($CG$4)),"")</f>
        <v>3.5</v>
      </c>
      <c r="AY20" s="34" cm="1">
        <f t="array" ref="AY20">IFERROR(_xlfn.XLOOKUP(G20,_xlfn.ANCHORARRAY($BW$4),_xlfn.ANCHORARRAY($CG$4)),"")</f>
        <v>1.2</v>
      </c>
      <c r="AZ20" s="34" cm="1">
        <f t="array" ref="AZ20">IFERROR(_xlfn.XLOOKUP(H20,_xlfn.ANCHORARRAY($BW$4),_xlfn.ANCHORARRAY($CG$4)),"")</f>
        <v>0.2</v>
      </c>
      <c r="BA20" s="34" cm="1">
        <f t="array" ref="BA20">IFERROR(_xlfn.XLOOKUP(I20,_xlfn.ANCHORARRAY($BW$4),_xlfn.ANCHORARRAY($CG$4)),"")</f>
        <v>0.7</v>
      </c>
      <c r="BB20" s="34" cm="1">
        <f t="array" ref="BB20">IFERROR(_xlfn.XLOOKUP(J20,_xlfn.ANCHORARRAY($BW$4),_xlfn.ANCHORARRAY($CG$4)),"")</f>
        <v>5.7</v>
      </c>
      <c r="BC20" s="34" cm="1">
        <f t="array" ref="BC20">IFERROR(_xlfn.XLOOKUP(K20,_xlfn.ANCHORARRAY($BW$4),_xlfn.ANCHORARRAY($CG$4)),"")</f>
        <v>1.5</v>
      </c>
      <c r="BD20" s="35" cm="1">
        <f t="array" ref="BD20">IFERROR(_xlfn.XLOOKUP(L20,_xlfn.ANCHORARRAY($BW$4),_xlfn.ANCHORARRAY($CG$4)),"")</f>
        <v>7.4</v>
      </c>
      <c r="BF20" s="172">
        <f t="shared" si="13"/>
        <v>20.200000000000003</v>
      </c>
      <c r="BG20" s="172"/>
      <c r="BH20" s="50">
        <f t="shared" si="9"/>
        <v>20.200000000000003</v>
      </c>
      <c r="BJ20" s="33" cm="1">
        <f t="array" ref="BJ20">IFERROR(_xlfn.XLOOKUP(F20,_xlfn.ANCHORARRAY($BW$4),_xlfn.ANCHORARRAY($CJ$4)),"")</f>
        <v>13.48</v>
      </c>
      <c r="BK20" s="34" cm="1">
        <f t="array" ref="BK20">IFERROR(_xlfn.XLOOKUP(G20,_xlfn.ANCHORARRAY($BW$4),_xlfn.ANCHORARRAY($CJ$4)),"")</f>
        <v>10.84</v>
      </c>
      <c r="BL20" s="34" cm="1">
        <f t="array" ref="BL20">IFERROR(_xlfn.XLOOKUP(H20,_xlfn.ANCHORARRAY($BW$4),_xlfn.ANCHORARRAY($CJ$4)),"")</f>
        <v>7.97</v>
      </c>
      <c r="BM20" s="34" cm="1">
        <f t="array" ref="BM20">IFERROR(_xlfn.XLOOKUP(I20,_xlfn.ANCHORARRAY($BW$4),_xlfn.ANCHORARRAY($CJ$4)),"")</f>
        <v>8.4700000000000006</v>
      </c>
      <c r="BN20" s="34" cm="1">
        <f t="array" ref="BN20">IFERROR(_xlfn.XLOOKUP(J20,_xlfn.ANCHORARRAY($BW$4),_xlfn.ANCHORARRAY($CJ$4)),"")</f>
        <v>15.02</v>
      </c>
      <c r="BO20" s="34" cm="1">
        <f t="array" ref="BO20">IFERROR(_xlfn.XLOOKUP(K20,_xlfn.ANCHORARRAY($BW$4),_xlfn.ANCHORARRAY($CJ$4)),"")</f>
        <v>11.68</v>
      </c>
      <c r="BP20" s="35" cm="1">
        <f t="array" ref="BP20">IFERROR(_xlfn.XLOOKUP(L20,_xlfn.ANCHORARRAY($BW$4),_xlfn.ANCHORARRAY($CJ$4)),"")</f>
        <v>18</v>
      </c>
      <c r="BR20" s="172">
        <f t="shared" si="14"/>
        <v>85.460000000000008</v>
      </c>
      <c r="BS20" s="172"/>
      <c r="BT20" s="50">
        <f t="shared" si="15"/>
        <v>85.460000000000008</v>
      </c>
      <c r="BW20" s="47">
        <v>44213</v>
      </c>
      <c r="BX20" s="42">
        <v>16.8</v>
      </c>
      <c r="BY20" s="51" t="e">
        <v>#N/A</v>
      </c>
      <c r="BZ20" s="51" t="e">
        <v>#N/A</v>
      </c>
      <c r="CA20" s="42">
        <v>66</v>
      </c>
      <c r="CB20" s="51" t="e">
        <v>#N/A</v>
      </c>
      <c r="CC20" s="51" t="e">
        <v>#N/A</v>
      </c>
      <c r="CD20" s="42">
        <v>0</v>
      </c>
      <c r="CE20" s="51" t="e">
        <v>#N/A</v>
      </c>
      <c r="CF20" s="51">
        <v>0</v>
      </c>
      <c r="CG20" s="42">
        <v>1</v>
      </c>
      <c r="CH20" s="51" t="e">
        <v>#N/A</v>
      </c>
      <c r="CI20" s="51" t="e">
        <v>#N/A</v>
      </c>
      <c r="CJ20" s="42">
        <v>7.8</v>
      </c>
      <c r="CK20" s="51" t="e">
        <v>#N/A</v>
      </c>
      <c r="CL20" s="51" t="e">
        <v>#N/A</v>
      </c>
    </row>
    <row r="21" spans="3:90" x14ac:dyDescent="0.25">
      <c r="D21" s="54" t="str" cm="1">
        <f t="array" ref="D21">IFERROR(IF(MATCH(1,DAY(F21:L21),0),L21,""),"")</f>
        <v/>
      </c>
      <c r="E21" s="52">
        <v>8</v>
      </c>
      <c r="F21" s="26">
        <f t="shared" ref="F21:L21" si="18">F20+7</f>
        <v>44242</v>
      </c>
      <c r="G21" s="26">
        <f t="shared" si="18"/>
        <v>44243</v>
      </c>
      <c r="H21" s="26">
        <f t="shared" si="18"/>
        <v>44244</v>
      </c>
      <c r="I21" s="26">
        <f t="shared" si="18"/>
        <v>44245</v>
      </c>
      <c r="J21" s="26">
        <f t="shared" si="18"/>
        <v>44246</v>
      </c>
      <c r="K21" s="26">
        <f t="shared" si="18"/>
        <v>44247</v>
      </c>
      <c r="L21" s="26">
        <f t="shared" si="18"/>
        <v>44248</v>
      </c>
      <c r="N21" s="33" cm="1">
        <f t="array" ref="N21">IFERROR(_xlfn.XLOOKUP(F21,_xlfn.ANCHORARRAY($BW$4),_xlfn.ANCHORARRAY($BX$4)),"")</f>
        <v>19.600000000000001</v>
      </c>
      <c r="O21" s="34" cm="1">
        <f t="array" ref="O21">IFERROR(_xlfn.XLOOKUP(G21,_xlfn.ANCHORARRAY($BW$4),_xlfn.ANCHORARRAY($BX$4)),"")</f>
        <v>18.600000000000001</v>
      </c>
      <c r="P21" s="34" cm="1">
        <f t="array" ref="P21">IFERROR(_xlfn.XLOOKUP(H21,_xlfn.ANCHORARRAY($BW$4),_xlfn.ANCHORARRAY($BX$4)),"")</f>
        <v>17.899999999999999</v>
      </c>
      <c r="Q21" s="34" cm="1">
        <f t="array" ref="Q21">IFERROR(_xlfn.XLOOKUP(I21,_xlfn.ANCHORARRAY($BW$4),_xlfn.ANCHORARRAY($BX$4)),"")</f>
        <v>15.5</v>
      </c>
      <c r="R21" s="34" cm="1">
        <f t="array" ref="R21">IFERROR(_xlfn.XLOOKUP(J21,_xlfn.ANCHORARRAY($BW$4),_xlfn.ANCHORARRAY($BX$4)),"")</f>
        <v>16.2</v>
      </c>
      <c r="S21" s="34" cm="1">
        <f t="array" ref="S21">IFERROR(_xlfn.XLOOKUP(K21,_xlfn.ANCHORARRAY($BW$4),_xlfn.ANCHORARRAY($BX$4)),"")</f>
        <v>17.100000000000001</v>
      </c>
      <c r="T21" s="35" cm="1">
        <f t="array" ref="T21">IFERROR(_xlfn.XLOOKUP(L21,_xlfn.ANCHORARRAY($BW$4),_xlfn.ANCHORARRAY($BX$4)),"")</f>
        <v>18.5</v>
      </c>
      <c r="V21" s="172">
        <f t="shared" si="16"/>
        <v>17.62857142857143</v>
      </c>
      <c r="W21" s="172"/>
      <c r="X21" s="50">
        <f t="shared" si="6"/>
        <v>17.62857142857143</v>
      </c>
      <c r="Z21" s="33" cm="1">
        <f t="array" ref="Z21">IFERROR(_xlfn.XLOOKUP(F21,_xlfn.ANCHORARRAY($BW$4),_xlfn.ANCHORARRAY($CA$4)),"")</f>
        <v>76</v>
      </c>
      <c r="AA21" s="34" cm="1">
        <f t="array" ref="AA21">IFERROR(_xlfn.XLOOKUP(G21,_xlfn.ANCHORARRAY($BW$4),_xlfn.ANCHORARRAY($CA$4)),"")</f>
        <v>87</v>
      </c>
      <c r="AB21" s="34" cm="1">
        <f t="array" ref="AB21">IFERROR(_xlfn.XLOOKUP(H21,_xlfn.ANCHORARRAY($BW$4),_xlfn.ANCHORARRAY($CA$4)),"")</f>
        <v>72</v>
      </c>
      <c r="AC21" s="34" cm="1">
        <f t="array" ref="AC21">IFERROR(_xlfn.XLOOKUP(I21,_xlfn.ANCHORARRAY($BW$4),_xlfn.ANCHORARRAY($CA$4)),"")</f>
        <v>63</v>
      </c>
      <c r="AD21" s="34" cm="1">
        <f t="array" ref="AD21">IFERROR(_xlfn.XLOOKUP(J21,_xlfn.ANCHORARRAY($BW$4),_xlfn.ANCHORARRAY($CA$4)),"")</f>
        <v>58</v>
      </c>
      <c r="AE21" s="34" cm="1">
        <f t="array" ref="AE21">IFERROR(_xlfn.XLOOKUP(K21,_xlfn.ANCHORARRAY($BW$4),_xlfn.ANCHORARRAY($CA$4)),"")</f>
        <v>65</v>
      </c>
      <c r="AF21" s="35" cm="1">
        <f t="array" ref="AF21">IFERROR(_xlfn.XLOOKUP(L21,_xlfn.ANCHORARRAY($BW$4),_xlfn.ANCHORARRAY($CA$4)),"")</f>
        <v>69</v>
      </c>
      <c r="AH21" s="172">
        <f t="shared" si="11"/>
        <v>70</v>
      </c>
      <c r="AI21" s="172"/>
      <c r="AJ21" s="50">
        <f t="shared" si="7"/>
        <v>70</v>
      </c>
      <c r="AL21" s="33" cm="1">
        <f t="array" ref="AL21">IFERROR(_xlfn.XLOOKUP(F21,_xlfn.ANCHORARRAY($BW$4),_xlfn.ANCHORARRAY($CD$4)),"")</f>
        <v>0.5</v>
      </c>
      <c r="AM21" s="34" cm="1">
        <f t="array" ref="AM21">IFERROR(_xlfn.XLOOKUP(G21,_xlfn.ANCHORARRAY($BW$4),_xlfn.ANCHORARRAY($CD$4)),"")</f>
        <v>1</v>
      </c>
      <c r="AN21" s="34" cm="1">
        <f t="array" ref="AN21">IFERROR(_xlfn.XLOOKUP(H21,_xlfn.ANCHORARRAY($BW$4),_xlfn.ANCHORARRAY($CD$4)),"")</f>
        <v>0</v>
      </c>
      <c r="AO21" s="34" t="str" cm="1">
        <f t="array" ref="AO21">IFERROR(_xlfn.XLOOKUP(I21,_xlfn.ANCHORARRAY($BW$4),_xlfn.ANCHORARRAY($CD$4)),"")</f>
        <v>T</v>
      </c>
      <c r="AP21" s="34" cm="1">
        <f t="array" ref="AP21">IFERROR(_xlfn.XLOOKUP(J21,_xlfn.ANCHORARRAY($BW$4),_xlfn.ANCHORARRAY($CD$4)),"")</f>
        <v>0</v>
      </c>
      <c r="AQ21" s="34" cm="1">
        <f t="array" ref="AQ21">IFERROR(_xlfn.XLOOKUP(K21,_xlfn.ANCHORARRAY($BW$4),_xlfn.ANCHORARRAY($CD$4)),"")</f>
        <v>0</v>
      </c>
      <c r="AR21" s="35" cm="1">
        <f t="array" ref="AR21">IFERROR(_xlfn.XLOOKUP(L21,_xlfn.ANCHORARRAY($BW$4),_xlfn.ANCHORARRAY($CD$4)),"")</f>
        <v>0</v>
      </c>
      <c r="AT21" s="172">
        <f t="shared" si="12"/>
        <v>1.5</v>
      </c>
      <c r="AU21" s="172"/>
      <c r="AV21" s="50">
        <f t="shared" si="8"/>
        <v>1.5</v>
      </c>
      <c r="AX21" s="33" cm="1">
        <f t="array" ref="AX21">IFERROR(_xlfn.XLOOKUP(F21,_xlfn.ANCHORARRAY($BW$4),_xlfn.ANCHORARRAY($CG$4)),"")</f>
        <v>0</v>
      </c>
      <c r="AY21" s="34" cm="1">
        <f t="array" ref="AY21">IFERROR(_xlfn.XLOOKUP(G21,_xlfn.ANCHORARRAY($BW$4),_xlfn.ANCHORARRAY($CG$4)),"")</f>
        <v>0.1</v>
      </c>
      <c r="AZ21" s="34" cm="1">
        <f t="array" ref="AZ21">IFERROR(_xlfn.XLOOKUP(H21,_xlfn.ANCHORARRAY($BW$4),_xlfn.ANCHORARRAY($CG$4)),"")</f>
        <v>0.1</v>
      </c>
      <c r="BA21" s="34" cm="1">
        <f t="array" ref="BA21">IFERROR(_xlfn.XLOOKUP(I21,_xlfn.ANCHORARRAY($BW$4),_xlfn.ANCHORARRAY($CG$4)),"")</f>
        <v>0</v>
      </c>
      <c r="BB21" s="34" cm="1">
        <f t="array" ref="BB21">IFERROR(_xlfn.XLOOKUP(J21,_xlfn.ANCHORARRAY($BW$4),_xlfn.ANCHORARRAY($CG$4)),"")</f>
        <v>5.5</v>
      </c>
      <c r="BC21" s="34" cm="1">
        <f t="array" ref="BC21">IFERROR(_xlfn.XLOOKUP(K21,_xlfn.ANCHORARRAY($BW$4),_xlfn.ANCHORARRAY($CG$4)),"")</f>
        <v>7</v>
      </c>
      <c r="BD21" s="35" cm="1">
        <f t="array" ref="BD21">IFERROR(_xlfn.XLOOKUP(L21,_xlfn.ANCHORARRAY($BW$4),_xlfn.ANCHORARRAY($CG$4)),"")</f>
        <v>7.8</v>
      </c>
      <c r="BF21" s="172">
        <f t="shared" si="13"/>
        <v>20.5</v>
      </c>
      <c r="BG21" s="172"/>
      <c r="BH21" s="50">
        <f t="shared" si="9"/>
        <v>20.5</v>
      </c>
      <c r="BJ21" s="33" cm="1">
        <f t="array" ref="BJ21">IFERROR(_xlfn.XLOOKUP(F21,_xlfn.ANCHORARRAY($BW$4),_xlfn.ANCHORARRAY($CJ$4)),"")</f>
        <v>4.1399999999999997</v>
      </c>
      <c r="BK21" s="34" cm="1">
        <f t="array" ref="BK21">IFERROR(_xlfn.XLOOKUP(G21,_xlfn.ANCHORARRAY($BW$4),_xlfn.ANCHORARRAY($CJ$4)),"")</f>
        <v>6.2</v>
      </c>
      <c r="BL21" s="34" cm="1">
        <f t="array" ref="BL21">IFERROR(_xlfn.XLOOKUP(H21,_xlfn.ANCHORARRAY($BW$4),_xlfn.ANCHORARRAY($CJ$4)),"")</f>
        <v>4.24</v>
      </c>
      <c r="BM21" s="34" cm="1">
        <f t="array" ref="BM21">IFERROR(_xlfn.XLOOKUP(I21,_xlfn.ANCHORARRAY($BW$4),_xlfn.ANCHORARRAY($CJ$4)),"")</f>
        <v>2.65</v>
      </c>
      <c r="BN21" s="34" cm="1">
        <f t="array" ref="BN21">IFERROR(_xlfn.XLOOKUP(J21,_xlfn.ANCHORARRAY($BW$4),_xlfn.ANCHORARRAY($CJ$4)),"")</f>
        <v>17.07</v>
      </c>
      <c r="BO21" s="34" cm="1">
        <f t="array" ref="BO21">IFERROR(_xlfn.XLOOKUP(K21,_xlfn.ANCHORARRAY($BW$4),_xlfn.ANCHORARRAY($CJ$4)),"")</f>
        <v>17.04</v>
      </c>
      <c r="BP21" s="35" cm="1">
        <f t="array" ref="BP21">IFERROR(_xlfn.XLOOKUP(L21,_xlfn.ANCHORARRAY($BW$4),_xlfn.ANCHORARRAY($CJ$4)),"")</f>
        <v>19.36</v>
      </c>
      <c r="BR21" s="172">
        <f t="shared" si="14"/>
        <v>70.699999999999989</v>
      </c>
      <c r="BS21" s="172"/>
      <c r="BT21" s="50">
        <f t="shared" si="15"/>
        <v>70.699999999999989</v>
      </c>
      <c r="BW21" s="47">
        <v>44214</v>
      </c>
      <c r="BX21" s="42">
        <v>15.5</v>
      </c>
      <c r="BY21" s="51" t="e">
        <v>#N/A</v>
      </c>
      <c r="BZ21" s="51" t="e">
        <v>#N/A</v>
      </c>
      <c r="CA21" s="42">
        <v>73</v>
      </c>
      <c r="CB21" s="51" t="e">
        <v>#N/A</v>
      </c>
      <c r="CC21" s="51" t="e">
        <v>#N/A</v>
      </c>
      <c r="CD21" s="42">
        <v>0.5</v>
      </c>
      <c r="CE21" s="51" t="e">
        <v>#N/A</v>
      </c>
      <c r="CF21" s="51" t="e">
        <v>#N/A</v>
      </c>
      <c r="CG21" s="42">
        <v>0</v>
      </c>
      <c r="CH21" s="51" t="e">
        <v>#N/A</v>
      </c>
      <c r="CI21" s="51">
        <v>0</v>
      </c>
      <c r="CJ21" s="42">
        <v>2.68</v>
      </c>
      <c r="CK21" s="51" t="e">
        <v>#N/A</v>
      </c>
      <c r="CL21" s="51" t="e">
        <v>#N/A</v>
      </c>
    </row>
    <row r="22" spans="3:90" x14ac:dyDescent="0.25">
      <c r="D22" s="54" t="str" cm="1">
        <f t="array" ref="D22">IFERROR(IF(MATCH(1,DAY(F22:L22),0),L22,""),"")</f>
        <v/>
      </c>
      <c r="E22" s="52">
        <v>9</v>
      </c>
      <c r="F22" s="26">
        <f t="shared" ref="F22:L22" si="19">F21+7</f>
        <v>44249</v>
      </c>
      <c r="G22" s="26">
        <f t="shared" si="19"/>
        <v>44250</v>
      </c>
      <c r="H22" s="26">
        <f t="shared" si="19"/>
        <v>44251</v>
      </c>
      <c r="I22" s="26">
        <f t="shared" si="19"/>
        <v>44252</v>
      </c>
      <c r="J22" s="26">
        <f t="shared" si="19"/>
        <v>44253</v>
      </c>
      <c r="K22" s="26">
        <f t="shared" si="19"/>
        <v>44254</v>
      </c>
      <c r="L22" s="26">
        <f t="shared" si="19"/>
        <v>44255</v>
      </c>
      <c r="N22" s="33" cm="1">
        <f t="array" ref="N22">IFERROR(_xlfn.XLOOKUP(F22,_xlfn.ANCHORARRAY($BW$4),_xlfn.ANCHORARRAY($BX$4)),"")</f>
        <v>20</v>
      </c>
      <c r="O22" s="34" cm="1">
        <f t="array" ref="O22">IFERROR(_xlfn.XLOOKUP(G22,_xlfn.ANCHORARRAY($BW$4),_xlfn.ANCHORARRAY($BX$4)),"")</f>
        <v>20.6</v>
      </c>
      <c r="P22" s="34" cm="1">
        <f t="array" ref="P22">IFERROR(_xlfn.XLOOKUP(H22,_xlfn.ANCHORARRAY($BW$4),_xlfn.ANCHORARRAY($BX$4)),"")</f>
        <v>21.7</v>
      </c>
      <c r="Q22" s="34" cm="1">
        <f t="array" ref="Q22">IFERROR(_xlfn.XLOOKUP(I22,_xlfn.ANCHORARRAY($BW$4),_xlfn.ANCHORARRAY($BX$4)),"")</f>
        <v>22.3</v>
      </c>
      <c r="R22" s="34" cm="1">
        <f t="array" ref="R22">IFERROR(_xlfn.XLOOKUP(J22,_xlfn.ANCHORARRAY($BW$4),_xlfn.ANCHORARRAY($BX$4)),"")</f>
        <v>21.6</v>
      </c>
      <c r="S22" s="34" cm="1">
        <f t="array" ref="S22">IFERROR(_xlfn.XLOOKUP(K22,_xlfn.ANCHORARRAY($BW$4),_xlfn.ANCHORARRAY($BX$4)),"")</f>
        <v>19.7</v>
      </c>
      <c r="T22" s="35" cm="1">
        <f t="array" ref="T22">IFERROR(_xlfn.XLOOKUP(L22,_xlfn.ANCHORARRAY($BW$4),_xlfn.ANCHORARRAY($BX$4)),"")</f>
        <v>19.8</v>
      </c>
      <c r="V22" s="172">
        <f t="shared" si="16"/>
        <v>20.814285714285713</v>
      </c>
      <c r="W22" s="172"/>
      <c r="X22" s="50">
        <f t="shared" si="6"/>
        <v>20.814285714285713</v>
      </c>
      <c r="Z22" s="33" cm="1">
        <f t="array" ref="Z22">IFERROR(_xlfn.XLOOKUP(F22,_xlfn.ANCHORARRAY($BW$4),_xlfn.ANCHORARRAY($CA$4)),"")</f>
        <v>75</v>
      </c>
      <c r="AA22" s="34" cm="1">
        <f t="array" ref="AA22">IFERROR(_xlfn.XLOOKUP(G22,_xlfn.ANCHORARRAY($BW$4),_xlfn.ANCHORARRAY($CA$4)),"")</f>
        <v>75</v>
      </c>
      <c r="AB22" s="34" cm="1">
        <f t="array" ref="AB22">IFERROR(_xlfn.XLOOKUP(H22,_xlfn.ANCHORARRAY($BW$4),_xlfn.ANCHORARRAY($CA$4)),"")</f>
        <v>76</v>
      </c>
      <c r="AC22" s="34" cm="1">
        <f t="array" ref="AC22">IFERROR(_xlfn.XLOOKUP(I22,_xlfn.ANCHORARRAY($BW$4),_xlfn.ANCHORARRAY($CA$4)),"")</f>
        <v>79</v>
      </c>
      <c r="AD22" s="34" cm="1">
        <f t="array" ref="AD22">IFERROR(_xlfn.XLOOKUP(J22,_xlfn.ANCHORARRAY($BW$4),_xlfn.ANCHORARRAY($CA$4)),"")</f>
        <v>89</v>
      </c>
      <c r="AE22" s="34" cm="1">
        <f t="array" ref="AE22">IFERROR(_xlfn.XLOOKUP(K22,_xlfn.ANCHORARRAY($BW$4),_xlfn.ANCHORARRAY($CA$4)),"")</f>
        <v>95</v>
      </c>
      <c r="AF22" s="35" cm="1">
        <f t="array" ref="AF22">IFERROR(_xlfn.XLOOKUP(L22,_xlfn.ANCHORARRAY($BW$4),_xlfn.ANCHORARRAY($CA$4)),"")</f>
        <v>92</v>
      </c>
      <c r="AH22" s="172">
        <f t="shared" si="11"/>
        <v>83</v>
      </c>
      <c r="AI22" s="172"/>
      <c r="AJ22" s="50">
        <f t="shared" si="7"/>
        <v>83</v>
      </c>
      <c r="AL22" s="33" cm="1">
        <f t="array" ref="AL22">IFERROR(_xlfn.XLOOKUP(F22,_xlfn.ANCHORARRAY($BW$4),_xlfn.ANCHORARRAY($CD$4)),"")</f>
        <v>0</v>
      </c>
      <c r="AM22" s="34" t="str" cm="1">
        <f t="array" ref="AM22">IFERROR(_xlfn.XLOOKUP(G22,_xlfn.ANCHORARRAY($BW$4),_xlfn.ANCHORARRAY($CD$4)),"")</f>
        <v>T</v>
      </c>
      <c r="AN22" s="34" cm="1">
        <f t="array" ref="AN22">IFERROR(_xlfn.XLOOKUP(H22,_xlfn.ANCHORARRAY($BW$4),_xlfn.ANCHORARRAY($CD$4)),"")</f>
        <v>0</v>
      </c>
      <c r="AO22" s="34" cm="1">
        <f t="array" ref="AO22">IFERROR(_xlfn.XLOOKUP(I22,_xlfn.ANCHORARRAY($BW$4),_xlfn.ANCHORARRAY($CD$4)),"")</f>
        <v>0</v>
      </c>
      <c r="AP22" s="34" cm="1">
        <f t="array" ref="AP22">IFERROR(_xlfn.XLOOKUP(J22,_xlfn.ANCHORARRAY($BW$4),_xlfn.ANCHORARRAY($CD$4)),"")</f>
        <v>4</v>
      </c>
      <c r="AQ22" s="34" cm="1">
        <f t="array" ref="AQ22">IFERROR(_xlfn.XLOOKUP(K22,_xlfn.ANCHORARRAY($BW$4),_xlfn.ANCHORARRAY($CD$4)),"")</f>
        <v>2</v>
      </c>
      <c r="AR22" s="35" t="str" cm="1">
        <f t="array" ref="AR22">IFERROR(_xlfn.XLOOKUP(L22,_xlfn.ANCHORARRAY($BW$4),_xlfn.ANCHORARRAY($CD$4)),"")</f>
        <v>T</v>
      </c>
      <c r="AT22" s="172">
        <f t="shared" si="12"/>
        <v>6</v>
      </c>
      <c r="AU22" s="172"/>
      <c r="AV22" s="50">
        <f t="shared" si="8"/>
        <v>6</v>
      </c>
      <c r="AX22" s="33" cm="1">
        <f t="array" ref="AX22">IFERROR(_xlfn.XLOOKUP(F22,_xlfn.ANCHORARRAY($BW$4),_xlfn.ANCHORARRAY($CG$4)),"")</f>
        <v>10.3</v>
      </c>
      <c r="AY22" s="34" cm="1">
        <f t="array" ref="AY22">IFERROR(_xlfn.XLOOKUP(G22,_xlfn.ANCHORARRAY($BW$4),_xlfn.ANCHORARRAY($CG$4)),"")</f>
        <v>5.0999999999999996</v>
      </c>
      <c r="AZ22" s="34" cm="1">
        <f t="array" ref="AZ22">IFERROR(_xlfn.XLOOKUP(H22,_xlfn.ANCHORARRAY($BW$4),_xlfn.ANCHORARRAY($CG$4)),"")</f>
        <v>2</v>
      </c>
      <c r="BA22" s="34" cm="1">
        <f t="array" ref="BA22">IFERROR(_xlfn.XLOOKUP(I22,_xlfn.ANCHORARRAY($BW$4),_xlfn.ANCHORARRAY($CG$4)),"")</f>
        <v>8.6999999999999993</v>
      </c>
      <c r="BB22" s="34" cm="1">
        <f t="array" ref="BB22">IFERROR(_xlfn.XLOOKUP(J22,_xlfn.ANCHORARRAY($BW$4),_xlfn.ANCHORARRAY($CG$4)),"")</f>
        <v>4.9000000000000004</v>
      </c>
      <c r="BC22" s="34" cm="1">
        <f t="array" ref="BC22">IFERROR(_xlfn.XLOOKUP(K22,_xlfn.ANCHORARRAY($BW$4),_xlfn.ANCHORARRAY($CG$4)),"")</f>
        <v>0</v>
      </c>
      <c r="BD22" s="35" cm="1">
        <f t="array" ref="BD22">IFERROR(_xlfn.XLOOKUP(L22,_xlfn.ANCHORARRAY($BW$4),_xlfn.ANCHORARRAY($CG$4)),"")</f>
        <v>1</v>
      </c>
      <c r="BF22" s="172">
        <f t="shared" si="13"/>
        <v>32</v>
      </c>
      <c r="BG22" s="172"/>
      <c r="BH22" s="50">
        <f t="shared" si="9"/>
        <v>32</v>
      </c>
      <c r="BJ22" s="33" cm="1">
        <f t="array" ref="BJ22">IFERROR(_xlfn.XLOOKUP(F22,_xlfn.ANCHORARRAY($BW$4),_xlfn.ANCHORARRAY($CJ$4)),"")</f>
        <v>21.28</v>
      </c>
      <c r="BK22" s="34" cm="1">
        <f t="array" ref="BK22">IFERROR(_xlfn.XLOOKUP(G22,_xlfn.ANCHORARRAY($BW$4),_xlfn.ANCHORARRAY($CJ$4)),"")</f>
        <v>13.86</v>
      </c>
      <c r="BL22" s="34" cm="1">
        <f t="array" ref="BL22">IFERROR(_xlfn.XLOOKUP(H22,_xlfn.ANCHORARRAY($BW$4),_xlfn.ANCHORARRAY($CJ$4)),"")</f>
        <v>13.2</v>
      </c>
      <c r="BM22" s="34" cm="1">
        <f t="array" ref="BM22">IFERROR(_xlfn.XLOOKUP(I22,_xlfn.ANCHORARRAY($BW$4),_xlfn.ANCHORARRAY($CJ$4)),"")</f>
        <v>20.63</v>
      </c>
      <c r="BN22" s="34" cm="1">
        <f t="array" ref="BN22">IFERROR(_xlfn.XLOOKUP(J22,_xlfn.ANCHORARRAY($BW$4),_xlfn.ANCHORARRAY($CJ$4)),"")</f>
        <v>14.4</v>
      </c>
      <c r="BO22" s="34" cm="1">
        <f t="array" ref="BO22">IFERROR(_xlfn.XLOOKUP(K22,_xlfn.ANCHORARRAY($BW$4),_xlfn.ANCHORARRAY($CJ$4)),"")</f>
        <v>3.82</v>
      </c>
      <c r="BP22" s="35" cm="1">
        <f t="array" ref="BP22">IFERROR(_xlfn.XLOOKUP(L22,_xlfn.ANCHORARRAY($BW$4),_xlfn.ANCHORARRAY($CJ$4)),"")</f>
        <v>7.68</v>
      </c>
      <c r="BR22" s="172">
        <f t="shared" si="14"/>
        <v>94.87</v>
      </c>
      <c r="BS22" s="172"/>
      <c r="BT22" s="50">
        <f t="shared" si="15"/>
        <v>94.87</v>
      </c>
      <c r="BW22" s="47">
        <v>44215</v>
      </c>
      <c r="BX22" s="42">
        <v>16.3</v>
      </c>
      <c r="BY22" s="51" t="e">
        <v>#N/A</v>
      </c>
      <c r="BZ22" s="51" t="e">
        <v>#N/A</v>
      </c>
      <c r="CA22" s="42">
        <v>77</v>
      </c>
      <c r="CB22" s="51" t="e">
        <v>#N/A</v>
      </c>
      <c r="CC22" s="51" t="e">
        <v>#N/A</v>
      </c>
      <c r="CD22" s="42">
        <v>5</v>
      </c>
      <c r="CE22" s="51" t="e">
        <v>#N/A</v>
      </c>
      <c r="CF22" s="51" t="e">
        <v>#N/A</v>
      </c>
      <c r="CG22" s="42">
        <v>0</v>
      </c>
      <c r="CH22" s="51" t="e">
        <v>#N/A</v>
      </c>
      <c r="CI22" s="51">
        <v>0</v>
      </c>
      <c r="CJ22" s="42">
        <v>6.08</v>
      </c>
      <c r="CK22" s="51" t="e">
        <v>#N/A</v>
      </c>
      <c r="CL22" s="51" t="e">
        <v>#N/A</v>
      </c>
    </row>
    <row r="23" spans="3:90" x14ac:dyDescent="0.25">
      <c r="D23" s="54" cm="1">
        <f t="array" ref="D23">IFERROR(IF(MATCH(1,DAY(F23:L23),0),L23,""),"")</f>
        <v>44262</v>
      </c>
      <c r="E23" s="52">
        <v>10</v>
      </c>
      <c r="F23" s="26">
        <f t="shared" ref="F23:L23" si="20">F22+7</f>
        <v>44256</v>
      </c>
      <c r="G23" s="26">
        <f t="shared" si="20"/>
        <v>44257</v>
      </c>
      <c r="H23" s="26">
        <f t="shared" si="20"/>
        <v>44258</v>
      </c>
      <c r="I23" s="26">
        <f t="shared" si="20"/>
        <v>44259</v>
      </c>
      <c r="J23" s="26">
        <f t="shared" si="20"/>
        <v>44260</v>
      </c>
      <c r="K23" s="26">
        <f t="shared" si="20"/>
        <v>44261</v>
      </c>
      <c r="L23" s="26">
        <f t="shared" si="20"/>
        <v>44262</v>
      </c>
      <c r="N23" s="33" cm="1">
        <f t="array" ref="N23">IFERROR(_xlfn.XLOOKUP(F23,_xlfn.ANCHORARRAY($BW$4),_xlfn.ANCHORARRAY($BX$4)),"")</f>
        <v>21.6</v>
      </c>
      <c r="O23" s="34" cm="1">
        <f t="array" ref="O23">IFERROR(_xlfn.XLOOKUP(G23,_xlfn.ANCHORARRAY($BW$4),_xlfn.ANCHORARRAY($BX$4)),"")</f>
        <v>19.2</v>
      </c>
      <c r="P23" s="34" cm="1">
        <f t="array" ref="P23">IFERROR(_xlfn.XLOOKUP(H23,_xlfn.ANCHORARRAY($BW$4),_xlfn.ANCHORARRAY($BX$4)),"")</f>
        <v>18.5</v>
      </c>
      <c r="Q23" s="34" cm="1">
        <f t="array" ref="Q23">IFERROR(_xlfn.XLOOKUP(I23,_xlfn.ANCHORARRAY($BW$4),_xlfn.ANCHORARRAY($BX$4)),"")</f>
        <v>20.7</v>
      </c>
      <c r="R23" s="34" cm="1">
        <f t="array" ref="R23">IFERROR(_xlfn.XLOOKUP(J23,_xlfn.ANCHORARRAY($BW$4),_xlfn.ANCHORARRAY($BX$4)),"")</f>
        <v>20.9</v>
      </c>
      <c r="S23" s="34" cm="1">
        <f t="array" ref="S23">IFERROR(_xlfn.XLOOKUP(K23,_xlfn.ANCHORARRAY($BW$4),_xlfn.ANCHORARRAY($BX$4)),"")</f>
        <v>22.2</v>
      </c>
      <c r="T23" s="35" cm="1">
        <f t="array" ref="T23">IFERROR(_xlfn.XLOOKUP(L23,_xlfn.ANCHORARRAY($BW$4),_xlfn.ANCHORARRAY($BX$4)),"")</f>
        <v>21.5</v>
      </c>
      <c r="V23" s="172">
        <f t="shared" si="16"/>
        <v>20.657142857142862</v>
      </c>
      <c r="W23" s="172"/>
      <c r="X23" s="50">
        <f t="shared" si="6"/>
        <v>20.657142857142862</v>
      </c>
      <c r="Z23" s="33" cm="1">
        <f t="array" ref="Z23">IFERROR(_xlfn.XLOOKUP(F23,_xlfn.ANCHORARRAY($BW$4),_xlfn.ANCHORARRAY($CA$4)),"")</f>
        <v>90</v>
      </c>
      <c r="AA23" s="34" cm="1">
        <f t="array" ref="AA23">IFERROR(_xlfn.XLOOKUP(G23,_xlfn.ANCHORARRAY($BW$4),_xlfn.ANCHORARRAY($CA$4)),"")</f>
        <v>80</v>
      </c>
      <c r="AB23" s="34" cm="1">
        <f t="array" ref="AB23">IFERROR(_xlfn.XLOOKUP(H23,_xlfn.ANCHORARRAY($BW$4),_xlfn.ANCHORARRAY($CA$4)),"")</f>
        <v>81</v>
      </c>
      <c r="AC23" s="34" cm="1">
        <f t="array" ref="AC23">IFERROR(_xlfn.XLOOKUP(I23,_xlfn.ANCHORARRAY($BW$4),_xlfn.ANCHORARRAY($CA$4)),"")</f>
        <v>85</v>
      </c>
      <c r="AD23" s="34" cm="1">
        <f t="array" ref="AD23">IFERROR(_xlfn.XLOOKUP(J23,_xlfn.ANCHORARRAY($BW$4),_xlfn.ANCHORARRAY($CA$4)),"")</f>
        <v>91</v>
      </c>
      <c r="AE23" s="34" cm="1">
        <f t="array" ref="AE23">IFERROR(_xlfn.XLOOKUP(K23,_xlfn.ANCHORARRAY($BW$4),_xlfn.ANCHORARRAY($CA$4)),"")</f>
        <v>88</v>
      </c>
      <c r="AF23" s="35" cm="1">
        <f t="array" ref="AF23">IFERROR(_xlfn.XLOOKUP(L23,_xlfn.ANCHORARRAY($BW$4),_xlfn.ANCHORARRAY($CA$4)),"")</f>
        <v>85</v>
      </c>
      <c r="AH23" s="172">
        <f t="shared" si="11"/>
        <v>85.714285714285708</v>
      </c>
      <c r="AI23" s="172"/>
      <c r="AJ23" s="50">
        <f t="shared" si="7"/>
        <v>85.714285714285708</v>
      </c>
      <c r="AL23" s="33" cm="1">
        <f t="array" ref="AL23">IFERROR(_xlfn.XLOOKUP(F23,_xlfn.ANCHORARRAY($BW$4),_xlfn.ANCHORARRAY($CD$4)),"")</f>
        <v>0</v>
      </c>
      <c r="AM23" s="34" cm="1">
        <f t="array" ref="AM23">IFERROR(_xlfn.XLOOKUP(G23,_xlfn.ANCHORARRAY($BW$4),_xlfn.ANCHORARRAY($CD$4)),"")</f>
        <v>0</v>
      </c>
      <c r="AN23" s="34" cm="1">
        <f t="array" ref="AN23">IFERROR(_xlfn.XLOOKUP(H23,_xlfn.ANCHORARRAY($BW$4),_xlfn.ANCHORARRAY($CD$4)),"")</f>
        <v>0.5</v>
      </c>
      <c r="AO23" s="34" t="str" cm="1">
        <f t="array" ref="AO23">IFERROR(_xlfn.XLOOKUP(I23,_xlfn.ANCHORARRAY($BW$4),_xlfn.ANCHORARRAY($CD$4)),"")</f>
        <v>T</v>
      </c>
      <c r="AP23" s="34" cm="1">
        <f t="array" ref="AP23">IFERROR(_xlfn.XLOOKUP(J23,_xlfn.ANCHORARRAY($BW$4),_xlfn.ANCHORARRAY($CD$4)),"")</f>
        <v>1</v>
      </c>
      <c r="AQ23" s="34" t="str" cm="1">
        <f t="array" ref="AQ23">IFERROR(_xlfn.XLOOKUP(K23,_xlfn.ANCHORARRAY($BW$4),_xlfn.ANCHORARRAY($CD$4)),"")</f>
        <v>T</v>
      </c>
      <c r="AR23" s="35" cm="1">
        <f t="array" ref="AR23">IFERROR(_xlfn.XLOOKUP(L23,_xlfn.ANCHORARRAY($BW$4),_xlfn.ANCHORARRAY($CD$4)),"")</f>
        <v>0</v>
      </c>
      <c r="AT23" s="172">
        <f t="shared" si="12"/>
        <v>1.5</v>
      </c>
      <c r="AU23" s="172"/>
      <c r="AV23" s="50">
        <f t="shared" si="8"/>
        <v>1.5</v>
      </c>
      <c r="AX23" s="33" cm="1">
        <f t="array" ref="AX23">IFERROR(_xlfn.XLOOKUP(F23,_xlfn.ANCHORARRAY($BW$4),_xlfn.ANCHORARRAY($CG$4)),"")</f>
        <v>6.7</v>
      </c>
      <c r="AY23" s="34" cm="1">
        <f t="array" ref="AY23">IFERROR(_xlfn.XLOOKUP(G23,_xlfn.ANCHORARRAY($BW$4),_xlfn.ANCHORARRAY($CG$4)),"")</f>
        <v>0</v>
      </c>
      <c r="AZ23" s="34" cm="1">
        <f t="array" ref="AZ23">IFERROR(_xlfn.XLOOKUP(H23,_xlfn.ANCHORARRAY($BW$4),_xlfn.ANCHORARRAY($CG$4)),"")</f>
        <v>1.1000000000000001</v>
      </c>
      <c r="BA23" s="34" cm="1">
        <f t="array" ref="BA23">IFERROR(_xlfn.XLOOKUP(I23,_xlfn.ANCHORARRAY($BW$4),_xlfn.ANCHORARRAY($CG$4)),"")</f>
        <v>4.7</v>
      </c>
      <c r="BB23" s="34" cm="1">
        <f t="array" ref="BB23">IFERROR(_xlfn.XLOOKUP(J23,_xlfn.ANCHORARRAY($BW$4),_xlfn.ANCHORARRAY($CG$4)),"")</f>
        <v>0</v>
      </c>
      <c r="BC23" s="34" cm="1">
        <f t="array" ref="BC23">IFERROR(_xlfn.XLOOKUP(K23,_xlfn.ANCHORARRAY($BW$4),_xlfn.ANCHORARRAY($CG$4)),"")</f>
        <v>4</v>
      </c>
      <c r="BD23" s="35" cm="1">
        <f t="array" ref="BD23">IFERROR(_xlfn.XLOOKUP(L23,_xlfn.ANCHORARRAY($BW$4),_xlfn.ANCHORARRAY($CG$4)),"")</f>
        <v>0</v>
      </c>
      <c r="BF23" s="172">
        <f t="shared" si="13"/>
        <v>16.5</v>
      </c>
      <c r="BG23" s="172"/>
      <c r="BH23" s="50">
        <f t="shared" si="9"/>
        <v>16.5</v>
      </c>
      <c r="BJ23" s="33" cm="1">
        <f t="array" ref="BJ23">IFERROR(_xlfn.XLOOKUP(F23,_xlfn.ANCHORARRAY($BW$4),_xlfn.ANCHORARRAY($CJ$4)),"")</f>
        <v>17.75</v>
      </c>
      <c r="BK23" s="34" cm="1">
        <f t="array" ref="BK23">IFERROR(_xlfn.XLOOKUP(G23,_xlfn.ANCHORARRAY($BW$4),_xlfn.ANCHORARRAY($CJ$4)),"")</f>
        <v>4.32</v>
      </c>
      <c r="BL23" s="34" cm="1">
        <f t="array" ref="BL23">IFERROR(_xlfn.XLOOKUP(H23,_xlfn.ANCHORARRAY($BW$4),_xlfn.ANCHORARRAY($CJ$4)),"")</f>
        <v>10.93</v>
      </c>
      <c r="BM23" s="34" cm="1">
        <f t="array" ref="BM23">IFERROR(_xlfn.XLOOKUP(I23,_xlfn.ANCHORARRAY($BW$4),_xlfn.ANCHORARRAY($CJ$4)),"")</f>
        <v>15.27</v>
      </c>
      <c r="BN23" s="34" cm="1">
        <f t="array" ref="BN23">IFERROR(_xlfn.XLOOKUP(J23,_xlfn.ANCHORARRAY($BW$4),_xlfn.ANCHORARRAY($CJ$4)),"")</f>
        <v>5.71</v>
      </c>
      <c r="BO23" s="34" cm="1">
        <f t="array" ref="BO23">IFERROR(_xlfn.XLOOKUP(K23,_xlfn.ANCHORARRAY($BW$4),_xlfn.ANCHORARRAY($CJ$4)),"")</f>
        <v>15.03</v>
      </c>
      <c r="BP23" s="35" cm="1">
        <f t="array" ref="BP23">IFERROR(_xlfn.XLOOKUP(L23,_xlfn.ANCHORARRAY($BW$4),_xlfn.ANCHORARRAY($CJ$4)),"")</f>
        <v>7.59</v>
      </c>
      <c r="BR23" s="172">
        <f t="shared" si="14"/>
        <v>76.599999999999994</v>
      </c>
      <c r="BS23" s="172"/>
      <c r="BT23" s="50">
        <f t="shared" si="15"/>
        <v>76.599999999999994</v>
      </c>
      <c r="BW23" s="47">
        <v>44216</v>
      </c>
      <c r="BX23" s="42">
        <v>17.899999999999999</v>
      </c>
      <c r="BY23" s="51" t="e">
        <v>#N/A</v>
      </c>
      <c r="BZ23" s="51" t="e">
        <v>#N/A</v>
      </c>
      <c r="CA23" s="42">
        <v>91</v>
      </c>
      <c r="CB23" s="51" t="e">
        <v>#N/A</v>
      </c>
      <c r="CC23" s="51" t="e">
        <v>#N/A</v>
      </c>
      <c r="CD23" s="42">
        <v>5</v>
      </c>
      <c r="CE23" s="51" t="e">
        <v>#N/A</v>
      </c>
      <c r="CF23" s="51" t="e">
        <v>#N/A</v>
      </c>
      <c r="CG23" s="42">
        <v>0.1</v>
      </c>
      <c r="CH23" s="51" t="e">
        <v>#N/A</v>
      </c>
      <c r="CI23" s="51" t="e">
        <v>#N/A</v>
      </c>
      <c r="CJ23" s="42">
        <v>7.47</v>
      </c>
      <c r="CK23" s="51" t="e">
        <v>#N/A</v>
      </c>
      <c r="CL23" s="51" t="e">
        <v>#N/A</v>
      </c>
    </row>
    <row r="24" spans="3:90" x14ac:dyDescent="0.25">
      <c r="D24" s="54" t="str" cm="1">
        <f t="array" ref="D24">IFERROR(IF(MATCH(1,DAY(F24:L24),0),L24,""),"")</f>
        <v/>
      </c>
      <c r="E24" s="52">
        <v>11</v>
      </c>
      <c r="F24" s="26">
        <f t="shared" ref="F24:L24" si="21">F23+7</f>
        <v>44263</v>
      </c>
      <c r="G24" s="26">
        <f t="shared" si="21"/>
        <v>44264</v>
      </c>
      <c r="H24" s="26">
        <f t="shared" si="21"/>
        <v>44265</v>
      </c>
      <c r="I24" s="26">
        <f t="shared" si="21"/>
        <v>44266</v>
      </c>
      <c r="J24" s="26">
        <f t="shared" si="21"/>
        <v>44267</v>
      </c>
      <c r="K24" s="26">
        <f t="shared" si="21"/>
        <v>44268</v>
      </c>
      <c r="L24" s="26">
        <f t="shared" si="21"/>
        <v>44269</v>
      </c>
      <c r="N24" s="33" cm="1">
        <f t="array" ref="N24">IFERROR(_xlfn.XLOOKUP(F24,_xlfn.ANCHORARRAY($BW$4),_xlfn.ANCHORARRAY($BX$4)),"")</f>
        <v>20.9</v>
      </c>
      <c r="O24" s="34" cm="1">
        <f t="array" ref="O24">IFERROR(_xlfn.XLOOKUP(G24,_xlfn.ANCHORARRAY($BW$4),_xlfn.ANCHORARRAY($BX$4)),"")</f>
        <v>20.8</v>
      </c>
      <c r="P24" s="34" cm="1">
        <f t="array" ref="P24">IFERROR(_xlfn.XLOOKUP(H24,_xlfn.ANCHORARRAY($BW$4),_xlfn.ANCHORARRAY($BX$4)),"")</f>
        <v>19.8</v>
      </c>
      <c r="Q24" s="34" cm="1">
        <f t="array" ref="Q24">IFERROR(_xlfn.XLOOKUP(I24,_xlfn.ANCHORARRAY($BW$4),_xlfn.ANCHORARRAY($BX$4)),"")</f>
        <v>21</v>
      </c>
      <c r="R24" s="34" cm="1">
        <f t="array" ref="R24">IFERROR(_xlfn.XLOOKUP(J24,_xlfn.ANCHORARRAY($BW$4),_xlfn.ANCHORARRAY($BX$4)),"")</f>
        <v>21.8</v>
      </c>
      <c r="S24" s="34" cm="1">
        <f t="array" ref="S24">IFERROR(_xlfn.XLOOKUP(K24,_xlfn.ANCHORARRAY($BW$4),_xlfn.ANCHORARRAY($BX$4)),"")</f>
        <v>19.7</v>
      </c>
      <c r="T24" s="35" cm="1">
        <f t="array" ref="T24">IFERROR(_xlfn.XLOOKUP(L24,_xlfn.ANCHORARRAY($BW$4),_xlfn.ANCHORARRAY($BX$4)),"")</f>
        <v>19.7</v>
      </c>
      <c r="V24" s="172">
        <f t="shared" si="16"/>
        <v>20.528571428571428</v>
      </c>
      <c r="W24" s="172"/>
      <c r="X24" s="50">
        <f t="shared" si="6"/>
        <v>20.528571428571428</v>
      </c>
      <c r="Z24" s="33" cm="1">
        <f t="array" ref="Z24">IFERROR(_xlfn.XLOOKUP(F24,_xlfn.ANCHORARRAY($BW$4),_xlfn.ANCHORARRAY($CA$4)),"")</f>
        <v>84</v>
      </c>
      <c r="AA24" s="34" cm="1">
        <f t="array" ref="AA24">IFERROR(_xlfn.XLOOKUP(G24,_xlfn.ANCHORARRAY($BW$4),_xlfn.ANCHORARRAY($CA$4)),"")</f>
        <v>89</v>
      </c>
      <c r="AB24" s="34" cm="1">
        <f t="array" ref="AB24">IFERROR(_xlfn.XLOOKUP(H24,_xlfn.ANCHORARRAY($BW$4),_xlfn.ANCHORARRAY($CA$4)),"")</f>
        <v>90</v>
      </c>
      <c r="AC24" s="34" cm="1">
        <f t="array" ref="AC24">IFERROR(_xlfn.XLOOKUP(I24,_xlfn.ANCHORARRAY($BW$4),_xlfn.ANCHORARRAY($CA$4)),"")</f>
        <v>87</v>
      </c>
      <c r="AD24" s="34" cm="1">
        <f t="array" ref="AD24">IFERROR(_xlfn.XLOOKUP(J24,_xlfn.ANCHORARRAY($BW$4),_xlfn.ANCHORARRAY($CA$4)),"")</f>
        <v>83</v>
      </c>
      <c r="AE24" s="34" cm="1">
        <f t="array" ref="AE24">IFERROR(_xlfn.XLOOKUP(K24,_xlfn.ANCHORARRAY($BW$4),_xlfn.ANCHORARRAY($CA$4)),"")</f>
        <v>79</v>
      </c>
      <c r="AF24" s="35" cm="1">
        <f t="array" ref="AF24">IFERROR(_xlfn.XLOOKUP(L24,_xlfn.ANCHORARRAY($BW$4),_xlfn.ANCHORARRAY($CA$4)),"")</f>
        <v>85</v>
      </c>
      <c r="AH24" s="172">
        <f t="shared" si="11"/>
        <v>85.285714285714292</v>
      </c>
      <c r="AI24" s="172"/>
      <c r="AJ24" s="50">
        <f t="shared" si="7"/>
        <v>85.285714285714292</v>
      </c>
      <c r="AL24" s="33" cm="1">
        <f t="array" ref="AL24">IFERROR(_xlfn.XLOOKUP(F24,_xlfn.ANCHORARRAY($BW$4),_xlfn.ANCHORARRAY($CD$4)),"")</f>
        <v>0.5</v>
      </c>
      <c r="AM24" s="34" cm="1">
        <f t="array" ref="AM24">IFERROR(_xlfn.XLOOKUP(G24,_xlfn.ANCHORARRAY($BW$4),_xlfn.ANCHORARRAY($CD$4)),"")</f>
        <v>4</v>
      </c>
      <c r="AN24" s="34" cm="1">
        <f t="array" ref="AN24">IFERROR(_xlfn.XLOOKUP(H24,_xlfn.ANCHORARRAY($BW$4),_xlfn.ANCHORARRAY($CD$4)),"")</f>
        <v>2</v>
      </c>
      <c r="AO24" s="34" cm="1">
        <f t="array" ref="AO24">IFERROR(_xlfn.XLOOKUP(I24,_xlfn.ANCHORARRAY($BW$4),_xlfn.ANCHORARRAY($CD$4)),"")</f>
        <v>0</v>
      </c>
      <c r="AP24" s="34" cm="1">
        <f t="array" ref="AP24">IFERROR(_xlfn.XLOOKUP(J24,_xlfn.ANCHORARRAY($BW$4),_xlfn.ANCHORARRAY($CD$4)),"")</f>
        <v>0</v>
      </c>
      <c r="AQ24" s="34" cm="1">
        <f t="array" ref="AQ24">IFERROR(_xlfn.XLOOKUP(K24,_xlfn.ANCHORARRAY($BW$4),_xlfn.ANCHORARRAY($CD$4)),"")</f>
        <v>0</v>
      </c>
      <c r="AR24" s="35" cm="1">
        <f t="array" ref="AR24">IFERROR(_xlfn.XLOOKUP(L24,_xlfn.ANCHORARRAY($BW$4),_xlfn.ANCHORARRAY($CD$4)),"")</f>
        <v>0.5</v>
      </c>
      <c r="AT24" s="172">
        <f t="shared" si="12"/>
        <v>7</v>
      </c>
      <c r="AU24" s="172"/>
      <c r="AV24" s="50">
        <f t="shared" si="8"/>
        <v>7</v>
      </c>
      <c r="AX24" s="33" cm="1">
        <f t="array" ref="AX24">IFERROR(_xlfn.XLOOKUP(F24,_xlfn.ANCHORARRAY($BW$4),_xlfn.ANCHORARRAY($CG$4)),"")</f>
        <v>0.1</v>
      </c>
      <c r="AY24" s="34" cm="1">
        <f t="array" ref="AY24">IFERROR(_xlfn.XLOOKUP(G24,_xlfn.ANCHORARRAY($BW$4),_xlfn.ANCHORARRAY($CG$4)),"")</f>
        <v>0.1</v>
      </c>
      <c r="AZ24" s="34" cm="1">
        <f t="array" ref="AZ24">IFERROR(_xlfn.XLOOKUP(H24,_xlfn.ANCHORARRAY($BW$4),_xlfn.ANCHORARRAY($CG$4)),"")</f>
        <v>0</v>
      </c>
      <c r="BA24" s="34" cm="1">
        <f t="array" ref="BA24">IFERROR(_xlfn.XLOOKUP(I24,_xlfn.ANCHORARRAY($BW$4),_xlfn.ANCHORARRAY($CG$4)),"")</f>
        <v>3</v>
      </c>
      <c r="BB24" s="34" cm="1">
        <f t="array" ref="BB24">IFERROR(_xlfn.XLOOKUP(J24,_xlfn.ANCHORARRAY($BW$4),_xlfn.ANCHORARRAY($CG$4)),"")</f>
        <v>6.7</v>
      </c>
      <c r="BC24" s="34" cm="1">
        <f t="array" ref="BC24">IFERROR(_xlfn.XLOOKUP(K24,_xlfn.ANCHORARRAY($BW$4),_xlfn.ANCHORARRAY($CG$4)),"")</f>
        <v>0</v>
      </c>
      <c r="BD24" s="35" cm="1">
        <f t="array" ref="BD24">IFERROR(_xlfn.XLOOKUP(L24,_xlfn.ANCHORARRAY($BW$4),_xlfn.ANCHORARRAY($CG$4)),"")</f>
        <v>0.1</v>
      </c>
      <c r="BF24" s="172">
        <f t="shared" si="13"/>
        <v>10</v>
      </c>
      <c r="BG24" s="172"/>
      <c r="BH24" s="50">
        <f t="shared" si="9"/>
        <v>10</v>
      </c>
      <c r="BJ24" s="33" cm="1">
        <f t="array" ref="BJ24">IFERROR(_xlfn.XLOOKUP(F24,_xlfn.ANCHORARRAY($BW$4),_xlfn.ANCHORARRAY($CJ$4)),"")</f>
        <v>8.2100000000000009</v>
      </c>
      <c r="BK24" s="34" cm="1">
        <f t="array" ref="BK24">IFERROR(_xlfn.XLOOKUP(G24,_xlfn.ANCHORARRAY($BW$4),_xlfn.ANCHORARRAY($CJ$4)),"")</f>
        <v>6.99</v>
      </c>
      <c r="BL24" s="34" cm="1">
        <f t="array" ref="BL24">IFERROR(_xlfn.XLOOKUP(H24,_xlfn.ANCHORARRAY($BW$4),_xlfn.ANCHORARRAY($CJ$4)),"")</f>
        <v>6.51</v>
      </c>
      <c r="BM24" s="34" cm="1">
        <f t="array" ref="BM24">IFERROR(_xlfn.XLOOKUP(I24,_xlfn.ANCHORARRAY($BW$4),_xlfn.ANCHORARRAY($CJ$4)),"")</f>
        <v>12.38</v>
      </c>
      <c r="BN24" s="34" cm="1">
        <f t="array" ref="BN24">IFERROR(_xlfn.XLOOKUP(J24,_xlfn.ANCHORARRAY($BW$4),_xlfn.ANCHORARRAY($CJ$4)),"")</f>
        <v>18.14</v>
      </c>
      <c r="BO24" s="34" cm="1">
        <f t="array" ref="BO24">IFERROR(_xlfn.XLOOKUP(K24,_xlfn.ANCHORARRAY($BW$4),_xlfn.ANCHORARRAY($CJ$4)),"")</f>
        <v>3.53</v>
      </c>
      <c r="BP24" s="35" cm="1">
        <f t="array" ref="BP24">IFERROR(_xlfn.XLOOKUP(L24,_xlfn.ANCHORARRAY($BW$4),_xlfn.ANCHORARRAY($CJ$4)),"")</f>
        <v>6.47</v>
      </c>
      <c r="BR24" s="172">
        <f t="shared" si="14"/>
        <v>62.230000000000004</v>
      </c>
      <c r="BS24" s="172"/>
      <c r="BT24" s="50">
        <f t="shared" si="15"/>
        <v>62.230000000000004</v>
      </c>
      <c r="BW24" s="47">
        <v>44217</v>
      </c>
      <c r="BX24" s="42">
        <v>20.100000000000001</v>
      </c>
      <c r="BY24" s="51" t="e">
        <v>#N/A</v>
      </c>
      <c r="BZ24" s="51" t="e">
        <v>#N/A</v>
      </c>
      <c r="CA24" s="42">
        <v>91</v>
      </c>
      <c r="CB24" s="51" t="e">
        <v>#N/A</v>
      </c>
      <c r="CC24" s="51" t="e">
        <v>#N/A</v>
      </c>
      <c r="CD24" s="42" t="str">
        <v>T</v>
      </c>
      <c r="CE24" s="51" t="e">
        <v>#N/A</v>
      </c>
      <c r="CF24" s="51" t="e">
        <v>#N/A</v>
      </c>
      <c r="CG24" s="42">
        <v>0.9</v>
      </c>
      <c r="CH24" s="51" t="e">
        <v>#N/A</v>
      </c>
      <c r="CI24" s="51" t="e">
        <v>#N/A</v>
      </c>
      <c r="CJ24" s="42">
        <v>9.89</v>
      </c>
      <c r="CK24" s="51" t="e">
        <v>#N/A</v>
      </c>
      <c r="CL24" s="51" t="e">
        <v>#N/A</v>
      </c>
    </row>
    <row r="25" spans="3:90" x14ac:dyDescent="0.25">
      <c r="D25" s="54" t="str" cm="1">
        <f t="array" ref="D25">IFERROR(IF(MATCH(1,DAY(F25:L25),0),L25,""),"")</f>
        <v/>
      </c>
      <c r="E25" s="52">
        <v>12</v>
      </c>
      <c r="F25" s="26">
        <f t="shared" ref="F25:L25" si="22">F24+7</f>
        <v>44270</v>
      </c>
      <c r="G25" s="26">
        <f t="shared" si="22"/>
        <v>44271</v>
      </c>
      <c r="H25" s="26">
        <f t="shared" si="22"/>
        <v>44272</v>
      </c>
      <c r="I25" s="26">
        <f t="shared" si="22"/>
        <v>44273</v>
      </c>
      <c r="J25" s="26">
        <f t="shared" si="22"/>
        <v>44274</v>
      </c>
      <c r="K25" s="26">
        <f t="shared" si="22"/>
        <v>44275</v>
      </c>
      <c r="L25" s="26">
        <f t="shared" si="22"/>
        <v>44276</v>
      </c>
      <c r="N25" s="33" cm="1">
        <f t="array" ref="N25">IFERROR(_xlfn.XLOOKUP(F25,_xlfn.ANCHORARRAY($BW$4),_xlfn.ANCHORARRAY($BX$4)),"")</f>
        <v>21.3</v>
      </c>
      <c r="O25" s="34" cm="1">
        <f t="array" ref="O25">IFERROR(_xlfn.XLOOKUP(G25,_xlfn.ANCHORARRAY($BW$4),_xlfn.ANCHORARRAY($BX$4)),"")</f>
        <v>22.8</v>
      </c>
      <c r="P25" s="34" cm="1">
        <f t="array" ref="P25">IFERROR(_xlfn.XLOOKUP(H25,_xlfn.ANCHORARRAY($BW$4),_xlfn.ANCHORARRAY($BX$4)),"")</f>
        <v>23.9</v>
      </c>
      <c r="Q25" s="34" cm="1">
        <f t="array" ref="Q25">IFERROR(_xlfn.XLOOKUP(I25,_xlfn.ANCHORARRAY($BW$4),_xlfn.ANCHORARRAY($BX$4)),"")</f>
        <v>24.1</v>
      </c>
      <c r="R25" s="34" cm="1">
        <f t="array" ref="R25">IFERROR(_xlfn.XLOOKUP(J25,_xlfn.ANCHORARRAY($BW$4),_xlfn.ANCHORARRAY($BX$4)),"")</f>
        <v>24.5</v>
      </c>
      <c r="S25" s="34" cm="1">
        <f t="array" ref="S25">IFERROR(_xlfn.XLOOKUP(K25,_xlfn.ANCHORARRAY($BW$4),_xlfn.ANCHORARRAY($BX$4)),"")</f>
        <v>24.5</v>
      </c>
      <c r="T25" s="35" cm="1">
        <f t="array" ref="T25">IFERROR(_xlfn.XLOOKUP(L25,_xlfn.ANCHORARRAY($BW$4),_xlfn.ANCHORARRAY($BX$4)),"")</f>
        <v>20</v>
      </c>
      <c r="V25" s="172">
        <f t="shared" si="16"/>
        <v>23.014285714285712</v>
      </c>
      <c r="W25" s="172"/>
      <c r="X25" s="50">
        <f t="shared" si="6"/>
        <v>23.014285714285712</v>
      </c>
      <c r="Z25" s="33" cm="1">
        <f t="array" ref="Z25">IFERROR(_xlfn.XLOOKUP(F25,_xlfn.ANCHORARRAY($BW$4),_xlfn.ANCHORARRAY($CA$4)),"")</f>
        <v>78</v>
      </c>
      <c r="AA25" s="34" cm="1">
        <f t="array" ref="AA25">IFERROR(_xlfn.XLOOKUP(G25,_xlfn.ANCHORARRAY($BW$4),_xlfn.ANCHORARRAY($CA$4)),"")</f>
        <v>83</v>
      </c>
      <c r="AB25" s="34" cm="1">
        <f t="array" ref="AB25">IFERROR(_xlfn.XLOOKUP(H25,_xlfn.ANCHORARRAY($BW$4),_xlfn.ANCHORARRAY($CA$4)),"")</f>
        <v>82</v>
      </c>
      <c r="AC25" s="34" cm="1">
        <f t="array" ref="AC25">IFERROR(_xlfn.XLOOKUP(I25,_xlfn.ANCHORARRAY($BW$4),_xlfn.ANCHORARRAY($CA$4)),"")</f>
        <v>86</v>
      </c>
      <c r="AD25" s="34" cm="1">
        <f t="array" ref="AD25">IFERROR(_xlfn.XLOOKUP(J25,_xlfn.ANCHORARRAY($BW$4),_xlfn.ANCHORARRAY($CA$4)),"")</f>
        <v>83</v>
      </c>
      <c r="AE25" s="34" cm="1">
        <f t="array" ref="AE25">IFERROR(_xlfn.XLOOKUP(K25,_xlfn.ANCHORARRAY($BW$4),_xlfn.ANCHORARRAY($CA$4)),"")</f>
        <v>83</v>
      </c>
      <c r="AF25" s="35" cm="1">
        <f t="array" ref="AF25">IFERROR(_xlfn.XLOOKUP(L25,_xlfn.ANCHORARRAY($BW$4),_xlfn.ANCHORARRAY($CA$4)),"")</f>
        <v>82</v>
      </c>
      <c r="AH25" s="172">
        <f t="shared" si="11"/>
        <v>82.428571428571431</v>
      </c>
      <c r="AI25" s="172"/>
      <c r="AJ25" s="50">
        <f t="shared" si="7"/>
        <v>82.428571428571431</v>
      </c>
      <c r="AL25" s="33" cm="1">
        <f t="array" ref="AL25">IFERROR(_xlfn.XLOOKUP(F25,_xlfn.ANCHORARRAY($BW$4),_xlfn.ANCHORARRAY($CD$4)),"")</f>
        <v>0</v>
      </c>
      <c r="AM25" s="34" cm="1">
        <f t="array" ref="AM25">IFERROR(_xlfn.XLOOKUP(G25,_xlfn.ANCHORARRAY($BW$4),_xlfn.ANCHORARRAY($CD$4)),"")</f>
        <v>0</v>
      </c>
      <c r="AN25" s="34" cm="1">
        <f t="array" ref="AN25">IFERROR(_xlfn.XLOOKUP(H25,_xlfn.ANCHORARRAY($BW$4),_xlfn.ANCHORARRAY($CD$4)),"")</f>
        <v>0</v>
      </c>
      <c r="AO25" s="34" cm="1">
        <f t="array" ref="AO25">IFERROR(_xlfn.XLOOKUP(I25,_xlfn.ANCHORARRAY($BW$4),_xlfn.ANCHORARRAY($CD$4)),"")</f>
        <v>1.5</v>
      </c>
      <c r="AP25" s="34" cm="1">
        <f t="array" ref="AP25">IFERROR(_xlfn.XLOOKUP(J25,_xlfn.ANCHORARRAY($BW$4),_xlfn.ANCHORARRAY($CD$4)),"")</f>
        <v>0</v>
      </c>
      <c r="AQ25" s="34" cm="1">
        <f t="array" ref="AQ25">IFERROR(_xlfn.XLOOKUP(K25,_xlfn.ANCHORARRAY($BW$4),_xlfn.ANCHORARRAY($CD$4)),"")</f>
        <v>2</v>
      </c>
      <c r="AR25" s="35" cm="1">
        <f t="array" ref="AR25">IFERROR(_xlfn.XLOOKUP(L25,_xlfn.ANCHORARRAY($BW$4),_xlfn.ANCHORARRAY($CD$4)),"")</f>
        <v>3.5</v>
      </c>
      <c r="AT25" s="172">
        <f t="shared" si="12"/>
        <v>7</v>
      </c>
      <c r="AU25" s="172"/>
      <c r="AV25" s="50">
        <f t="shared" si="8"/>
        <v>7</v>
      </c>
      <c r="AX25" s="33" cm="1">
        <f t="array" ref="AX25">IFERROR(_xlfn.XLOOKUP(F25,_xlfn.ANCHORARRAY($BW$4),_xlfn.ANCHORARRAY($CG$4)),"")</f>
        <v>2.5</v>
      </c>
      <c r="AY25" s="34" cm="1">
        <f t="array" ref="AY25">IFERROR(_xlfn.XLOOKUP(G25,_xlfn.ANCHORARRAY($BW$4),_xlfn.ANCHORARRAY($CG$4)),"")</f>
        <v>5.4</v>
      </c>
      <c r="AZ25" s="34" cm="1">
        <f t="array" ref="AZ25">IFERROR(_xlfn.XLOOKUP(H25,_xlfn.ANCHORARRAY($BW$4),_xlfn.ANCHORARRAY($CG$4)),"")</f>
        <v>7</v>
      </c>
      <c r="BA25" s="34" cm="1">
        <f t="array" ref="BA25">IFERROR(_xlfn.XLOOKUP(I25,_xlfn.ANCHORARRAY($BW$4),_xlfn.ANCHORARRAY($CG$4)),"")</f>
        <v>7.4</v>
      </c>
      <c r="BB25" s="34" cm="1">
        <f t="array" ref="BB25">IFERROR(_xlfn.XLOOKUP(J25,_xlfn.ANCHORARRAY($BW$4),_xlfn.ANCHORARRAY($CG$4)),"")</f>
        <v>9.1</v>
      </c>
      <c r="BC25" s="34" cm="1">
        <f t="array" ref="BC25">IFERROR(_xlfn.XLOOKUP(K25,_xlfn.ANCHORARRAY($BW$4),_xlfn.ANCHORARRAY($CG$4)),"")</f>
        <v>7.9</v>
      </c>
      <c r="BD25" s="35" cm="1">
        <f t="array" ref="BD25">IFERROR(_xlfn.XLOOKUP(L25,_xlfn.ANCHORARRAY($BW$4),_xlfn.ANCHORARRAY($CG$4)),"")</f>
        <v>0</v>
      </c>
      <c r="BF25" s="172">
        <f t="shared" si="13"/>
        <v>39.299999999999997</v>
      </c>
      <c r="BG25" s="172"/>
      <c r="BH25" s="50">
        <f t="shared" si="9"/>
        <v>39.299999999999997</v>
      </c>
      <c r="BJ25" s="33" cm="1">
        <f t="array" ref="BJ25">IFERROR(_xlfn.XLOOKUP(F25,_xlfn.ANCHORARRAY($BW$4),_xlfn.ANCHORARRAY($CJ$4)),"")</f>
        <v>13.55</v>
      </c>
      <c r="BK25" s="34" cm="1">
        <f t="array" ref="BK25">IFERROR(_xlfn.XLOOKUP(G25,_xlfn.ANCHORARRAY($BW$4),_xlfn.ANCHORARRAY($CJ$4)),"")</f>
        <v>18.440000000000001</v>
      </c>
      <c r="BL25" s="34" cm="1">
        <f t="array" ref="BL25">IFERROR(_xlfn.XLOOKUP(H25,_xlfn.ANCHORARRAY($BW$4),_xlfn.ANCHORARRAY($CJ$4)),"")</f>
        <v>18.3</v>
      </c>
      <c r="BM25" s="34" cm="1">
        <f t="array" ref="BM25">IFERROR(_xlfn.XLOOKUP(I25,_xlfn.ANCHORARRAY($BW$4),_xlfn.ANCHORARRAY($CJ$4)),"")</f>
        <v>2.5099999999999998</v>
      </c>
      <c r="BN25" s="34" cm="1">
        <f t="array" ref="BN25">IFERROR(_xlfn.XLOOKUP(J25,_xlfn.ANCHORARRAY($BW$4),_xlfn.ANCHORARRAY($CJ$4)),"")</f>
        <v>21.04</v>
      </c>
      <c r="BO25" s="34" cm="1">
        <f t="array" ref="BO25">IFERROR(_xlfn.XLOOKUP(K25,_xlfn.ANCHORARRAY($BW$4),_xlfn.ANCHORARRAY($CJ$4)),"")</f>
        <v>20.36</v>
      </c>
      <c r="BP25" s="35" cm="1">
        <f t="array" ref="BP25">IFERROR(_xlfn.XLOOKUP(L25,_xlfn.ANCHORARRAY($BW$4),_xlfn.ANCHORARRAY($CJ$4)),"")</f>
        <v>6.38</v>
      </c>
      <c r="BR25" s="172">
        <f t="shared" si="14"/>
        <v>100.58</v>
      </c>
      <c r="BS25" s="172"/>
      <c r="BT25" s="50">
        <f t="shared" si="15"/>
        <v>100.58</v>
      </c>
      <c r="BW25" s="47">
        <v>44218</v>
      </c>
      <c r="BX25" s="42">
        <v>21.1</v>
      </c>
      <c r="BY25" s="51" t="e">
        <v>#N/A</v>
      </c>
      <c r="BZ25" s="51" t="e">
        <v>#N/A</v>
      </c>
      <c r="CA25" s="42">
        <v>95</v>
      </c>
      <c r="CB25" s="51" t="e">
        <v>#N/A</v>
      </c>
      <c r="CC25" s="51" t="e">
        <v>#N/A</v>
      </c>
      <c r="CD25" s="42">
        <v>8</v>
      </c>
      <c r="CE25" s="51" t="e">
        <v>#N/A</v>
      </c>
      <c r="CF25" s="51" t="e">
        <v>#N/A</v>
      </c>
      <c r="CG25" s="42">
        <v>0.6</v>
      </c>
      <c r="CH25" s="51" t="e">
        <v>#N/A</v>
      </c>
      <c r="CI25" s="51" t="e">
        <v>#N/A</v>
      </c>
      <c r="CJ25" s="42">
        <v>4.93</v>
      </c>
      <c r="CK25" s="51" t="e">
        <v>#N/A</v>
      </c>
      <c r="CL25" s="51" t="e">
        <v>#N/A</v>
      </c>
    </row>
    <row r="26" spans="3:90" x14ac:dyDescent="0.25">
      <c r="D26" s="54" t="str" cm="1">
        <f t="array" ref="D26">IFERROR(IF(MATCH(1,DAY(F26:L26),0),L26,""),"")</f>
        <v/>
      </c>
      <c r="E26" s="52">
        <v>13</v>
      </c>
      <c r="F26" s="26">
        <f t="shared" ref="F26:L26" si="23">F25+7</f>
        <v>44277</v>
      </c>
      <c r="G26" s="26">
        <f t="shared" si="23"/>
        <v>44278</v>
      </c>
      <c r="H26" s="26">
        <f t="shared" si="23"/>
        <v>44279</v>
      </c>
      <c r="I26" s="26">
        <f t="shared" si="23"/>
        <v>44280</v>
      </c>
      <c r="J26" s="26">
        <f t="shared" si="23"/>
        <v>44281</v>
      </c>
      <c r="K26" s="26">
        <f t="shared" si="23"/>
        <v>44282</v>
      </c>
      <c r="L26" s="26">
        <f t="shared" si="23"/>
        <v>44283</v>
      </c>
      <c r="N26" s="33" cm="1">
        <f t="array" ref="N26">IFERROR(_xlfn.XLOOKUP(F26,_xlfn.ANCHORARRAY($BW$4),_xlfn.ANCHORARRAY($BX$4)),"")</f>
        <v>17</v>
      </c>
      <c r="O26" s="34" cm="1">
        <f t="array" ref="O26">IFERROR(_xlfn.XLOOKUP(G26,_xlfn.ANCHORARRAY($BW$4),_xlfn.ANCHORARRAY($BX$4)),"")</f>
        <v>17</v>
      </c>
      <c r="P26" s="34" cm="1">
        <f t="array" ref="P26">IFERROR(_xlfn.XLOOKUP(H26,_xlfn.ANCHORARRAY($BW$4),_xlfn.ANCHORARRAY($BX$4)),"")</f>
        <v>18.600000000000001</v>
      </c>
      <c r="Q26" s="34" cm="1">
        <f t="array" ref="Q26">IFERROR(_xlfn.XLOOKUP(I26,_xlfn.ANCHORARRAY($BW$4),_xlfn.ANCHORARRAY($BX$4)),"")</f>
        <v>19.899999999999999</v>
      </c>
      <c r="R26" s="34" cm="1">
        <f t="array" ref="R26">IFERROR(_xlfn.XLOOKUP(J26,_xlfn.ANCHORARRAY($BW$4),_xlfn.ANCHORARRAY($BX$4)),"")</f>
        <v>21.4</v>
      </c>
      <c r="S26" s="34" cm="1">
        <f t="array" ref="S26">IFERROR(_xlfn.XLOOKUP(K26,_xlfn.ANCHORARRAY($BW$4),_xlfn.ANCHORARRAY($BX$4)),"")</f>
        <v>23.1</v>
      </c>
      <c r="T26" s="35" cm="1">
        <f t="array" ref="T26">IFERROR(_xlfn.XLOOKUP(L26,_xlfn.ANCHORARRAY($BW$4),_xlfn.ANCHORARRAY($BX$4)),"")</f>
        <v>24.6</v>
      </c>
      <c r="V26" s="172">
        <f t="shared" si="16"/>
        <v>20.228571428571428</v>
      </c>
      <c r="W26" s="172"/>
      <c r="X26" s="50">
        <f t="shared" si="6"/>
        <v>20.228571428571428</v>
      </c>
      <c r="Z26" s="33" cm="1">
        <f t="array" ref="Z26">IFERROR(_xlfn.XLOOKUP(F26,_xlfn.ANCHORARRAY($BW$4),_xlfn.ANCHORARRAY($CA$4)),"")</f>
        <v>73</v>
      </c>
      <c r="AA26" s="34" cm="1">
        <f t="array" ref="AA26">IFERROR(_xlfn.XLOOKUP(G26,_xlfn.ANCHORARRAY($BW$4),_xlfn.ANCHORARRAY($CA$4)),"")</f>
        <v>86</v>
      </c>
      <c r="AB26" s="34" cm="1">
        <f t="array" ref="AB26">IFERROR(_xlfn.XLOOKUP(H26,_xlfn.ANCHORARRAY($BW$4),_xlfn.ANCHORARRAY($CA$4)),"")</f>
        <v>89</v>
      </c>
      <c r="AC26" s="34" cm="1">
        <f t="array" ref="AC26">IFERROR(_xlfn.XLOOKUP(I26,_xlfn.ANCHORARRAY($BW$4),_xlfn.ANCHORARRAY($CA$4)),"")</f>
        <v>79</v>
      </c>
      <c r="AD26" s="34" cm="1">
        <f t="array" ref="AD26">IFERROR(_xlfn.XLOOKUP(J26,_xlfn.ANCHORARRAY($BW$4),_xlfn.ANCHORARRAY($CA$4)),"")</f>
        <v>76</v>
      </c>
      <c r="AE26" s="34" cm="1">
        <f t="array" ref="AE26">IFERROR(_xlfn.XLOOKUP(K26,_xlfn.ANCHORARRAY($BW$4),_xlfn.ANCHORARRAY($CA$4)),"")</f>
        <v>84</v>
      </c>
      <c r="AF26" s="35" cm="1">
        <f t="array" ref="AF26">IFERROR(_xlfn.XLOOKUP(L26,_xlfn.ANCHORARRAY($BW$4),_xlfn.ANCHORARRAY($CA$4)),"")</f>
        <v>84</v>
      </c>
      <c r="AH26" s="172">
        <f t="shared" si="11"/>
        <v>81.571428571428569</v>
      </c>
      <c r="AI26" s="172"/>
      <c r="AJ26" s="50">
        <f t="shared" si="7"/>
        <v>81.571428571428569</v>
      </c>
      <c r="AL26" s="33" cm="1">
        <f t="array" ref="AL26">IFERROR(_xlfn.XLOOKUP(F26,_xlfn.ANCHORARRAY($BW$4),_xlfn.ANCHORARRAY($CD$4)),"")</f>
        <v>0</v>
      </c>
      <c r="AM26" s="34" cm="1">
        <f t="array" ref="AM26">IFERROR(_xlfn.XLOOKUP(G26,_xlfn.ANCHORARRAY($BW$4),_xlfn.ANCHORARRAY($CD$4)),"")</f>
        <v>5</v>
      </c>
      <c r="AN26" s="34" cm="1">
        <f t="array" ref="AN26">IFERROR(_xlfn.XLOOKUP(H26,_xlfn.ANCHORARRAY($BW$4),_xlfn.ANCHORARRAY($CD$4)),"")</f>
        <v>3</v>
      </c>
      <c r="AO26" s="34" cm="1">
        <f t="array" ref="AO26">IFERROR(_xlfn.XLOOKUP(I26,_xlfn.ANCHORARRAY($BW$4),_xlfn.ANCHORARRAY($CD$4)),"")</f>
        <v>0</v>
      </c>
      <c r="AP26" s="34" cm="1">
        <f t="array" ref="AP26">IFERROR(_xlfn.XLOOKUP(J26,_xlfn.ANCHORARRAY($BW$4),_xlfn.ANCHORARRAY($CD$4)),"")</f>
        <v>0</v>
      </c>
      <c r="AQ26" s="34" cm="1">
        <f t="array" ref="AQ26">IFERROR(_xlfn.XLOOKUP(K26,_xlfn.ANCHORARRAY($BW$4),_xlfn.ANCHORARRAY($CD$4)),"")</f>
        <v>0</v>
      </c>
      <c r="AR26" s="35" cm="1">
        <f t="array" ref="AR26">IFERROR(_xlfn.XLOOKUP(L26,_xlfn.ANCHORARRAY($BW$4),_xlfn.ANCHORARRAY($CD$4)),"")</f>
        <v>0</v>
      </c>
      <c r="AT26" s="172">
        <f t="shared" si="12"/>
        <v>8</v>
      </c>
      <c r="AU26" s="172"/>
      <c r="AV26" s="50">
        <f t="shared" si="8"/>
        <v>8</v>
      </c>
      <c r="AX26" s="33" cm="1">
        <f t="array" ref="AX26">IFERROR(_xlfn.XLOOKUP(F26,_xlfn.ANCHORARRAY($BW$4),_xlfn.ANCHORARRAY($CG$4)),"")</f>
        <v>0</v>
      </c>
      <c r="AY26" s="34" cm="1">
        <f t="array" ref="AY26">IFERROR(_xlfn.XLOOKUP(G26,_xlfn.ANCHORARRAY($BW$4),_xlfn.ANCHORARRAY($CG$4)),"")</f>
        <v>0</v>
      </c>
      <c r="AZ26" s="34" cm="1">
        <f t="array" ref="AZ26">IFERROR(_xlfn.XLOOKUP(H26,_xlfn.ANCHORARRAY($BW$4),_xlfn.ANCHORARRAY($CG$4)),"")</f>
        <v>0</v>
      </c>
      <c r="BA26" s="34" cm="1">
        <f t="array" ref="BA26">IFERROR(_xlfn.XLOOKUP(I26,_xlfn.ANCHORARRAY($BW$4),_xlfn.ANCHORARRAY($CG$4)),"")</f>
        <v>3.1</v>
      </c>
      <c r="BB26" s="34" cm="1">
        <f t="array" ref="BB26">IFERROR(_xlfn.XLOOKUP(J26,_xlfn.ANCHORARRAY($BW$4),_xlfn.ANCHORARRAY($CG$4)),"")</f>
        <v>7.4</v>
      </c>
      <c r="BC26" s="34" cm="1">
        <f t="array" ref="BC26">IFERROR(_xlfn.XLOOKUP(K26,_xlfn.ANCHORARRAY($BW$4),_xlfn.ANCHORARRAY($CG$4)),"")</f>
        <v>5</v>
      </c>
      <c r="BD26" s="35" cm="1">
        <f t="array" ref="BD26">IFERROR(_xlfn.XLOOKUP(L26,_xlfn.ANCHORARRAY($BW$4),_xlfn.ANCHORARRAY($CG$4)),"")</f>
        <v>9.1999999999999993</v>
      </c>
      <c r="BF26" s="172">
        <f t="shared" si="13"/>
        <v>24.7</v>
      </c>
      <c r="BG26" s="172"/>
      <c r="BH26" s="50">
        <f t="shared" si="9"/>
        <v>24.7</v>
      </c>
      <c r="BJ26" s="33" cm="1">
        <f t="array" ref="BJ26">IFERROR(_xlfn.XLOOKUP(F26,_xlfn.ANCHORARRAY($BW$4),_xlfn.ANCHORARRAY($CJ$4)),"")</f>
        <v>3.1</v>
      </c>
      <c r="BK26" s="34" cm="1">
        <f t="array" ref="BK26">IFERROR(_xlfn.XLOOKUP(G26,_xlfn.ANCHORARRAY($BW$4),_xlfn.ANCHORARRAY($CJ$4)),"")</f>
        <v>4.8099999999999996</v>
      </c>
      <c r="BL26" s="34" cm="1">
        <f t="array" ref="BL26">IFERROR(_xlfn.XLOOKUP(H26,_xlfn.ANCHORARRAY($BW$4),_xlfn.ANCHORARRAY($CJ$4)),"")</f>
        <v>4.8499999999999996</v>
      </c>
      <c r="BM26" s="34" cm="1">
        <f t="array" ref="BM26">IFERROR(_xlfn.XLOOKUP(I26,_xlfn.ANCHORARRAY($BW$4),_xlfn.ANCHORARRAY($CJ$4)),"")</f>
        <v>16.04</v>
      </c>
      <c r="BN26" s="34" cm="1">
        <f t="array" ref="BN26">IFERROR(_xlfn.XLOOKUP(J26,_xlfn.ANCHORARRAY($BW$4),_xlfn.ANCHORARRAY($CJ$4)),"")</f>
        <v>19.850000000000001</v>
      </c>
      <c r="BO26" s="34" cm="1">
        <f t="array" ref="BO26">IFERROR(_xlfn.XLOOKUP(K26,_xlfn.ANCHORARRAY($BW$4),_xlfn.ANCHORARRAY($CJ$4)),"")</f>
        <v>15.42</v>
      </c>
      <c r="BP26" s="35" cm="1">
        <f t="array" ref="BP26">IFERROR(_xlfn.XLOOKUP(L26,_xlfn.ANCHORARRAY($BW$4),_xlfn.ANCHORARRAY($CJ$4)),"")</f>
        <v>21.41</v>
      </c>
      <c r="BR26" s="172">
        <f t="shared" si="14"/>
        <v>85.47999999999999</v>
      </c>
      <c r="BS26" s="172"/>
      <c r="BT26" s="50">
        <f t="shared" si="15"/>
        <v>85.47999999999999</v>
      </c>
      <c r="BW26" s="47">
        <v>44219</v>
      </c>
      <c r="BX26" s="42">
        <v>21</v>
      </c>
      <c r="BY26" s="51" t="e">
        <v>#N/A</v>
      </c>
      <c r="BZ26" s="51" t="e">
        <v>#N/A</v>
      </c>
      <c r="CA26" s="42">
        <v>91</v>
      </c>
      <c r="CB26" s="51" t="e">
        <v>#N/A</v>
      </c>
      <c r="CC26" s="51" t="e">
        <v>#N/A</v>
      </c>
      <c r="CD26" s="42">
        <v>2.5</v>
      </c>
      <c r="CE26" s="51" t="e">
        <v>#N/A</v>
      </c>
      <c r="CF26" s="51" t="e">
        <v>#N/A</v>
      </c>
      <c r="CG26" s="42">
        <v>0</v>
      </c>
      <c r="CH26" s="51" t="e">
        <v>#N/A</v>
      </c>
      <c r="CI26" s="51">
        <v>0</v>
      </c>
      <c r="CJ26" s="42">
        <v>4.51</v>
      </c>
      <c r="CK26" s="51" t="e">
        <v>#N/A</v>
      </c>
      <c r="CL26" s="51" t="e">
        <v>#N/A</v>
      </c>
    </row>
    <row r="27" spans="3:90" x14ac:dyDescent="0.25">
      <c r="D27" s="54" cm="1">
        <f t="array" ref="D27">IFERROR(IF(MATCH(1,DAY(F27:L27),0),L27,""),"")</f>
        <v>44290</v>
      </c>
      <c r="E27" s="52">
        <v>14</v>
      </c>
      <c r="F27" s="26">
        <f t="shared" ref="F27:L27" si="24">F26+7</f>
        <v>44284</v>
      </c>
      <c r="G27" s="26">
        <f t="shared" si="24"/>
        <v>44285</v>
      </c>
      <c r="H27" s="26">
        <f t="shared" si="24"/>
        <v>44286</v>
      </c>
      <c r="I27" s="26">
        <f t="shared" si="24"/>
        <v>44287</v>
      </c>
      <c r="J27" s="26">
        <f t="shared" si="24"/>
        <v>44288</v>
      </c>
      <c r="K27" s="26">
        <f t="shared" si="24"/>
        <v>44289</v>
      </c>
      <c r="L27" s="26">
        <f t="shared" si="24"/>
        <v>44290</v>
      </c>
      <c r="N27" s="33" cm="1">
        <f t="array" ref="N27">IFERROR(_xlfn.XLOOKUP(F27,_xlfn.ANCHORARRAY($BW$4),_xlfn.ANCHORARRAY($BX$4)),"")</f>
        <v>25.4</v>
      </c>
      <c r="O27" s="34" cm="1">
        <f t="array" ref="O27">IFERROR(_xlfn.XLOOKUP(G27,_xlfn.ANCHORARRAY($BW$4),_xlfn.ANCHORARRAY($BX$4)),"")</f>
        <v>25.4</v>
      </c>
      <c r="P27" s="34" cm="1">
        <f t="array" ref="P27">IFERROR(_xlfn.XLOOKUP(H27,_xlfn.ANCHORARRAY($BW$4),_xlfn.ANCHORARRAY($BX$4)),"")</f>
        <v>25.9</v>
      </c>
      <c r="Q27" s="34" cm="1">
        <f t="array" ref="Q27">IFERROR(_xlfn.XLOOKUP(I27,_xlfn.ANCHORARRAY($BW$4),_xlfn.ANCHORARRAY($BX$4)),"")</f>
        <v>25.7</v>
      </c>
      <c r="R27" s="34" cm="1">
        <f t="array" ref="R27">IFERROR(_xlfn.XLOOKUP(J27,_xlfn.ANCHORARRAY($BW$4),_xlfn.ANCHORARRAY($BX$4)),"")</f>
        <v>26.1</v>
      </c>
      <c r="S27" s="34" cm="1">
        <f t="array" ref="S27">IFERROR(_xlfn.XLOOKUP(K27,_xlfn.ANCHORARRAY($BW$4),_xlfn.ANCHORARRAY($BX$4)),"")</f>
        <v>25.6</v>
      </c>
      <c r="T27" s="35" cm="1">
        <f t="array" ref="T27">IFERROR(_xlfn.XLOOKUP(L27,_xlfn.ANCHORARRAY($BW$4),_xlfn.ANCHORARRAY($BX$4)),"")</f>
        <v>22.3</v>
      </c>
      <c r="V27" s="172">
        <f t="shared" si="16"/>
        <v>25.2</v>
      </c>
      <c r="W27" s="172"/>
      <c r="X27" s="50">
        <f t="shared" si="6"/>
        <v>25.2</v>
      </c>
      <c r="Z27" s="33" cm="1">
        <f t="array" ref="Z27">IFERROR(_xlfn.XLOOKUP(F27,_xlfn.ANCHORARRAY($BW$4),_xlfn.ANCHORARRAY($CA$4)),"")</f>
        <v>85</v>
      </c>
      <c r="AA27" s="34" cm="1">
        <f t="array" ref="AA27">IFERROR(_xlfn.XLOOKUP(G27,_xlfn.ANCHORARRAY($BW$4),_xlfn.ANCHORARRAY($CA$4)),"")</f>
        <v>85</v>
      </c>
      <c r="AB27" s="34" cm="1">
        <f t="array" ref="AB27">IFERROR(_xlfn.XLOOKUP(H27,_xlfn.ANCHORARRAY($BW$4),_xlfn.ANCHORARRAY($CA$4)),"")</f>
        <v>89</v>
      </c>
      <c r="AC27" s="34" cm="1">
        <f t="array" ref="AC27">IFERROR(_xlfn.XLOOKUP(I27,_xlfn.ANCHORARRAY($BW$4),_xlfn.ANCHORARRAY($CA$4)),"")</f>
        <v>87</v>
      </c>
      <c r="AD27" s="34" cm="1">
        <f t="array" ref="AD27">IFERROR(_xlfn.XLOOKUP(J27,_xlfn.ANCHORARRAY($BW$4),_xlfn.ANCHORARRAY($CA$4)),"")</f>
        <v>80</v>
      </c>
      <c r="AE27" s="34" cm="1">
        <f t="array" ref="AE27">IFERROR(_xlfn.XLOOKUP(K27,_xlfn.ANCHORARRAY($BW$4),_xlfn.ANCHORARRAY($CA$4)),"")</f>
        <v>87</v>
      </c>
      <c r="AF27" s="35" cm="1">
        <f t="array" ref="AF27">IFERROR(_xlfn.XLOOKUP(L27,_xlfn.ANCHORARRAY($BW$4),_xlfn.ANCHORARRAY($CA$4)),"")</f>
        <v>84</v>
      </c>
      <c r="AH27" s="172">
        <f t="shared" si="11"/>
        <v>85.285714285714292</v>
      </c>
      <c r="AI27" s="172"/>
      <c r="AJ27" s="50">
        <f t="shared" si="7"/>
        <v>85.285714285714292</v>
      </c>
      <c r="AL27" s="33" cm="1">
        <f t="array" ref="AL27">IFERROR(_xlfn.XLOOKUP(F27,_xlfn.ANCHORARRAY($BW$4),_xlfn.ANCHORARRAY($CD$4)),"")</f>
        <v>0</v>
      </c>
      <c r="AM27" s="34" cm="1">
        <f t="array" ref="AM27">IFERROR(_xlfn.XLOOKUP(G27,_xlfn.ANCHORARRAY($BW$4),_xlfn.ANCHORARRAY($CD$4)),"")</f>
        <v>0</v>
      </c>
      <c r="AN27" s="34" cm="1">
        <f t="array" ref="AN27">IFERROR(_xlfn.XLOOKUP(H27,_xlfn.ANCHORARRAY($BW$4),_xlfn.ANCHORARRAY($CD$4)),"")</f>
        <v>0</v>
      </c>
      <c r="AO27" s="34" cm="1">
        <f t="array" ref="AO27">IFERROR(_xlfn.XLOOKUP(I27,_xlfn.ANCHORARRAY($BW$4),_xlfn.ANCHORARRAY($CD$4)),"")</f>
        <v>0</v>
      </c>
      <c r="AP27" s="34" cm="1">
        <f t="array" ref="AP27">IFERROR(_xlfn.XLOOKUP(J27,_xlfn.ANCHORARRAY($BW$4),_xlfn.ANCHORARRAY($CD$4)),"")</f>
        <v>0</v>
      </c>
      <c r="AQ27" s="34" t="str" cm="1">
        <f t="array" ref="AQ27">IFERROR(_xlfn.XLOOKUP(K27,_xlfn.ANCHORARRAY($BW$4),_xlfn.ANCHORARRAY($CD$4)),"")</f>
        <v>T</v>
      </c>
      <c r="AR27" s="35" cm="1">
        <f t="array" ref="AR27">IFERROR(_xlfn.XLOOKUP(L27,_xlfn.ANCHORARRAY($BW$4),_xlfn.ANCHORARRAY($CD$4)),"")</f>
        <v>0</v>
      </c>
      <c r="AT27" s="172">
        <f t="shared" si="12"/>
        <v>0</v>
      </c>
      <c r="AU27" s="172"/>
      <c r="AV27" s="50">
        <f t="shared" si="8"/>
        <v>0</v>
      </c>
      <c r="AX27" s="33" cm="1">
        <f t="array" ref="AX27">IFERROR(_xlfn.XLOOKUP(F27,_xlfn.ANCHORARRAY($BW$4),_xlfn.ANCHORARRAY($CG$4)),"")</f>
        <v>7.1</v>
      </c>
      <c r="AY27" s="34" cm="1">
        <f t="array" ref="AY27">IFERROR(_xlfn.XLOOKUP(G27,_xlfn.ANCHORARRAY($BW$4),_xlfn.ANCHORARRAY($CG$4)),"")</f>
        <v>1.5</v>
      </c>
      <c r="AZ27" s="34" cm="1">
        <f t="array" ref="AZ27">IFERROR(_xlfn.XLOOKUP(H27,_xlfn.ANCHORARRAY($BW$4),_xlfn.ANCHORARRAY($CG$4)),"")</f>
        <v>4.5</v>
      </c>
      <c r="BA27" s="34" cm="1">
        <f t="array" ref="BA27">IFERROR(_xlfn.XLOOKUP(I27,_xlfn.ANCHORARRAY($BW$4),_xlfn.ANCHORARRAY($CG$4)),"")</f>
        <v>0.3</v>
      </c>
      <c r="BB27" s="34" cm="1">
        <f t="array" ref="BB27">IFERROR(_xlfn.XLOOKUP(J27,_xlfn.ANCHORARRAY($BW$4),_xlfn.ANCHORARRAY($CG$4)),"")</f>
        <v>9.6999999999999993</v>
      </c>
      <c r="BC27" s="34" cm="1">
        <f t="array" ref="BC27">IFERROR(_xlfn.XLOOKUP(K27,_xlfn.ANCHORARRAY($BW$4),_xlfn.ANCHORARRAY($CG$4)),"")</f>
        <v>6.6</v>
      </c>
      <c r="BD27" s="35" cm="1">
        <f t="array" ref="BD27">IFERROR(_xlfn.XLOOKUP(L27,_xlfn.ANCHORARRAY($BW$4),_xlfn.ANCHORARRAY($CG$4)),"")</f>
        <v>0</v>
      </c>
      <c r="BF27" s="172">
        <f t="shared" si="13"/>
        <v>29.700000000000003</v>
      </c>
      <c r="BG27" s="172"/>
      <c r="BH27" s="50">
        <f t="shared" si="9"/>
        <v>29.700000000000003</v>
      </c>
      <c r="BJ27" s="33" cm="1">
        <f t="array" ref="BJ27">IFERROR(_xlfn.XLOOKUP(F27,_xlfn.ANCHORARRAY($BW$4),_xlfn.ANCHORARRAY($CJ$4)),"")</f>
        <v>20.9</v>
      </c>
      <c r="BK27" s="34" cm="1">
        <f t="array" ref="BK27">IFERROR(_xlfn.XLOOKUP(G27,_xlfn.ANCHORARRAY($BW$4),_xlfn.ANCHORARRAY($CJ$4)),"")</f>
        <v>12.86</v>
      </c>
      <c r="BL27" s="34" cm="1">
        <f t="array" ref="BL27">IFERROR(_xlfn.XLOOKUP(H27,_xlfn.ANCHORARRAY($BW$4),_xlfn.ANCHORARRAY($CJ$4)),"")</f>
        <v>17.559999999999999</v>
      </c>
      <c r="BM27" s="34" cm="1">
        <f t="array" ref="BM27">IFERROR(_xlfn.XLOOKUP(I27,_xlfn.ANCHORARRAY($BW$4),_xlfn.ANCHORARRAY($CJ$4)),"")</f>
        <v>6.19</v>
      </c>
      <c r="BN27" s="34" cm="1">
        <f t="array" ref="BN27">IFERROR(_xlfn.XLOOKUP(J27,_xlfn.ANCHORARRAY($BW$4),_xlfn.ANCHORARRAY($CJ$4)),"")</f>
        <v>22.22</v>
      </c>
      <c r="BO27" s="34" cm="1">
        <f t="array" ref="BO27">IFERROR(_xlfn.XLOOKUP(K27,_xlfn.ANCHORARRAY($BW$4),_xlfn.ANCHORARRAY($CJ$4)),"")</f>
        <v>17.79</v>
      </c>
      <c r="BP27" s="35" cm="1">
        <f t="array" ref="BP27">IFERROR(_xlfn.XLOOKUP(L27,_xlfn.ANCHORARRAY($BW$4),_xlfn.ANCHORARRAY($CJ$4)),"")</f>
        <v>3.89</v>
      </c>
      <c r="BR27" s="172">
        <f t="shared" si="14"/>
        <v>101.40999999999998</v>
      </c>
      <c r="BS27" s="172"/>
      <c r="BT27" s="50">
        <f t="shared" si="15"/>
        <v>101.40999999999998</v>
      </c>
      <c r="BW27" s="47">
        <v>44220</v>
      </c>
      <c r="BX27" s="42">
        <v>18.600000000000001</v>
      </c>
      <c r="BY27" s="51" t="e">
        <v>#N/A</v>
      </c>
      <c r="BZ27" s="51" t="e">
        <v>#N/A</v>
      </c>
      <c r="CA27" s="42">
        <v>81</v>
      </c>
      <c r="CB27" s="51" t="e">
        <v>#N/A</v>
      </c>
      <c r="CC27" s="51" t="e">
        <v>#N/A</v>
      </c>
      <c r="CD27" s="42">
        <v>0.5</v>
      </c>
      <c r="CE27" s="51" t="e">
        <v>#N/A</v>
      </c>
      <c r="CF27" s="51" t="e">
        <v>#N/A</v>
      </c>
      <c r="CG27" s="42">
        <v>0</v>
      </c>
      <c r="CH27" s="51" t="e">
        <v>#N/A</v>
      </c>
      <c r="CI27" s="51">
        <v>0</v>
      </c>
      <c r="CJ27" s="42">
        <v>2.16</v>
      </c>
      <c r="CK27" s="51" t="e">
        <v>#N/A</v>
      </c>
      <c r="CL27" s="51" t="e">
        <v>#N/A</v>
      </c>
    </row>
    <row r="28" spans="3:90" x14ac:dyDescent="0.25">
      <c r="D28" s="54" t="str" cm="1">
        <f t="array" ref="D28">IFERROR(IF(MATCH(1,DAY(F28:L28),0),L28,""),"")</f>
        <v/>
      </c>
      <c r="E28" s="52">
        <v>15</v>
      </c>
      <c r="F28" s="26">
        <f t="shared" ref="F28:L28" si="25">F27+7</f>
        <v>44291</v>
      </c>
      <c r="G28" s="26">
        <f t="shared" si="25"/>
        <v>44292</v>
      </c>
      <c r="H28" s="26">
        <f t="shared" si="25"/>
        <v>44293</v>
      </c>
      <c r="I28" s="26">
        <f t="shared" si="25"/>
        <v>44294</v>
      </c>
      <c r="J28" s="26">
        <f t="shared" si="25"/>
        <v>44295</v>
      </c>
      <c r="K28" s="26">
        <f t="shared" si="25"/>
        <v>44296</v>
      </c>
      <c r="L28" s="26">
        <f t="shared" si="25"/>
        <v>44297</v>
      </c>
      <c r="N28" s="33" cm="1">
        <f t="array" ref="N28">IFERROR(_xlfn.XLOOKUP(F28,_xlfn.ANCHORARRAY($BW$4),_xlfn.ANCHORARRAY($BX$4)),"")</f>
        <v>19.5</v>
      </c>
      <c r="O28" s="34" cm="1">
        <f t="array" ref="O28">IFERROR(_xlfn.XLOOKUP(G28,_xlfn.ANCHORARRAY($BW$4),_xlfn.ANCHORARRAY($BX$4)),"")</f>
        <v>21</v>
      </c>
      <c r="P28" s="34" cm="1">
        <f t="array" ref="P28">IFERROR(_xlfn.XLOOKUP(H28,_xlfn.ANCHORARRAY($BW$4),_xlfn.ANCHORARRAY($BX$4)),"")</f>
        <v>21.3</v>
      </c>
      <c r="Q28" s="34" cm="1">
        <f t="array" ref="Q28">IFERROR(_xlfn.XLOOKUP(I28,_xlfn.ANCHORARRAY($BW$4),_xlfn.ANCHORARRAY($BX$4)),"")</f>
        <v>21.8</v>
      </c>
      <c r="R28" s="34" cm="1">
        <f t="array" ref="R28">IFERROR(_xlfn.XLOOKUP(J28,_xlfn.ANCHORARRAY($BW$4),_xlfn.ANCHORARRAY($BX$4)),"")</f>
        <v>20.6</v>
      </c>
      <c r="S28" s="34" cm="1">
        <f t="array" ref="S28">IFERROR(_xlfn.XLOOKUP(K28,_xlfn.ANCHORARRAY($BW$4),_xlfn.ANCHORARRAY($BX$4)),"")</f>
        <v>22.4</v>
      </c>
      <c r="T28" s="35" cm="1">
        <f t="array" ref="T28">IFERROR(_xlfn.XLOOKUP(L28,_xlfn.ANCHORARRAY($BW$4),_xlfn.ANCHORARRAY($BX$4)),"")</f>
        <v>23</v>
      </c>
      <c r="V28" s="172">
        <f t="shared" si="16"/>
        <v>21.37142857142857</v>
      </c>
      <c r="W28" s="172"/>
      <c r="X28" s="50">
        <f t="shared" si="6"/>
        <v>21.37142857142857</v>
      </c>
      <c r="Z28" s="33" cm="1">
        <f t="array" ref="Z28">IFERROR(_xlfn.XLOOKUP(F28,_xlfn.ANCHORARRAY($BW$4),_xlfn.ANCHORARRAY($CA$4)),"")</f>
        <v>69</v>
      </c>
      <c r="AA28" s="34" cm="1">
        <f t="array" ref="AA28">IFERROR(_xlfn.XLOOKUP(G28,_xlfn.ANCHORARRAY($BW$4),_xlfn.ANCHORARRAY($CA$4)),"")</f>
        <v>70</v>
      </c>
      <c r="AB28" s="34" cm="1">
        <f t="array" ref="AB28">IFERROR(_xlfn.XLOOKUP(H28,_xlfn.ANCHORARRAY($BW$4),_xlfn.ANCHORARRAY($CA$4)),"")</f>
        <v>68</v>
      </c>
      <c r="AC28" s="34" cm="1">
        <f t="array" ref="AC28">IFERROR(_xlfn.XLOOKUP(I28,_xlfn.ANCHORARRAY($BW$4),_xlfn.ANCHORARRAY($CA$4)),"")</f>
        <v>82</v>
      </c>
      <c r="AD28" s="34" cm="1">
        <f t="array" ref="AD28">IFERROR(_xlfn.XLOOKUP(J28,_xlfn.ANCHORARRAY($BW$4),_xlfn.ANCHORARRAY($CA$4)),"")</f>
        <v>84</v>
      </c>
      <c r="AE28" s="34" cm="1">
        <f t="array" ref="AE28">IFERROR(_xlfn.XLOOKUP(K28,_xlfn.ANCHORARRAY($BW$4),_xlfn.ANCHORARRAY($CA$4)),"")</f>
        <v>80</v>
      </c>
      <c r="AF28" s="35" cm="1">
        <f t="array" ref="AF28">IFERROR(_xlfn.XLOOKUP(L28,_xlfn.ANCHORARRAY($BW$4),_xlfn.ANCHORARRAY($CA$4)),"")</f>
        <v>86</v>
      </c>
      <c r="AH28" s="172">
        <f t="shared" si="11"/>
        <v>77</v>
      </c>
      <c r="AI28" s="172"/>
      <c r="AJ28" s="50">
        <f t="shared" si="7"/>
        <v>77</v>
      </c>
      <c r="AL28" s="33" cm="1">
        <f t="array" ref="AL28">IFERROR(_xlfn.XLOOKUP(F28,_xlfn.ANCHORARRAY($BW$4),_xlfn.ANCHORARRAY($CD$4)),"")</f>
        <v>0</v>
      </c>
      <c r="AM28" s="34" cm="1">
        <f t="array" ref="AM28">IFERROR(_xlfn.XLOOKUP(G28,_xlfn.ANCHORARRAY($BW$4),_xlfn.ANCHORARRAY($CD$4)),"")</f>
        <v>0</v>
      </c>
      <c r="AN28" s="34" cm="1">
        <f t="array" ref="AN28">IFERROR(_xlfn.XLOOKUP(H28,_xlfn.ANCHORARRAY($BW$4),_xlfn.ANCHORARRAY($CD$4)),"")</f>
        <v>0</v>
      </c>
      <c r="AO28" s="34" cm="1">
        <f t="array" ref="AO28">IFERROR(_xlfn.XLOOKUP(I28,_xlfn.ANCHORARRAY($BW$4),_xlfn.ANCHORARRAY($CD$4)),"")</f>
        <v>9.5</v>
      </c>
      <c r="AP28" s="34" cm="1">
        <f t="array" ref="AP28">IFERROR(_xlfn.XLOOKUP(J28,_xlfn.ANCHORARRAY($BW$4),_xlfn.ANCHORARRAY($CD$4)),"")</f>
        <v>1.5</v>
      </c>
      <c r="AQ28" s="34" cm="1">
        <f t="array" ref="AQ28">IFERROR(_xlfn.XLOOKUP(K28,_xlfn.ANCHORARRAY($BW$4),_xlfn.ANCHORARRAY($CD$4)),"")</f>
        <v>0</v>
      </c>
      <c r="AR28" s="35" cm="1">
        <f t="array" ref="AR28">IFERROR(_xlfn.XLOOKUP(L28,_xlfn.ANCHORARRAY($BW$4),_xlfn.ANCHORARRAY($CD$4)),"")</f>
        <v>13</v>
      </c>
      <c r="AT28" s="172">
        <f t="shared" si="12"/>
        <v>24</v>
      </c>
      <c r="AU28" s="172"/>
      <c r="AV28" s="50">
        <f t="shared" si="8"/>
        <v>24</v>
      </c>
      <c r="AX28" s="33" cm="1">
        <f t="array" ref="AX28">IFERROR(_xlfn.XLOOKUP(F28,_xlfn.ANCHORARRAY($BW$4),_xlfn.ANCHORARRAY($CG$4)),"")</f>
        <v>0</v>
      </c>
      <c r="AY28" s="34" cm="1">
        <f t="array" ref="AY28">IFERROR(_xlfn.XLOOKUP(G28,_xlfn.ANCHORARRAY($BW$4),_xlfn.ANCHORARRAY($CG$4)),"")</f>
        <v>6.5</v>
      </c>
      <c r="AZ28" s="34" cm="1">
        <f t="array" ref="AZ28">IFERROR(_xlfn.XLOOKUP(H28,_xlfn.ANCHORARRAY($BW$4),_xlfn.ANCHORARRAY($CG$4)),"")</f>
        <v>0</v>
      </c>
      <c r="BA28" s="34" cm="1">
        <f t="array" ref="BA28">IFERROR(_xlfn.XLOOKUP(I28,_xlfn.ANCHORARRAY($BW$4),_xlfn.ANCHORARRAY($CG$4)),"")</f>
        <v>0.7</v>
      </c>
      <c r="BB28" s="34" cm="1">
        <f t="array" ref="BB28">IFERROR(_xlfn.XLOOKUP(J28,_xlfn.ANCHORARRAY($BW$4),_xlfn.ANCHORARRAY($CG$4)),"")</f>
        <v>0</v>
      </c>
      <c r="BC28" s="34" cm="1">
        <f t="array" ref="BC28">IFERROR(_xlfn.XLOOKUP(K28,_xlfn.ANCHORARRAY($BW$4),_xlfn.ANCHORARRAY($CG$4)),"")</f>
        <v>4</v>
      </c>
      <c r="BD28" s="35" cm="1">
        <f t="array" ref="BD28">IFERROR(_xlfn.XLOOKUP(L28,_xlfn.ANCHORARRAY($BW$4),_xlfn.ANCHORARRAY($CG$4)),"")</f>
        <v>0.6</v>
      </c>
      <c r="BF28" s="172">
        <f t="shared" si="13"/>
        <v>11.799999999999999</v>
      </c>
      <c r="BG28" s="172"/>
      <c r="BH28" s="50">
        <f t="shared" si="9"/>
        <v>11.799999999999999</v>
      </c>
      <c r="BJ28" s="33" cm="1">
        <f t="array" ref="BJ28">IFERROR(_xlfn.XLOOKUP(F28,_xlfn.ANCHORARRAY($BW$4),_xlfn.ANCHORARRAY($CJ$4)),"")</f>
        <v>7.37</v>
      </c>
      <c r="BK28" s="34" cm="1">
        <f t="array" ref="BK28">IFERROR(_xlfn.XLOOKUP(G28,_xlfn.ANCHORARRAY($BW$4),_xlfn.ANCHORARRAY($CJ$4)),"")</f>
        <v>20.12</v>
      </c>
      <c r="BL28" s="34" cm="1">
        <f t="array" ref="BL28">IFERROR(_xlfn.XLOOKUP(H28,_xlfn.ANCHORARRAY($BW$4),_xlfn.ANCHORARRAY($CJ$4)),"")</f>
        <v>7.53</v>
      </c>
      <c r="BM28" s="34" cm="1">
        <f t="array" ref="BM28">IFERROR(_xlfn.XLOOKUP(I28,_xlfn.ANCHORARRAY($BW$4),_xlfn.ANCHORARRAY($CJ$4)),"")</f>
        <v>12.74</v>
      </c>
      <c r="BN28" s="34" cm="1">
        <f t="array" ref="BN28">IFERROR(_xlfn.XLOOKUP(J28,_xlfn.ANCHORARRAY($BW$4),_xlfn.ANCHORARRAY($CJ$4)),"")</f>
        <v>6.17</v>
      </c>
      <c r="BO28" s="34" cm="1">
        <f t="array" ref="BO28">IFERROR(_xlfn.XLOOKUP(K28,_xlfn.ANCHORARRAY($BW$4),_xlfn.ANCHORARRAY($CJ$4)),"")</f>
        <v>18.170000000000002</v>
      </c>
      <c r="BP28" s="35" cm="1">
        <f t="array" ref="BP28">IFERROR(_xlfn.XLOOKUP(L28,_xlfn.ANCHORARRAY($BW$4),_xlfn.ANCHORARRAY($CJ$4)),"")</f>
        <v>13.7</v>
      </c>
      <c r="BR28" s="172">
        <f t="shared" si="14"/>
        <v>85.800000000000011</v>
      </c>
      <c r="BS28" s="172"/>
      <c r="BT28" s="50">
        <f t="shared" si="15"/>
        <v>85.800000000000011</v>
      </c>
      <c r="BW28" s="47">
        <v>44221</v>
      </c>
      <c r="BX28" s="42">
        <v>18.7</v>
      </c>
      <c r="BY28" s="51" t="e">
        <v>#N/A</v>
      </c>
      <c r="BZ28" s="51" t="e">
        <v>#N/A</v>
      </c>
      <c r="CA28" s="42">
        <v>79</v>
      </c>
      <c r="CB28" s="51" t="e">
        <v>#N/A</v>
      </c>
      <c r="CC28" s="51" t="e">
        <v>#N/A</v>
      </c>
      <c r="CD28" s="42" t="str">
        <v>T</v>
      </c>
      <c r="CE28" s="51" t="e">
        <v>#N/A</v>
      </c>
      <c r="CF28" s="51" t="e">
        <v>#N/A</v>
      </c>
      <c r="CG28" s="42">
        <v>5</v>
      </c>
      <c r="CH28" s="51" t="e">
        <v>#N/A</v>
      </c>
      <c r="CI28" s="51" t="e">
        <v>#N/A</v>
      </c>
      <c r="CJ28" s="42">
        <v>14.86</v>
      </c>
      <c r="CK28" s="51" t="e">
        <v>#N/A</v>
      </c>
      <c r="CL28" s="51" t="e">
        <v>#N/A</v>
      </c>
    </row>
    <row r="29" spans="3:90" x14ac:dyDescent="0.25">
      <c r="D29" s="54" t="str" cm="1">
        <f t="array" ref="D29">IFERROR(IF(MATCH(1,DAY(F29:L29),0),L29,""),"")</f>
        <v/>
      </c>
      <c r="E29" s="52">
        <v>16</v>
      </c>
      <c r="F29" s="26">
        <f t="shared" ref="F29:L29" si="26">F28+7</f>
        <v>44298</v>
      </c>
      <c r="G29" s="26">
        <f t="shared" si="26"/>
        <v>44299</v>
      </c>
      <c r="H29" s="26">
        <f t="shared" si="26"/>
        <v>44300</v>
      </c>
      <c r="I29" s="26">
        <f t="shared" si="26"/>
        <v>44301</v>
      </c>
      <c r="J29" s="26">
        <f t="shared" si="26"/>
        <v>44302</v>
      </c>
      <c r="K29" s="26">
        <f t="shared" si="26"/>
        <v>44303</v>
      </c>
      <c r="L29" s="26">
        <f t="shared" si="26"/>
        <v>44304</v>
      </c>
      <c r="N29" s="33" cm="1">
        <f t="array" ref="N29">IFERROR(_xlfn.XLOOKUP(F29,_xlfn.ANCHORARRAY($BW$4),_xlfn.ANCHORARRAY($BX$4)),"")</f>
        <v>23.7</v>
      </c>
      <c r="O29" s="34" cm="1">
        <f t="array" ref="O29">IFERROR(_xlfn.XLOOKUP(G29,_xlfn.ANCHORARRAY($BW$4),_xlfn.ANCHORARRAY($BX$4)),"")</f>
        <v>24.1</v>
      </c>
      <c r="P29" s="34" cm="1">
        <f t="array" ref="P29">IFERROR(_xlfn.XLOOKUP(H29,_xlfn.ANCHORARRAY($BW$4),_xlfn.ANCHORARRAY($BX$4)),"")</f>
        <v>22.3</v>
      </c>
      <c r="Q29" s="34" cm="1">
        <f t="array" ref="Q29">IFERROR(_xlfn.XLOOKUP(I29,_xlfn.ANCHORARRAY($BW$4),_xlfn.ANCHORARRAY($BX$4)),"")</f>
        <v>23.3</v>
      </c>
      <c r="R29" s="34" cm="1">
        <f t="array" ref="R29">IFERROR(_xlfn.XLOOKUP(J29,_xlfn.ANCHORARRAY($BW$4),_xlfn.ANCHORARRAY($BX$4)),"")</f>
        <v>23.7</v>
      </c>
      <c r="S29" s="34" cm="1">
        <f t="array" ref="S29">IFERROR(_xlfn.XLOOKUP(K29,_xlfn.ANCHORARRAY($BW$4),_xlfn.ANCHORARRAY($BX$4)),"")</f>
        <v>23.1</v>
      </c>
      <c r="T29" s="35" cm="1">
        <f t="array" ref="T29">IFERROR(_xlfn.XLOOKUP(L29,_xlfn.ANCHORARRAY($BW$4),_xlfn.ANCHORARRAY($BX$4)),"")</f>
        <v>21.6</v>
      </c>
      <c r="V29" s="172">
        <f t="shared" si="16"/>
        <v>23.11428571428571</v>
      </c>
      <c r="W29" s="172"/>
      <c r="X29" s="50">
        <f t="shared" si="6"/>
        <v>23.11428571428571</v>
      </c>
      <c r="Z29" s="33" cm="1">
        <f t="array" ref="Z29">IFERROR(_xlfn.XLOOKUP(F29,_xlfn.ANCHORARRAY($BW$4),_xlfn.ANCHORARRAY($CA$4)),"")</f>
        <v>87</v>
      </c>
      <c r="AA29" s="34" cm="1">
        <f t="array" ref="AA29">IFERROR(_xlfn.XLOOKUP(G29,_xlfn.ANCHORARRAY($BW$4),_xlfn.ANCHORARRAY($CA$4)),"")</f>
        <v>90</v>
      </c>
      <c r="AB29" s="34" cm="1">
        <f t="array" ref="AB29">IFERROR(_xlfn.XLOOKUP(H29,_xlfn.ANCHORARRAY($BW$4),_xlfn.ANCHORARRAY($CA$4)),"")</f>
        <v>93</v>
      </c>
      <c r="AC29" s="34" cm="1">
        <f t="array" ref="AC29">IFERROR(_xlfn.XLOOKUP(I29,_xlfn.ANCHORARRAY($BW$4),_xlfn.ANCHORARRAY($CA$4)),"")</f>
        <v>86</v>
      </c>
      <c r="AD29" s="34" cm="1">
        <f t="array" ref="AD29">IFERROR(_xlfn.XLOOKUP(J29,_xlfn.ANCHORARRAY($BW$4),_xlfn.ANCHORARRAY($CA$4)),"")</f>
        <v>85</v>
      </c>
      <c r="AE29" s="34" cm="1">
        <f t="array" ref="AE29">IFERROR(_xlfn.XLOOKUP(K29,_xlfn.ANCHORARRAY($BW$4),_xlfn.ANCHORARRAY($CA$4)),"")</f>
        <v>74</v>
      </c>
      <c r="AF29" s="35" cm="1">
        <f t="array" ref="AF29">IFERROR(_xlfn.XLOOKUP(L29,_xlfn.ANCHORARRAY($BW$4),_xlfn.ANCHORARRAY($CA$4)),"")</f>
        <v>64</v>
      </c>
      <c r="AH29" s="172">
        <f t="shared" si="11"/>
        <v>82.714285714285708</v>
      </c>
      <c r="AI29" s="172"/>
      <c r="AJ29" s="50">
        <f t="shared" si="7"/>
        <v>82.714285714285708</v>
      </c>
      <c r="AL29" s="33" cm="1">
        <f t="array" ref="AL29">IFERROR(_xlfn.XLOOKUP(F29,_xlfn.ANCHORARRAY($BW$4),_xlfn.ANCHORARRAY($CD$4)),"")</f>
        <v>0</v>
      </c>
      <c r="AM29" s="34" cm="1">
        <f t="array" ref="AM29">IFERROR(_xlfn.XLOOKUP(G29,_xlfn.ANCHORARRAY($BW$4),_xlfn.ANCHORARRAY($CD$4)),"")</f>
        <v>17.5</v>
      </c>
      <c r="AN29" s="34" cm="1">
        <f t="array" ref="AN29">IFERROR(_xlfn.XLOOKUP(H29,_xlfn.ANCHORARRAY($BW$4),_xlfn.ANCHORARRAY($CD$4)),"")</f>
        <v>3</v>
      </c>
      <c r="AO29" s="34" cm="1">
        <f t="array" ref="AO29">IFERROR(_xlfn.XLOOKUP(I29,_xlfn.ANCHORARRAY($BW$4),_xlfn.ANCHORARRAY($CD$4)),"")</f>
        <v>0</v>
      </c>
      <c r="AP29" s="34" cm="1">
        <f t="array" ref="AP29">IFERROR(_xlfn.XLOOKUP(J29,_xlfn.ANCHORARRAY($BW$4),_xlfn.ANCHORARRAY($CD$4)),"")</f>
        <v>0</v>
      </c>
      <c r="AQ29" s="34" t="str" cm="1">
        <f t="array" ref="AQ29">IFERROR(_xlfn.XLOOKUP(K29,_xlfn.ANCHORARRAY($BW$4),_xlfn.ANCHORARRAY($CD$4)),"")</f>
        <v>T</v>
      </c>
      <c r="AR29" s="35" t="str" cm="1">
        <f t="array" ref="AR29">IFERROR(_xlfn.XLOOKUP(L29,_xlfn.ANCHORARRAY($BW$4),_xlfn.ANCHORARRAY($CD$4)),"")</f>
        <v>T</v>
      </c>
      <c r="AT29" s="172">
        <f t="shared" si="12"/>
        <v>20.5</v>
      </c>
      <c r="AU29" s="172"/>
      <c r="AV29" s="50">
        <f t="shared" si="8"/>
        <v>20.5</v>
      </c>
      <c r="AX29" s="33" cm="1">
        <f t="array" ref="AX29">IFERROR(_xlfn.XLOOKUP(F29,_xlfn.ANCHORARRAY($BW$4),_xlfn.ANCHORARRAY($CG$4)),"")</f>
        <v>5.4</v>
      </c>
      <c r="AY29" s="34" cm="1">
        <f t="array" ref="AY29">IFERROR(_xlfn.XLOOKUP(G29,_xlfn.ANCHORARRAY($BW$4),_xlfn.ANCHORARRAY($CG$4)),"")</f>
        <v>3.8</v>
      </c>
      <c r="AZ29" s="34" cm="1">
        <f t="array" ref="AZ29">IFERROR(_xlfn.XLOOKUP(H29,_xlfn.ANCHORARRAY($BW$4),_xlfn.ANCHORARRAY($CG$4)),"")</f>
        <v>0</v>
      </c>
      <c r="BA29" s="34" cm="1">
        <f t="array" ref="BA29">IFERROR(_xlfn.XLOOKUP(I29,_xlfn.ANCHORARRAY($BW$4),_xlfn.ANCHORARRAY($CG$4)),"")</f>
        <v>5.5</v>
      </c>
      <c r="BB29" s="34" cm="1">
        <f t="array" ref="BB29">IFERROR(_xlfn.XLOOKUP(J29,_xlfn.ANCHORARRAY($BW$4),_xlfn.ANCHORARRAY($CG$4)),"")</f>
        <v>0.7</v>
      </c>
      <c r="BC29" s="34" cm="1">
        <f t="array" ref="BC29">IFERROR(_xlfn.XLOOKUP(K29,_xlfn.ANCHORARRAY($BW$4),_xlfn.ANCHORARRAY($CG$4)),"")</f>
        <v>0</v>
      </c>
      <c r="BD29" s="35" cm="1">
        <f t="array" ref="BD29">IFERROR(_xlfn.XLOOKUP(L29,_xlfn.ANCHORARRAY($BW$4),_xlfn.ANCHORARRAY($CG$4)),"")</f>
        <v>3.1</v>
      </c>
      <c r="BF29" s="172">
        <f t="shared" si="13"/>
        <v>18.5</v>
      </c>
      <c r="BG29" s="172"/>
      <c r="BH29" s="50">
        <f t="shared" si="9"/>
        <v>18.5</v>
      </c>
      <c r="BJ29" s="33" cm="1">
        <f t="array" ref="BJ29">IFERROR(_xlfn.XLOOKUP(F29,_xlfn.ANCHORARRAY($BW$4),_xlfn.ANCHORARRAY($CJ$4)),"")</f>
        <v>18.57</v>
      </c>
      <c r="BK29" s="34" cm="1">
        <f t="array" ref="BK29">IFERROR(_xlfn.XLOOKUP(G29,_xlfn.ANCHORARRAY($BW$4),_xlfn.ANCHORARRAY($CJ$4)),"")</f>
        <v>18.2</v>
      </c>
      <c r="BL29" s="34" cm="1">
        <f t="array" ref="BL29">IFERROR(_xlfn.XLOOKUP(H29,_xlfn.ANCHORARRAY($BW$4),_xlfn.ANCHORARRAY($CJ$4)),"")</f>
        <v>7.2</v>
      </c>
      <c r="BM29" s="34" cm="1">
        <f t="array" ref="BM29">IFERROR(_xlfn.XLOOKUP(I29,_xlfn.ANCHORARRAY($BW$4),_xlfn.ANCHORARRAY($CJ$4)),"")</f>
        <v>19.100000000000001</v>
      </c>
      <c r="BN29" s="34" cm="1">
        <f t="array" ref="BN29">IFERROR(_xlfn.XLOOKUP(J29,_xlfn.ANCHORARRAY($BW$4),_xlfn.ANCHORARRAY($CJ$4)),"")</f>
        <v>9.5399999999999991</v>
      </c>
      <c r="BO29" s="34" cm="1">
        <f t="array" ref="BO29">IFERROR(_xlfn.XLOOKUP(K29,_xlfn.ANCHORARRAY($BW$4),_xlfn.ANCHORARRAY($CJ$4)),"")</f>
        <v>4.34</v>
      </c>
      <c r="BP29" s="35" cm="1">
        <f t="array" ref="BP29">IFERROR(_xlfn.XLOOKUP(L29,_xlfn.ANCHORARRAY($BW$4),_xlfn.ANCHORARRAY($CJ$4)),"")</f>
        <v>13.77</v>
      </c>
      <c r="BR29" s="172">
        <f t="shared" si="14"/>
        <v>90.72</v>
      </c>
      <c r="BS29" s="172"/>
      <c r="BT29" s="50">
        <f t="shared" si="15"/>
        <v>90.72</v>
      </c>
      <c r="BW29" s="47">
        <v>44222</v>
      </c>
      <c r="BX29" s="42">
        <v>19.600000000000001</v>
      </c>
      <c r="BY29" s="51" t="e">
        <v>#N/A</v>
      </c>
      <c r="BZ29" s="51" t="e">
        <v>#N/A</v>
      </c>
      <c r="CA29" s="42">
        <v>78</v>
      </c>
      <c r="CB29" s="51" t="e">
        <v>#N/A</v>
      </c>
      <c r="CC29" s="51" t="e">
        <v>#N/A</v>
      </c>
      <c r="CD29" s="42">
        <v>1</v>
      </c>
      <c r="CE29" s="51" t="e">
        <v>#N/A</v>
      </c>
      <c r="CF29" s="51" t="e">
        <v>#N/A</v>
      </c>
      <c r="CG29" s="42">
        <v>8.5</v>
      </c>
      <c r="CH29" s="51" t="e">
        <v>#N/A</v>
      </c>
      <c r="CI29" s="51" t="e">
        <v>#N/A</v>
      </c>
      <c r="CJ29" s="42">
        <v>16.8</v>
      </c>
      <c r="CK29" s="51" t="e">
        <v>#N/A</v>
      </c>
      <c r="CL29" s="51" t="e">
        <v>#N/A</v>
      </c>
    </row>
    <row r="30" spans="3:90" x14ac:dyDescent="0.25">
      <c r="D30" s="54" t="str" cm="1">
        <f t="array" ref="D30">IFERROR(IF(MATCH(1,DAY(F30:L30),0),L30,""),"")</f>
        <v/>
      </c>
      <c r="E30" s="52">
        <v>17</v>
      </c>
      <c r="F30" s="26">
        <f t="shared" ref="F30:L30" si="27">F29+7</f>
        <v>44305</v>
      </c>
      <c r="G30" s="26">
        <f t="shared" si="27"/>
        <v>44306</v>
      </c>
      <c r="H30" s="26">
        <f t="shared" si="27"/>
        <v>44307</v>
      </c>
      <c r="I30" s="26">
        <f t="shared" si="27"/>
        <v>44308</v>
      </c>
      <c r="J30" s="26">
        <f t="shared" si="27"/>
        <v>44309</v>
      </c>
      <c r="K30" s="26">
        <f t="shared" si="27"/>
        <v>44310</v>
      </c>
      <c r="L30" s="26">
        <f t="shared" si="27"/>
        <v>44311</v>
      </c>
      <c r="N30" s="33" cm="1">
        <f t="array" ref="N30">IFERROR(_xlfn.XLOOKUP(F30,_xlfn.ANCHORARRAY($BW$4),_xlfn.ANCHORARRAY($BX$4)),"")</f>
        <v>21.1</v>
      </c>
      <c r="O30" s="34" cm="1">
        <f t="array" ref="O30">IFERROR(_xlfn.XLOOKUP(G30,_xlfn.ANCHORARRAY($BW$4),_xlfn.ANCHORARRAY($BX$4)),"")</f>
        <v>22.5</v>
      </c>
      <c r="P30" s="34" cm="1">
        <f t="array" ref="P30">IFERROR(_xlfn.XLOOKUP(H30,_xlfn.ANCHORARRAY($BW$4),_xlfn.ANCHORARRAY($BX$4)),"")</f>
        <v>23.7</v>
      </c>
      <c r="Q30" s="34" cm="1">
        <f t="array" ref="Q30">IFERROR(_xlfn.XLOOKUP(I30,_xlfn.ANCHORARRAY($BW$4),_xlfn.ANCHORARRAY($BX$4)),"")</f>
        <v>23.5</v>
      </c>
      <c r="R30" s="34" cm="1">
        <f t="array" ref="R30">IFERROR(_xlfn.XLOOKUP(J30,_xlfn.ANCHORARRAY($BW$4),_xlfn.ANCHORARRAY($BX$4)),"")</f>
        <v>24.7</v>
      </c>
      <c r="S30" s="34" cm="1">
        <f t="array" ref="S30">IFERROR(_xlfn.XLOOKUP(K30,_xlfn.ANCHORARRAY($BW$4),_xlfn.ANCHORARRAY($BX$4)),"")</f>
        <v>23.2</v>
      </c>
      <c r="T30" s="35" cm="1">
        <f t="array" ref="T30">IFERROR(_xlfn.XLOOKUP(L30,_xlfn.ANCHORARRAY($BW$4),_xlfn.ANCHORARRAY($BX$4)),"")</f>
        <v>21</v>
      </c>
      <c r="V30" s="172">
        <f t="shared" si="16"/>
        <v>22.814285714285713</v>
      </c>
      <c r="W30" s="172"/>
      <c r="X30" s="50">
        <f t="shared" si="6"/>
        <v>22.814285714285713</v>
      </c>
      <c r="Z30" s="33" cm="1">
        <f t="array" ref="Z30">IFERROR(_xlfn.XLOOKUP(F30,_xlfn.ANCHORARRAY($BW$4),_xlfn.ANCHORARRAY($CA$4)),"")</f>
        <v>74</v>
      </c>
      <c r="AA30" s="34" cm="1">
        <f t="array" ref="AA30">IFERROR(_xlfn.XLOOKUP(G30,_xlfn.ANCHORARRAY($BW$4),_xlfn.ANCHORARRAY($CA$4)),"")</f>
        <v>72</v>
      </c>
      <c r="AB30" s="34" cm="1">
        <f t="array" ref="AB30">IFERROR(_xlfn.XLOOKUP(H30,_xlfn.ANCHORARRAY($BW$4),_xlfn.ANCHORARRAY($CA$4)),"")</f>
        <v>76</v>
      </c>
      <c r="AC30" s="34" cm="1">
        <f t="array" ref="AC30">IFERROR(_xlfn.XLOOKUP(I30,_xlfn.ANCHORARRAY($BW$4),_xlfn.ANCHORARRAY($CA$4)),"")</f>
        <v>90</v>
      </c>
      <c r="AD30" s="34" cm="1">
        <f t="array" ref="AD30">IFERROR(_xlfn.XLOOKUP(J30,_xlfn.ANCHORARRAY($BW$4),_xlfn.ANCHORARRAY($CA$4)),"")</f>
        <v>80</v>
      </c>
      <c r="AE30" s="34" cm="1">
        <f t="array" ref="AE30">IFERROR(_xlfn.XLOOKUP(K30,_xlfn.ANCHORARRAY($BW$4),_xlfn.ANCHORARRAY($CA$4)),"")</f>
        <v>91</v>
      </c>
      <c r="AF30" s="35" cm="1">
        <f t="array" ref="AF30">IFERROR(_xlfn.XLOOKUP(L30,_xlfn.ANCHORARRAY($BW$4),_xlfn.ANCHORARRAY($CA$4)),"")</f>
        <v>92</v>
      </c>
      <c r="AH30" s="172">
        <f t="shared" si="11"/>
        <v>82.142857142857139</v>
      </c>
      <c r="AI30" s="172"/>
      <c r="AJ30" s="50">
        <f t="shared" si="7"/>
        <v>82.142857142857139</v>
      </c>
      <c r="AL30" s="33" cm="1">
        <f t="array" ref="AL30">IFERROR(_xlfn.XLOOKUP(F30,_xlfn.ANCHORARRAY($BW$4),_xlfn.ANCHORARRAY($CD$4)),"")</f>
        <v>0.5</v>
      </c>
      <c r="AM30" s="34" cm="1">
        <f t="array" ref="AM30">IFERROR(_xlfn.XLOOKUP(G30,_xlfn.ANCHORARRAY($BW$4),_xlfn.ANCHORARRAY($CD$4)),"")</f>
        <v>0</v>
      </c>
      <c r="AN30" s="34" cm="1">
        <f t="array" ref="AN30">IFERROR(_xlfn.XLOOKUP(H30,_xlfn.ANCHORARRAY($BW$4),_xlfn.ANCHORARRAY($CD$4)),"")</f>
        <v>0</v>
      </c>
      <c r="AO30" s="34" cm="1">
        <f t="array" ref="AO30">IFERROR(_xlfn.XLOOKUP(I30,_xlfn.ANCHORARRAY($BW$4),_xlfn.ANCHORARRAY($CD$4)),"")</f>
        <v>18.5</v>
      </c>
      <c r="AP30" s="34" cm="1">
        <f t="array" ref="AP30">IFERROR(_xlfn.XLOOKUP(J30,_xlfn.ANCHORARRAY($BW$4),_xlfn.ANCHORARRAY($CD$4)),"")</f>
        <v>0</v>
      </c>
      <c r="AQ30" s="34" cm="1">
        <f t="array" ref="AQ30">IFERROR(_xlfn.XLOOKUP(K30,_xlfn.ANCHORARRAY($BW$4),_xlfn.ANCHORARRAY($CD$4)),"")</f>
        <v>8.5</v>
      </c>
      <c r="AR30" s="35" cm="1">
        <f t="array" ref="AR30">IFERROR(_xlfn.XLOOKUP(L30,_xlfn.ANCHORARRAY($BW$4),_xlfn.ANCHORARRAY($CD$4)),"")</f>
        <v>20.5</v>
      </c>
      <c r="AT30" s="172">
        <f t="shared" si="12"/>
        <v>48</v>
      </c>
      <c r="AU30" s="172"/>
      <c r="AV30" s="50">
        <f t="shared" si="8"/>
        <v>48</v>
      </c>
      <c r="AX30" s="33" cm="1">
        <f t="array" ref="AX30">IFERROR(_xlfn.XLOOKUP(F30,_xlfn.ANCHORARRAY($BW$4),_xlfn.ANCHORARRAY($CG$4)),"")</f>
        <v>1.9</v>
      </c>
      <c r="AY30" s="34" cm="1">
        <f t="array" ref="AY30">IFERROR(_xlfn.XLOOKUP(G30,_xlfn.ANCHORARRAY($BW$4),_xlfn.ANCHORARRAY($CG$4)),"")</f>
        <v>3.5</v>
      </c>
      <c r="AZ30" s="34" cm="1">
        <f t="array" ref="AZ30">IFERROR(_xlfn.XLOOKUP(H30,_xlfn.ANCHORARRAY($BW$4),_xlfn.ANCHORARRAY($CG$4)),"")</f>
        <v>9.6999999999999993</v>
      </c>
      <c r="BA30" s="34" cm="1">
        <f t="array" ref="BA30">IFERROR(_xlfn.XLOOKUP(I30,_xlfn.ANCHORARRAY($BW$4),_xlfn.ANCHORARRAY($CG$4)),"")</f>
        <v>0</v>
      </c>
      <c r="BB30" s="34" cm="1">
        <f t="array" ref="BB30">IFERROR(_xlfn.XLOOKUP(J30,_xlfn.ANCHORARRAY($BW$4),_xlfn.ANCHORARRAY($CG$4)),"")</f>
        <v>4.8</v>
      </c>
      <c r="BC30" s="34" cm="1">
        <f t="array" ref="BC30">IFERROR(_xlfn.XLOOKUP(K30,_xlfn.ANCHORARRAY($BW$4),_xlfn.ANCHORARRAY($CG$4)),"")</f>
        <v>1.6</v>
      </c>
      <c r="BD30" s="35" cm="1">
        <f t="array" ref="BD30">IFERROR(_xlfn.XLOOKUP(L30,_xlfn.ANCHORARRAY($BW$4),_xlfn.ANCHORARRAY($CG$4)),"")</f>
        <v>0</v>
      </c>
      <c r="BF30" s="172">
        <f t="shared" si="13"/>
        <v>21.5</v>
      </c>
      <c r="BG30" s="172"/>
      <c r="BH30" s="50">
        <f t="shared" si="9"/>
        <v>21.5</v>
      </c>
      <c r="BJ30" s="33" cm="1">
        <f t="array" ref="BJ30">IFERROR(_xlfn.XLOOKUP(F30,_xlfn.ANCHORARRAY($BW$4),_xlfn.ANCHORARRAY($CJ$4)),"")</f>
        <v>13.68</v>
      </c>
      <c r="BK30" s="34" cm="1">
        <f t="array" ref="BK30">IFERROR(_xlfn.XLOOKUP(G30,_xlfn.ANCHORARRAY($BW$4),_xlfn.ANCHORARRAY($CJ$4)),"")</f>
        <v>16.399999999999999</v>
      </c>
      <c r="BL30" s="34" cm="1">
        <f t="array" ref="BL30">IFERROR(_xlfn.XLOOKUP(H30,_xlfn.ANCHORARRAY($BW$4),_xlfn.ANCHORARRAY($CJ$4)),"")</f>
        <v>26.45</v>
      </c>
      <c r="BM30" s="34" cm="1">
        <f t="array" ref="BM30">IFERROR(_xlfn.XLOOKUP(I30,_xlfn.ANCHORARRAY($BW$4),_xlfn.ANCHORARRAY($CJ$4)),"")</f>
        <v>10.08</v>
      </c>
      <c r="BN30" s="34" cm="1">
        <f t="array" ref="BN30">IFERROR(_xlfn.XLOOKUP(J30,_xlfn.ANCHORARRAY($BW$4),_xlfn.ANCHORARRAY($CJ$4)),"")</f>
        <v>18.559999999999999</v>
      </c>
      <c r="BO30" s="34" cm="1">
        <f t="array" ref="BO30">IFERROR(_xlfn.XLOOKUP(K30,_xlfn.ANCHORARRAY($BW$4),_xlfn.ANCHORARRAY($CJ$4)),"")</f>
        <v>12.76</v>
      </c>
      <c r="BP30" s="35" cm="1">
        <f t="array" ref="BP30">IFERROR(_xlfn.XLOOKUP(L30,_xlfn.ANCHORARRAY($BW$4),_xlfn.ANCHORARRAY($CJ$4)),"")</f>
        <v>4.3600000000000003</v>
      </c>
      <c r="BR30" s="172">
        <f t="shared" si="14"/>
        <v>102.29</v>
      </c>
      <c r="BS30" s="172"/>
      <c r="BT30" s="50">
        <f t="shared" si="15"/>
        <v>102.29</v>
      </c>
      <c r="BW30" s="47">
        <v>44223</v>
      </c>
      <c r="BX30" s="42">
        <v>18.899999999999999</v>
      </c>
      <c r="BY30" s="51" t="e">
        <v>#N/A</v>
      </c>
      <c r="BZ30" s="51" t="e">
        <v>#N/A</v>
      </c>
      <c r="CA30" s="42">
        <v>90</v>
      </c>
      <c r="CB30" s="51" t="e">
        <v>#N/A</v>
      </c>
      <c r="CC30" s="51" t="e">
        <v>#N/A</v>
      </c>
      <c r="CD30" s="42">
        <v>2</v>
      </c>
      <c r="CE30" s="51" t="e">
        <v>#N/A</v>
      </c>
      <c r="CF30" s="51" t="e">
        <v>#N/A</v>
      </c>
      <c r="CG30" s="42">
        <v>0.1</v>
      </c>
      <c r="CH30" s="51" t="e">
        <v>#N/A</v>
      </c>
      <c r="CI30" s="51" t="e">
        <v>#N/A</v>
      </c>
      <c r="CJ30" s="42">
        <v>5.64</v>
      </c>
      <c r="CK30" s="51" t="e">
        <v>#N/A</v>
      </c>
      <c r="CL30" s="51" t="e">
        <v>#N/A</v>
      </c>
    </row>
    <row r="31" spans="3:90" x14ac:dyDescent="0.25">
      <c r="D31" s="54" cm="1">
        <f t="array" ref="D31">IFERROR(IF(MATCH(1,DAY(F31:L31),0),L31,""),"")</f>
        <v>44318</v>
      </c>
      <c r="E31" s="52">
        <v>18</v>
      </c>
      <c r="F31" s="26">
        <f t="shared" ref="F31:L31" si="28">F30+7</f>
        <v>44312</v>
      </c>
      <c r="G31" s="26">
        <f t="shared" si="28"/>
        <v>44313</v>
      </c>
      <c r="H31" s="26">
        <f t="shared" si="28"/>
        <v>44314</v>
      </c>
      <c r="I31" s="26">
        <f t="shared" si="28"/>
        <v>44315</v>
      </c>
      <c r="J31" s="26">
        <f t="shared" si="28"/>
        <v>44316</v>
      </c>
      <c r="K31" s="26">
        <f t="shared" si="28"/>
        <v>44317</v>
      </c>
      <c r="L31" s="26">
        <f t="shared" si="28"/>
        <v>44318</v>
      </c>
      <c r="N31" s="33" cm="1">
        <f t="array" ref="N31">IFERROR(_xlfn.XLOOKUP(F31,_xlfn.ANCHORARRAY($BW$4),_xlfn.ANCHORARRAY($BX$4)),"")</f>
        <v>21.8</v>
      </c>
      <c r="O31" s="34" cm="1">
        <f t="array" ref="O31">IFERROR(_xlfn.XLOOKUP(G31,_xlfn.ANCHORARRAY($BW$4),_xlfn.ANCHORARRAY($BX$4)),"")</f>
        <v>22.2</v>
      </c>
      <c r="P31" s="34" cm="1">
        <f t="array" ref="P31">IFERROR(_xlfn.XLOOKUP(H31,_xlfn.ANCHORARRAY($BW$4),_xlfn.ANCHORARRAY($BX$4)),"")</f>
        <v>23.3</v>
      </c>
      <c r="Q31" s="34" cm="1">
        <f t="array" ref="Q31">IFERROR(_xlfn.XLOOKUP(I31,_xlfn.ANCHORARRAY($BW$4),_xlfn.ANCHORARRAY($BX$4)),"")</f>
        <v>20.7</v>
      </c>
      <c r="R31" s="34" cm="1">
        <f t="array" ref="R31">IFERROR(_xlfn.XLOOKUP(J31,_xlfn.ANCHORARRAY($BW$4),_xlfn.ANCHORARRAY($BX$4)),"")</f>
        <v>23.6</v>
      </c>
      <c r="S31" s="34" cm="1">
        <f t="array" ref="S31">IFERROR(_xlfn.XLOOKUP(K31,_xlfn.ANCHORARRAY($BW$4),_xlfn.ANCHORARRAY($BX$4)),"")</f>
        <v>24.6</v>
      </c>
      <c r="T31" s="35" cm="1">
        <f t="array" ref="T31">IFERROR(_xlfn.XLOOKUP(L31,_xlfn.ANCHORARRAY($BW$4),_xlfn.ANCHORARRAY($BX$4)),"")</f>
        <v>24.5</v>
      </c>
      <c r="V31" s="172">
        <f t="shared" si="16"/>
        <v>22.957142857142856</v>
      </c>
      <c r="W31" s="172"/>
      <c r="X31" s="50">
        <f t="shared" si="6"/>
        <v>22.957142857142856</v>
      </c>
      <c r="Z31" s="33" cm="1">
        <f t="array" ref="Z31">IFERROR(_xlfn.XLOOKUP(F31,_xlfn.ANCHORARRAY($BW$4),_xlfn.ANCHORARRAY($CA$4)),"")</f>
        <v>79</v>
      </c>
      <c r="AA31" s="34" cm="1">
        <f t="array" ref="AA31">IFERROR(_xlfn.XLOOKUP(G31,_xlfn.ANCHORARRAY($BW$4),_xlfn.ANCHORARRAY($CA$4)),"")</f>
        <v>81</v>
      </c>
      <c r="AB31" s="34" cm="1">
        <f t="array" ref="AB31">IFERROR(_xlfn.XLOOKUP(H31,_xlfn.ANCHORARRAY($BW$4),_xlfn.ANCHORARRAY($CA$4)),"")</f>
        <v>83</v>
      </c>
      <c r="AC31" s="34" cm="1">
        <f t="array" ref="AC31">IFERROR(_xlfn.XLOOKUP(I31,_xlfn.ANCHORARRAY($BW$4),_xlfn.ANCHORARRAY($CA$4)),"")</f>
        <v>93</v>
      </c>
      <c r="AD31" s="34" cm="1">
        <f t="array" ref="AD31">IFERROR(_xlfn.XLOOKUP(J31,_xlfn.ANCHORARRAY($BW$4),_xlfn.ANCHORARRAY($CA$4)),"")</f>
        <v>80</v>
      </c>
      <c r="AE31" s="34" cm="1">
        <f t="array" ref="AE31">IFERROR(_xlfn.XLOOKUP(K31,_xlfn.ANCHORARRAY($BW$4),_xlfn.ANCHORARRAY($CA$4)),"")</f>
        <v>75</v>
      </c>
      <c r="AF31" s="35" cm="1">
        <f t="array" ref="AF31">IFERROR(_xlfn.XLOOKUP(L31,_xlfn.ANCHORARRAY($BW$4),_xlfn.ANCHORARRAY($CA$4)),"")</f>
        <v>73</v>
      </c>
      <c r="AH31" s="172">
        <f t="shared" si="11"/>
        <v>80.571428571428569</v>
      </c>
      <c r="AI31" s="172"/>
      <c r="AJ31" s="50">
        <f t="shared" si="7"/>
        <v>80.571428571428569</v>
      </c>
      <c r="AL31" s="33" t="str" cm="1">
        <f t="array" ref="AL31">IFERROR(_xlfn.XLOOKUP(F31,_xlfn.ANCHORARRAY($BW$4),_xlfn.ANCHORARRAY($CD$4)),"")</f>
        <v>T</v>
      </c>
      <c r="AM31" s="34" t="str" cm="1">
        <f t="array" ref="AM31">IFERROR(_xlfn.XLOOKUP(G31,_xlfn.ANCHORARRAY($BW$4),_xlfn.ANCHORARRAY($CD$4)),"")</f>
        <v>T</v>
      </c>
      <c r="AN31" s="34" cm="1">
        <f t="array" ref="AN31">IFERROR(_xlfn.XLOOKUP(H31,_xlfn.ANCHORARRAY($BW$4),_xlfn.ANCHORARRAY($CD$4)),"")</f>
        <v>0.5</v>
      </c>
      <c r="AO31" s="34" cm="1">
        <f t="array" ref="AO31">IFERROR(_xlfn.XLOOKUP(I31,_xlfn.ANCHORARRAY($BW$4),_xlfn.ANCHORARRAY($CD$4)),"")</f>
        <v>6.5</v>
      </c>
      <c r="AP31" s="34" cm="1">
        <f t="array" ref="AP31">IFERROR(_xlfn.XLOOKUP(J31,_xlfn.ANCHORARRAY($BW$4),_xlfn.ANCHORARRAY($CD$4)),"")</f>
        <v>0</v>
      </c>
      <c r="AQ31" s="34" cm="1">
        <f t="array" ref="AQ31">IFERROR(_xlfn.XLOOKUP(K31,_xlfn.ANCHORARRAY($BW$4),_xlfn.ANCHORARRAY($CD$4)),"")</f>
        <v>0</v>
      </c>
      <c r="AR31" s="35" cm="1">
        <f t="array" ref="AR31">IFERROR(_xlfn.XLOOKUP(L31,_xlfn.ANCHORARRAY($BW$4),_xlfn.ANCHORARRAY($CD$4)),"")</f>
        <v>0</v>
      </c>
      <c r="AT31" s="172">
        <f t="shared" si="12"/>
        <v>7</v>
      </c>
      <c r="AU31" s="172"/>
      <c r="AV31" s="50">
        <f t="shared" si="8"/>
        <v>7</v>
      </c>
      <c r="AX31" s="33" cm="1">
        <f t="array" ref="AX31">IFERROR(_xlfn.XLOOKUP(F31,_xlfn.ANCHORARRAY($BW$4),_xlfn.ANCHORARRAY($CG$4)),"")</f>
        <v>0.4</v>
      </c>
      <c r="AY31" s="34" cm="1">
        <f t="array" ref="AY31">IFERROR(_xlfn.XLOOKUP(G31,_xlfn.ANCHORARRAY($BW$4),_xlfn.ANCHORARRAY($CG$4)),"")</f>
        <v>0.8</v>
      </c>
      <c r="AZ31" s="34" cm="1">
        <f t="array" ref="AZ31">IFERROR(_xlfn.XLOOKUP(H31,_xlfn.ANCHORARRAY($BW$4),_xlfn.ANCHORARRAY($CG$4)),"")</f>
        <v>2.1</v>
      </c>
      <c r="BA31" s="34" cm="1">
        <f t="array" ref="BA31">IFERROR(_xlfn.XLOOKUP(I31,_xlfn.ANCHORARRAY($BW$4),_xlfn.ANCHORARRAY($CG$4)),"")</f>
        <v>0</v>
      </c>
      <c r="BB31" s="34" cm="1">
        <f t="array" ref="BB31">IFERROR(_xlfn.XLOOKUP(J31,_xlfn.ANCHORARRAY($BW$4),_xlfn.ANCHORARRAY($CG$4)),"")</f>
        <v>11</v>
      </c>
      <c r="BC31" s="34" cm="1">
        <f t="array" ref="BC31">IFERROR(_xlfn.XLOOKUP(K31,_xlfn.ANCHORARRAY($BW$4),_xlfn.ANCHORARRAY($CG$4)),"")</f>
        <v>6.7</v>
      </c>
      <c r="BD31" s="35" cm="1">
        <f t="array" ref="BD31">IFERROR(_xlfn.XLOOKUP(L31,_xlfn.ANCHORARRAY($BW$4),_xlfn.ANCHORARRAY($CG$4)),"")</f>
        <v>6.6</v>
      </c>
      <c r="BF31" s="172">
        <f t="shared" si="13"/>
        <v>27.6</v>
      </c>
      <c r="BG31" s="172"/>
      <c r="BH31" s="50">
        <f t="shared" si="9"/>
        <v>27.6</v>
      </c>
      <c r="BJ31" s="33" cm="1">
        <f t="array" ref="BJ31">IFERROR(_xlfn.XLOOKUP(F31,_xlfn.ANCHORARRAY($BW$4),_xlfn.ANCHORARRAY($CJ$4)),"")</f>
        <v>11.12</v>
      </c>
      <c r="BK31" s="34" cm="1">
        <f t="array" ref="BK31">IFERROR(_xlfn.XLOOKUP(G31,_xlfn.ANCHORARRAY($BW$4),_xlfn.ANCHORARRAY($CJ$4)),"")</f>
        <v>9.32</v>
      </c>
      <c r="BL31" s="34" cm="1">
        <f t="array" ref="BL31">IFERROR(_xlfn.XLOOKUP(H31,_xlfn.ANCHORARRAY($BW$4),_xlfn.ANCHORARRAY($CJ$4)),"")</f>
        <v>15.83</v>
      </c>
      <c r="BM31" s="34" cm="1">
        <f t="array" ref="BM31">IFERROR(_xlfn.XLOOKUP(I31,_xlfn.ANCHORARRAY($BW$4),_xlfn.ANCHORARRAY($CJ$4)),"")</f>
        <v>4.88</v>
      </c>
      <c r="BN31" s="34" cm="1">
        <f t="array" ref="BN31">IFERROR(_xlfn.XLOOKUP(J31,_xlfn.ANCHORARRAY($BW$4),_xlfn.ANCHORARRAY($CJ$4)),"")</f>
        <v>27.55</v>
      </c>
      <c r="BO31" s="34" cm="1">
        <f t="array" ref="BO31">IFERROR(_xlfn.XLOOKUP(K31,_xlfn.ANCHORARRAY($BW$4),_xlfn.ANCHORARRAY($CJ$4)),"")</f>
        <v>21.15</v>
      </c>
      <c r="BP31" s="35" cm="1">
        <f t="array" ref="BP31">IFERROR(_xlfn.XLOOKUP(L31,_xlfn.ANCHORARRAY($BW$4),_xlfn.ANCHORARRAY($CJ$4)),"")</f>
        <v>20.75</v>
      </c>
      <c r="BR31" s="172">
        <f t="shared" si="14"/>
        <v>110.6</v>
      </c>
      <c r="BS31" s="172"/>
      <c r="BT31" s="50">
        <f t="shared" si="15"/>
        <v>110.6</v>
      </c>
      <c r="BW31" s="47">
        <v>44224</v>
      </c>
      <c r="BX31" s="42">
        <v>18</v>
      </c>
      <c r="BY31" s="51" t="e">
        <v>#N/A</v>
      </c>
      <c r="BZ31" s="51" t="e">
        <v>#N/A</v>
      </c>
      <c r="CA31" s="42">
        <v>82</v>
      </c>
      <c r="CB31" s="51" t="e">
        <v>#N/A</v>
      </c>
      <c r="CC31" s="51" t="e">
        <v>#N/A</v>
      </c>
      <c r="CD31" s="42">
        <v>2.5</v>
      </c>
      <c r="CE31" s="51" t="e">
        <v>#N/A</v>
      </c>
      <c r="CF31" s="51" t="e">
        <v>#N/A</v>
      </c>
      <c r="CG31" s="42">
        <v>1</v>
      </c>
      <c r="CH31" s="51" t="e">
        <v>#N/A</v>
      </c>
      <c r="CI31" s="51" t="e">
        <v>#N/A</v>
      </c>
      <c r="CJ31" s="42">
        <v>5.58</v>
      </c>
      <c r="CK31" s="51" t="e">
        <v>#N/A</v>
      </c>
      <c r="CL31" s="51" t="e">
        <v>#N/A</v>
      </c>
    </row>
    <row r="32" spans="3:90" x14ac:dyDescent="0.25">
      <c r="D32" s="54" t="str" cm="1">
        <f t="array" ref="D32">IFERROR(IF(MATCH(1,DAY(F32:L32),0),L32,""),"")</f>
        <v/>
      </c>
      <c r="E32" s="52">
        <v>19</v>
      </c>
      <c r="F32" s="26">
        <f t="shared" ref="F32:L32" si="29">F31+7</f>
        <v>44319</v>
      </c>
      <c r="G32" s="26">
        <f t="shared" si="29"/>
        <v>44320</v>
      </c>
      <c r="H32" s="26">
        <f t="shared" si="29"/>
        <v>44321</v>
      </c>
      <c r="I32" s="26">
        <f t="shared" si="29"/>
        <v>44322</v>
      </c>
      <c r="J32" s="26">
        <f t="shared" si="29"/>
        <v>44323</v>
      </c>
      <c r="K32" s="26">
        <f t="shared" si="29"/>
        <v>44324</v>
      </c>
      <c r="L32" s="26">
        <f t="shared" si="29"/>
        <v>44325</v>
      </c>
      <c r="N32" s="33" cm="1">
        <f t="array" ref="N32">IFERROR(_xlfn.XLOOKUP(F32,_xlfn.ANCHORARRAY($BW$4),_xlfn.ANCHORARRAY($BX$4)),"")</f>
        <v>23.5</v>
      </c>
      <c r="O32" s="34" cm="1">
        <f t="array" ref="O32">IFERROR(_xlfn.XLOOKUP(G32,_xlfn.ANCHORARRAY($BW$4),_xlfn.ANCHORARRAY($BX$4)),"")</f>
        <v>25.1</v>
      </c>
      <c r="P32" s="34" cm="1">
        <f t="array" ref="P32">IFERROR(_xlfn.XLOOKUP(H32,_xlfn.ANCHORARRAY($BW$4),_xlfn.ANCHORARRAY($BX$4)),"")</f>
        <v>24.2</v>
      </c>
      <c r="Q32" s="34" cm="1">
        <f t="array" ref="Q32">IFERROR(_xlfn.XLOOKUP(I32,_xlfn.ANCHORARRAY($BW$4),_xlfn.ANCHORARRAY($BX$4)),"")</f>
        <v>24.7</v>
      </c>
      <c r="R32" s="34" cm="1">
        <f t="array" ref="R32">IFERROR(_xlfn.XLOOKUP(J32,_xlfn.ANCHORARRAY($BW$4),_xlfn.ANCHORARRAY($BX$4)),"")</f>
        <v>26.1</v>
      </c>
      <c r="S32" s="34" cm="1">
        <f t="array" ref="S32">IFERROR(_xlfn.XLOOKUP(K32,_xlfn.ANCHORARRAY($BW$4),_xlfn.ANCHORARRAY($BX$4)),"")</f>
        <v>26.5</v>
      </c>
      <c r="T32" s="35" cm="1">
        <f t="array" ref="T32">IFERROR(_xlfn.XLOOKUP(L32,_xlfn.ANCHORARRAY($BW$4),_xlfn.ANCHORARRAY($BX$4)),"")</f>
        <v>27</v>
      </c>
      <c r="V32" s="172">
        <f t="shared" si="16"/>
        <v>25.3</v>
      </c>
      <c r="W32" s="172"/>
      <c r="X32" s="50">
        <f t="shared" si="6"/>
        <v>25.3</v>
      </c>
      <c r="Z32" s="33" cm="1">
        <f t="array" ref="Z32">IFERROR(_xlfn.XLOOKUP(F32,_xlfn.ANCHORARRAY($BW$4),_xlfn.ANCHORARRAY($CA$4)),"")</f>
        <v>88</v>
      </c>
      <c r="AA32" s="34" cm="1">
        <f t="array" ref="AA32">IFERROR(_xlfn.XLOOKUP(G32,_xlfn.ANCHORARRAY($BW$4),_xlfn.ANCHORARRAY($CA$4)),"")</f>
        <v>90</v>
      </c>
      <c r="AB32" s="34" cm="1">
        <f t="array" ref="AB32">IFERROR(_xlfn.XLOOKUP(H32,_xlfn.ANCHORARRAY($BW$4),_xlfn.ANCHORARRAY($CA$4)),"")</f>
        <v>82</v>
      </c>
      <c r="AC32" s="34" cm="1">
        <f t="array" ref="AC32">IFERROR(_xlfn.XLOOKUP(I32,_xlfn.ANCHORARRAY($BW$4),_xlfn.ANCHORARRAY($CA$4)),"")</f>
        <v>81</v>
      </c>
      <c r="AD32" s="34" cm="1">
        <f t="array" ref="AD32">IFERROR(_xlfn.XLOOKUP(J32,_xlfn.ANCHORARRAY($BW$4),_xlfn.ANCHORARRAY($CA$4)),"")</f>
        <v>87</v>
      </c>
      <c r="AE32" s="34" cm="1">
        <f t="array" ref="AE32">IFERROR(_xlfn.XLOOKUP(K32,_xlfn.ANCHORARRAY($BW$4),_xlfn.ANCHORARRAY($CA$4)),"")</f>
        <v>85</v>
      </c>
      <c r="AF32" s="35" cm="1">
        <f t="array" ref="AF32">IFERROR(_xlfn.XLOOKUP(L32,_xlfn.ANCHORARRAY($BW$4),_xlfn.ANCHORARRAY($CA$4)),"")</f>
        <v>77</v>
      </c>
      <c r="AH32" s="172">
        <f t="shared" si="11"/>
        <v>84.285714285714292</v>
      </c>
      <c r="AI32" s="172"/>
      <c r="AJ32" s="50">
        <f t="shared" si="7"/>
        <v>84.285714285714292</v>
      </c>
      <c r="AL32" s="33" cm="1">
        <f t="array" ref="AL32">IFERROR(_xlfn.XLOOKUP(F32,_xlfn.ANCHORARRAY($BW$4),_xlfn.ANCHORARRAY($CD$4)),"")</f>
        <v>5</v>
      </c>
      <c r="AM32" s="34" t="str" cm="1">
        <f t="array" ref="AM32">IFERROR(_xlfn.XLOOKUP(G32,_xlfn.ANCHORARRAY($BW$4),_xlfn.ANCHORARRAY($CD$4)),"")</f>
        <v>T</v>
      </c>
      <c r="AN32" s="34" cm="1">
        <f t="array" ref="AN32">IFERROR(_xlfn.XLOOKUP(H32,_xlfn.ANCHORARRAY($BW$4),_xlfn.ANCHORARRAY($CD$4)),"")</f>
        <v>0</v>
      </c>
      <c r="AO32" s="34" cm="1">
        <f t="array" ref="AO32">IFERROR(_xlfn.XLOOKUP(I32,_xlfn.ANCHORARRAY($BW$4),_xlfn.ANCHORARRAY($CD$4)),"")</f>
        <v>0</v>
      </c>
      <c r="AP32" s="34" cm="1">
        <f t="array" ref="AP32">IFERROR(_xlfn.XLOOKUP(J32,_xlfn.ANCHORARRAY($BW$4),_xlfn.ANCHORARRAY($CD$4)),"")</f>
        <v>0</v>
      </c>
      <c r="AQ32" s="34" t="str" cm="1">
        <f t="array" ref="AQ32">IFERROR(_xlfn.XLOOKUP(K32,_xlfn.ANCHORARRAY($BW$4),_xlfn.ANCHORARRAY($CD$4)),"")</f>
        <v>T</v>
      </c>
      <c r="AR32" s="35" cm="1">
        <f t="array" ref="AR32">IFERROR(_xlfn.XLOOKUP(L32,_xlfn.ANCHORARRAY($BW$4),_xlfn.ANCHORARRAY($CD$4)),"")</f>
        <v>0</v>
      </c>
      <c r="AT32" s="172">
        <f t="shared" si="12"/>
        <v>5</v>
      </c>
      <c r="AU32" s="172"/>
      <c r="AV32" s="50">
        <f t="shared" si="8"/>
        <v>5</v>
      </c>
      <c r="AX32" s="33" cm="1">
        <f t="array" ref="AX32">IFERROR(_xlfn.XLOOKUP(F32,_xlfn.ANCHORARRAY($BW$4),_xlfn.ANCHORARRAY($CG$4)),"")</f>
        <v>0</v>
      </c>
      <c r="AY32" s="34" cm="1">
        <f t="array" ref="AY32">IFERROR(_xlfn.XLOOKUP(G32,_xlfn.ANCHORARRAY($BW$4),_xlfn.ANCHORARRAY($CG$4)),"")</f>
        <v>3.3</v>
      </c>
      <c r="AZ32" s="34" cm="1">
        <f t="array" ref="AZ32">IFERROR(_xlfn.XLOOKUP(H32,_xlfn.ANCHORARRAY($BW$4),_xlfn.ANCHORARRAY($CG$4)),"")</f>
        <v>2.7</v>
      </c>
      <c r="BA32" s="34" cm="1">
        <f t="array" ref="BA32">IFERROR(_xlfn.XLOOKUP(I32,_xlfn.ANCHORARRAY($BW$4),_xlfn.ANCHORARRAY($CG$4)),"")</f>
        <v>4.5</v>
      </c>
      <c r="BB32" s="34" cm="1">
        <f t="array" ref="BB32">IFERROR(_xlfn.XLOOKUP(J32,_xlfn.ANCHORARRAY($BW$4),_xlfn.ANCHORARRAY($CG$4)),"")</f>
        <v>7</v>
      </c>
      <c r="BC32" s="34" cm="1">
        <f t="array" ref="BC32">IFERROR(_xlfn.XLOOKUP(K32,_xlfn.ANCHORARRAY($BW$4),_xlfn.ANCHORARRAY($CG$4)),"")</f>
        <v>5.4</v>
      </c>
      <c r="BD32" s="35" cm="1">
        <f t="array" ref="BD32">IFERROR(_xlfn.XLOOKUP(L32,_xlfn.ANCHORARRAY($BW$4),_xlfn.ANCHORARRAY($CG$4)),"")</f>
        <v>6.5</v>
      </c>
      <c r="BF32" s="172">
        <f t="shared" si="13"/>
        <v>29.4</v>
      </c>
      <c r="BG32" s="172"/>
      <c r="BH32" s="50">
        <f t="shared" si="9"/>
        <v>29.4</v>
      </c>
      <c r="BJ32" s="33" cm="1">
        <f t="array" ref="BJ32">IFERROR(_xlfn.XLOOKUP(F32,_xlfn.ANCHORARRAY($BW$4),_xlfn.ANCHORARRAY($CJ$4)),"")</f>
        <v>9.48</v>
      </c>
      <c r="BK32" s="34" cm="1">
        <f t="array" ref="BK32">IFERROR(_xlfn.XLOOKUP(G32,_xlfn.ANCHORARRAY($BW$4),_xlfn.ANCHORARRAY($CJ$4)),"")</f>
        <v>17.41</v>
      </c>
      <c r="BL32" s="34" cm="1">
        <f t="array" ref="BL32">IFERROR(_xlfn.XLOOKUP(H32,_xlfn.ANCHORARRAY($BW$4),_xlfn.ANCHORARRAY($CJ$4)),"")</f>
        <v>14.17</v>
      </c>
      <c r="BM32" s="34" cm="1">
        <f t="array" ref="BM32">IFERROR(_xlfn.XLOOKUP(I32,_xlfn.ANCHORARRAY($BW$4),_xlfn.ANCHORARRAY($CJ$4)),"")</f>
        <v>20.46</v>
      </c>
      <c r="BN32" s="34" cm="1">
        <f t="array" ref="BN32">IFERROR(_xlfn.XLOOKUP(J32,_xlfn.ANCHORARRAY($BW$4),_xlfn.ANCHORARRAY($CJ$4)),"")</f>
        <v>22.14</v>
      </c>
      <c r="BO32" s="34" cm="1">
        <f t="array" ref="BO32">IFERROR(_xlfn.XLOOKUP(K32,_xlfn.ANCHORARRAY($BW$4),_xlfn.ANCHORARRAY($CJ$4)),"")</f>
        <v>22.33</v>
      </c>
      <c r="BP32" s="35" cm="1">
        <f t="array" ref="BP32">IFERROR(_xlfn.XLOOKUP(L32,_xlfn.ANCHORARRAY($BW$4),_xlfn.ANCHORARRAY($CJ$4)),"")</f>
        <v>22.56</v>
      </c>
      <c r="BR32" s="172">
        <f t="shared" si="14"/>
        <v>128.54999999999998</v>
      </c>
      <c r="BS32" s="172"/>
      <c r="BT32" s="50">
        <f t="shared" si="15"/>
        <v>128.54999999999998</v>
      </c>
      <c r="BW32" s="47">
        <v>44225</v>
      </c>
      <c r="BX32" s="42">
        <v>16</v>
      </c>
      <c r="BY32" s="51" t="e">
        <v>#N/A</v>
      </c>
      <c r="BZ32" s="51" t="e">
        <v>#N/A</v>
      </c>
      <c r="CA32" s="42">
        <v>60</v>
      </c>
      <c r="CB32" s="51" t="e">
        <v>#N/A</v>
      </c>
      <c r="CC32" s="51" t="e">
        <v>#N/A</v>
      </c>
      <c r="CD32" s="42">
        <v>0</v>
      </c>
      <c r="CE32" s="51" t="e">
        <v>#N/A</v>
      </c>
      <c r="CF32" s="51">
        <v>0</v>
      </c>
      <c r="CG32" s="42">
        <v>0</v>
      </c>
      <c r="CH32" s="51" t="e">
        <v>#N/A</v>
      </c>
      <c r="CI32" s="51">
        <v>0</v>
      </c>
      <c r="CJ32" s="42">
        <v>2.1</v>
      </c>
      <c r="CK32" s="51" t="e">
        <v>#N/A</v>
      </c>
      <c r="CL32" s="51" t="e">
        <v>#N/A</v>
      </c>
    </row>
    <row r="33" spans="4:90" x14ac:dyDescent="0.25">
      <c r="D33" s="54" t="str" cm="1">
        <f t="array" ref="D33">IFERROR(IF(MATCH(1,DAY(F33:L33),0),L33,""),"")</f>
        <v/>
      </c>
      <c r="E33" s="52">
        <v>20</v>
      </c>
      <c r="F33" s="26">
        <f t="shared" ref="F33:L33" si="30">F32+7</f>
        <v>44326</v>
      </c>
      <c r="G33" s="26">
        <f t="shared" si="30"/>
        <v>44327</v>
      </c>
      <c r="H33" s="26">
        <f t="shared" si="30"/>
        <v>44328</v>
      </c>
      <c r="I33" s="26">
        <f t="shared" si="30"/>
        <v>44329</v>
      </c>
      <c r="J33" s="26">
        <f t="shared" si="30"/>
        <v>44330</v>
      </c>
      <c r="K33" s="26">
        <f t="shared" si="30"/>
        <v>44331</v>
      </c>
      <c r="L33" s="26">
        <f t="shared" si="30"/>
        <v>44332</v>
      </c>
      <c r="N33" s="33" cm="1">
        <f t="array" ref="N33">IFERROR(_xlfn.XLOOKUP(F33,_xlfn.ANCHORARRAY($BW$4),_xlfn.ANCHORARRAY($BX$4)),"")</f>
        <v>26.9</v>
      </c>
      <c r="O33" s="34" cm="1">
        <f t="array" ref="O33">IFERROR(_xlfn.XLOOKUP(G33,_xlfn.ANCHORARRAY($BW$4),_xlfn.ANCHORARRAY($BX$4)),"")</f>
        <v>27.4</v>
      </c>
      <c r="P33" s="34" cm="1">
        <f t="array" ref="P33">IFERROR(_xlfn.XLOOKUP(H33,_xlfn.ANCHORARRAY($BW$4),_xlfn.ANCHORARRAY($BX$4)),"")</f>
        <v>28</v>
      </c>
      <c r="Q33" s="34" cm="1">
        <f t="array" ref="Q33">IFERROR(_xlfn.XLOOKUP(I33,_xlfn.ANCHORARRAY($BW$4),_xlfn.ANCHORARRAY($BX$4)),"")</f>
        <v>27.8</v>
      </c>
      <c r="R33" s="34" cm="1">
        <f t="array" ref="R33">IFERROR(_xlfn.XLOOKUP(J33,_xlfn.ANCHORARRAY($BW$4),_xlfn.ANCHORARRAY($BX$4)),"")</f>
        <v>27.6</v>
      </c>
      <c r="S33" s="34" cm="1">
        <f t="array" ref="S33">IFERROR(_xlfn.XLOOKUP(K33,_xlfn.ANCHORARRAY($BW$4),_xlfn.ANCHORARRAY($BX$4)),"")</f>
        <v>27.6</v>
      </c>
      <c r="T33" s="35" cm="1">
        <f t="array" ref="T33">IFERROR(_xlfn.XLOOKUP(L33,_xlfn.ANCHORARRAY($BW$4),_xlfn.ANCHORARRAY($BX$4)),"")</f>
        <v>28.1</v>
      </c>
      <c r="V33" s="172">
        <f t="shared" si="16"/>
        <v>27.628571428571426</v>
      </c>
      <c r="W33" s="172"/>
      <c r="X33" s="50">
        <f t="shared" si="6"/>
        <v>27.628571428571426</v>
      </c>
      <c r="Z33" s="33" cm="1">
        <f t="array" ref="Z33">IFERROR(_xlfn.XLOOKUP(F33,_xlfn.ANCHORARRAY($BW$4),_xlfn.ANCHORARRAY($CA$4)),"")</f>
        <v>84</v>
      </c>
      <c r="AA33" s="34" cm="1">
        <f t="array" ref="AA33">IFERROR(_xlfn.XLOOKUP(G33,_xlfn.ANCHORARRAY($BW$4),_xlfn.ANCHORARRAY($CA$4)),"")</f>
        <v>84</v>
      </c>
      <c r="AB33" s="34" cm="1">
        <f t="array" ref="AB33">IFERROR(_xlfn.XLOOKUP(H33,_xlfn.ANCHORARRAY($BW$4),_xlfn.ANCHORARRAY($CA$4)),"")</f>
        <v>82</v>
      </c>
      <c r="AC33" s="34" cm="1">
        <f t="array" ref="AC33">IFERROR(_xlfn.XLOOKUP(I33,_xlfn.ANCHORARRAY($BW$4),_xlfn.ANCHORARRAY($CA$4)),"")</f>
        <v>84</v>
      </c>
      <c r="AD33" s="34" cm="1">
        <f t="array" ref="AD33">IFERROR(_xlfn.XLOOKUP(J33,_xlfn.ANCHORARRAY($BW$4),_xlfn.ANCHORARRAY($CA$4)),"")</f>
        <v>83</v>
      </c>
      <c r="AE33" s="34" cm="1">
        <f t="array" ref="AE33">IFERROR(_xlfn.XLOOKUP(K33,_xlfn.ANCHORARRAY($BW$4),_xlfn.ANCHORARRAY($CA$4)),"")</f>
        <v>80</v>
      </c>
      <c r="AF33" s="35" cm="1">
        <f t="array" ref="AF33">IFERROR(_xlfn.XLOOKUP(L33,_xlfn.ANCHORARRAY($BW$4),_xlfn.ANCHORARRAY($CA$4)),"")</f>
        <v>84</v>
      </c>
      <c r="AH33" s="172">
        <f t="shared" si="11"/>
        <v>83</v>
      </c>
      <c r="AI33" s="172"/>
      <c r="AJ33" s="50">
        <f t="shared" si="7"/>
        <v>83</v>
      </c>
      <c r="AL33" s="33" cm="1">
        <f t="array" ref="AL33">IFERROR(_xlfn.XLOOKUP(F33,_xlfn.ANCHORARRAY($BW$4),_xlfn.ANCHORARRAY($CD$4)),"")</f>
        <v>0</v>
      </c>
      <c r="AM33" s="34" cm="1">
        <f t="array" ref="AM33">IFERROR(_xlfn.XLOOKUP(G33,_xlfn.ANCHORARRAY($BW$4),_xlfn.ANCHORARRAY($CD$4)),"")</f>
        <v>0</v>
      </c>
      <c r="AN33" s="34" cm="1">
        <f t="array" ref="AN33">IFERROR(_xlfn.XLOOKUP(H33,_xlfn.ANCHORARRAY($BW$4),_xlfn.ANCHORARRAY($CD$4)),"")</f>
        <v>0</v>
      </c>
      <c r="AO33" s="34" t="str" cm="1">
        <f t="array" ref="AO33">IFERROR(_xlfn.XLOOKUP(I33,_xlfn.ANCHORARRAY($BW$4),_xlfn.ANCHORARRAY($CD$4)),"")</f>
        <v>T</v>
      </c>
      <c r="AP33" s="34" cm="1">
        <f t="array" ref="AP33">IFERROR(_xlfn.XLOOKUP(J33,_xlfn.ANCHORARRAY($BW$4),_xlfn.ANCHORARRAY($CD$4)),"")</f>
        <v>0</v>
      </c>
      <c r="AQ33" s="34" cm="1">
        <f t="array" ref="AQ33">IFERROR(_xlfn.XLOOKUP(K33,_xlfn.ANCHORARRAY($BW$4),_xlfn.ANCHORARRAY($CD$4)),"")</f>
        <v>0</v>
      </c>
      <c r="AR33" s="35" cm="1">
        <f t="array" ref="AR33">IFERROR(_xlfn.XLOOKUP(L33,_xlfn.ANCHORARRAY($BW$4),_xlfn.ANCHORARRAY($CD$4)),"")</f>
        <v>0</v>
      </c>
      <c r="AT33" s="172">
        <f t="shared" si="12"/>
        <v>0</v>
      </c>
      <c r="AU33" s="172"/>
      <c r="AV33" s="50">
        <f t="shared" si="8"/>
        <v>0</v>
      </c>
      <c r="AX33" s="33" cm="1">
        <f t="array" ref="AX33">IFERROR(_xlfn.XLOOKUP(F33,_xlfn.ANCHORARRAY($BW$4),_xlfn.ANCHORARRAY($CG$4)),"")</f>
        <v>6.7</v>
      </c>
      <c r="AY33" s="34" cm="1">
        <f t="array" ref="AY33">IFERROR(_xlfn.XLOOKUP(G33,_xlfn.ANCHORARRAY($BW$4),_xlfn.ANCHORARRAY($CG$4)),"")</f>
        <v>8.1999999999999993</v>
      </c>
      <c r="AZ33" s="34" cm="1">
        <f t="array" ref="AZ33">IFERROR(_xlfn.XLOOKUP(H33,_xlfn.ANCHORARRAY($BW$4),_xlfn.ANCHORARRAY($CG$4)),"")</f>
        <v>11.1</v>
      </c>
      <c r="BA33" s="34" cm="1">
        <f t="array" ref="BA33">IFERROR(_xlfn.XLOOKUP(I33,_xlfn.ANCHORARRAY($BW$4),_xlfn.ANCHORARRAY($CG$4)),"")</f>
        <v>10.199999999999999</v>
      </c>
      <c r="BB33" s="34" cm="1">
        <f t="array" ref="BB33">IFERROR(_xlfn.XLOOKUP(J33,_xlfn.ANCHORARRAY($BW$4),_xlfn.ANCHORARRAY($CG$4)),"")</f>
        <v>9.1999999999999993</v>
      </c>
      <c r="BC33" s="34" cm="1">
        <f t="array" ref="BC33">IFERROR(_xlfn.XLOOKUP(K33,_xlfn.ANCHORARRAY($BW$4),_xlfn.ANCHORARRAY($CG$4)),"")</f>
        <v>9.4</v>
      </c>
      <c r="BD33" s="35" cm="1">
        <f t="array" ref="BD33">IFERROR(_xlfn.XLOOKUP(L33,_xlfn.ANCHORARRAY($BW$4),_xlfn.ANCHORARRAY($CG$4)),"")</f>
        <v>9.5</v>
      </c>
      <c r="BF33" s="172">
        <f t="shared" si="13"/>
        <v>64.300000000000011</v>
      </c>
      <c r="BG33" s="172"/>
      <c r="BH33" s="50">
        <f t="shared" si="9"/>
        <v>64.300000000000011</v>
      </c>
      <c r="BJ33" s="33" cm="1">
        <f t="array" ref="BJ33">IFERROR(_xlfn.XLOOKUP(F33,_xlfn.ANCHORARRAY($BW$4),_xlfn.ANCHORARRAY($CJ$4)),"")</f>
        <v>22.06</v>
      </c>
      <c r="BK33" s="34" cm="1">
        <f t="array" ref="BK33">IFERROR(_xlfn.XLOOKUP(G33,_xlfn.ANCHORARRAY($BW$4),_xlfn.ANCHORARRAY($CJ$4)),"")</f>
        <v>25.27</v>
      </c>
      <c r="BL33" s="34" cm="1">
        <f t="array" ref="BL33">IFERROR(_xlfn.XLOOKUP(H33,_xlfn.ANCHORARRAY($BW$4),_xlfn.ANCHORARRAY($CJ$4)),"")</f>
        <v>27.7</v>
      </c>
      <c r="BM33" s="34" cm="1">
        <f t="array" ref="BM33">IFERROR(_xlfn.XLOOKUP(I33,_xlfn.ANCHORARRAY($BW$4),_xlfn.ANCHORARRAY($CJ$4)),"")</f>
        <v>27.25</v>
      </c>
      <c r="BN33" s="34" cm="1">
        <f t="array" ref="BN33">IFERROR(_xlfn.XLOOKUP(J33,_xlfn.ANCHORARRAY($BW$4),_xlfn.ANCHORARRAY($CJ$4)),"")</f>
        <v>26.03</v>
      </c>
      <c r="BO33" s="34" cm="1">
        <f t="array" ref="BO33">IFERROR(_xlfn.XLOOKUP(K33,_xlfn.ANCHORARRAY($BW$4),_xlfn.ANCHORARRAY($CJ$4)),"")</f>
        <v>26.53</v>
      </c>
      <c r="BP33" s="35" cm="1">
        <f t="array" ref="BP33">IFERROR(_xlfn.XLOOKUP(L33,_xlfn.ANCHORARRAY($BW$4),_xlfn.ANCHORARRAY($CJ$4)),"")</f>
        <v>26.91</v>
      </c>
      <c r="BR33" s="172">
        <f t="shared" si="14"/>
        <v>181.75</v>
      </c>
      <c r="BS33" s="172"/>
      <c r="BT33" s="50">
        <f t="shared" si="15"/>
        <v>181.75</v>
      </c>
      <c r="BW33" s="47">
        <v>44226</v>
      </c>
      <c r="BX33" s="42">
        <v>16.8</v>
      </c>
      <c r="BY33" s="51" t="e">
        <v>#N/A</v>
      </c>
      <c r="BZ33" s="51" t="e">
        <v>#N/A</v>
      </c>
      <c r="CA33" s="42">
        <v>73</v>
      </c>
      <c r="CB33" s="51" t="e">
        <v>#N/A</v>
      </c>
      <c r="CC33" s="51" t="e">
        <v>#N/A</v>
      </c>
      <c r="CD33" s="42" t="str">
        <v>T</v>
      </c>
      <c r="CE33" s="51" t="e">
        <v>#N/A</v>
      </c>
      <c r="CF33" s="51" t="e">
        <v>#N/A</v>
      </c>
      <c r="CG33" s="42">
        <v>5</v>
      </c>
      <c r="CH33" s="51" t="e">
        <v>#N/A</v>
      </c>
      <c r="CI33" s="51" t="e">
        <v>#N/A</v>
      </c>
      <c r="CJ33" s="42">
        <v>13.44</v>
      </c>
      <c r="CK33" s="51" t="e">
        <v>#N/A</v>
      </c>
      <c r="CL33" s="51" t="e">
        <v>#N/A</v>
      </c>
    </row>
    <row r="34" spans="4:90" x14ac:dyDescent="0.25">
      <c r="D34" s="54" t="str" cm="1">
        <f t="array" ref="D34">IFERROR(IF(MATCH(1,DAY(F34:L34),0),L34,""),"")</f>
        <v/>
      </c>
      <c r="E34" s="52">
        <v>21</v>
      </c>
      <c r="F34" s="26">
        <f t="shared" ref="F34:L34" si="31">F33+7</f>
        <v>44333</v>
      </c>
      <c r="G34" s="26">
        <f t="shared" si="31"/>
        <v>44334</v>
      </c>
      <c r="H34" s="26">
        <f t="shared" si="31"/>
        <v>44335</v>
      </c>
      <c r="I34" s="26">
        <f t="shared" si="31"/>
        <v>44336</v>
      </c>
      <c r="J34" s="26">
        <f t="shared" si="31"/>
        <v>44337</v>
      </c>
      <c r="K34" s="26">
        <f t="shared" si="31"/>
        <v>44338</v>
      </c>
      <c r="L34" s="26">
        <f t="shared" si="31"/>
        <v>44339</v>
      </c>
      <c r="N34" s="33" cm="1">
        <f t="array" ref="N34">IFERROR(_xlfn.XLOOKUP(F34,_xlfn.ANCHORARRAY($BW$4),_xlfn.ANCHORARRAY($BX$4)),"")</f>
        <v>28.1</v>
      </c>
      <c r="O34" s="34" cm="1">
        <f t="array" ref="O34">IFERROR(_xlfn.XLOOKUP(G34,_xlfn.ANCHORARRAY($BW$4),_xlfn.ANCHORARRAY($BX$4)),"")</f>
        <v>27.9</v>
      </c>
      <c r="P34" s="34" cm="1">
        <f t="array" ref="P34">IFERROR(_xlfn.XLOOKUP(H34,_xlfn.ANCHORARRAY($BW$4),_xlfn.ANCHORARRAY($BX$4)),"")</f>
        <v>27.9</v>
      </c>
      <c r="Q34" s="34" cm="1">
        <f t="array" ref="Q34">IFERROR(_xlfn.XLOOKUP(I34,_xlfn.ANCHORARRAY($BW$4),_xlfn.ANCHORARRAY($BX$4)),"")</f>
        <v>27.9</v>
      </c>
      <c r="R34" s="34" cm="1">
        <f t="array" ref="R34">IFERROR(_xlfn.XLOOKUP(J34,_xlfn.ANCHORARRAY($BW$4),_xlfn.ANCHORARRAY($BX$4)),"")</f>
        <v>28.3</v>
      </c>
      <c r="S34" s="34" cm="1">
        <f t="array" ref="S34">IFERROR(_xlfn.XLOOKUP(K34,_xlfn.ANCHORARRAY($BW$4),_xlfn.ANCHORARRAY($BX$4)),"")</f>
        <v>28.5</v>
      </c>
      <c r="T34" s="35" cm="1">
        <f t="array" ref="T34">IFERROR(_xlfn.XLOOKUP(L34,_xlfn.ANCHORARRAY($BW$4),_xlfn.ANCHORARRAY($BX$4)),"")</f>
        <v>28.7</v>
      </c>
      <c r="V34" s="172">
        <f t="shared" si="16"/>
        <v>28.185714285714287</v>
      </c>
      <c r="W34" s="172"/>
      <c r="X34" s="50">
        <f t="shared" si="6"/>
        <v>28.185714285714287</v>
      </c>
      <c r="Z34" s="33" cm="1">
        <f t="array" ref="Z34">IFERROR(_xlfn.XLOOKUP(F34,_xlfn.ANCHORARRAY($BW$4),_xlfn.ANCHORARRAY($CA$4)),"")</f>
        <v>83</v>
      </c>
      <c r="AA34" s="34" cm="1">
        <f t="array" ref="AA34">IFERROR(_xlfn.XLOOKUP(G34,_xlfn.ANCHORARRAY($BW$4),_xlfn.ANCHORARRAY($CA$4)),"")</f>
        <v>86</v>
      </c>
      <c r="AB34" s="34" cm="1">
        <f t="array" ref="AB34">IFERROR(_xlfn.XLOOKUP(H34,_xlfn.ANCHORARRAY($BW$4),_xlfn.ANCHORARRAY($CA$4)),"")</f>
        <v>84</v>
      </c>
      <c r="AC34" s="34" cm="1">
        <f t="array" ref="AC34">IFERROR(_xlfn.XLOOKUP(I34,_xlfn.ANCHORARRAY($BW$4),_xlfn.ANCHORARRAY($CA$4)),"")</f>
        <v>85</v>
      </c>
      <c r="AD34" s="34" cm="1">
        <f t="array" ref="AD34">IFERROR(_xlfn.XLOOKUP(J34,_xlfn.ANCHORARRAY($BW$4),_xlfn.ANCHORARRAY($CA$4)),"")</f>
        <v>83</v>
      </c>
      <c r="AE34" s="34" cm="1">
        <f t="array" ref="AE34">IFERROR(_xlfn.XLOOKUP(K34,_xlfn.ANCHORARRAY($BW$4),_xlfn.ANCHORARRAY($CA$4)),"")</f>
        <v>82</v>
      </c>
      <c r="AF34" s="35" cm="1">
        <f t="array" ref="AF34">IFERROR(_xlfn.XLOOKUP(L34,_xlfn.ANCHORARRAY($BW$4),_xlfn.ANCHORARRAY($CA$4)),"")</f>
        <v>83</v>
      </c>
      <c r="AH34" s="172">
        <f t="shared" si="11"/>
        <v>83.714285714285708</v>
      </c>
      <c r="AI34" s="172"/>
      <c r="AJ34" s="50">
        <f t="shared" si="7"/>
        <v>83.714285714285708</v>
      </c>
      <c r="AL34" s="33" cm="1">
        <f t="array" ref="AL34">IFERROR(_xlfn.XLOOKUP(F34,_xlfn.ANCHORARRAY($BW$4),_xlfn.ANCHORARRAY($CD$4)),"")</f>
        <v>0</v>
      </c>
      <c r="AM34" s="34" cm="1">
        <f t="array" ref="AM34">IFERROR(_xlfn.XLOOKUP(G34,_xlfn.ANCHORARRAY($BW$4),_xlfn.ANCHORARRAY($CD$4)),"")</f>
        <v>1</v>
      </c>
      <c r="AN34" s="34" cm="1">
        <f t="array" ref="AN34">IFERROR(_xlfn.XLOOKUP(H34,_xlfn.ANCHORARRAY($BW$4),_xlfn.ANCHORARRAY($CD$4)),"")</f>
        <v>0</v>
      </c>
      <c r="AO34" s="34" cm="1">
        <f t="array" ref="AO34">IFERROR(_xlfn.XLOOKUP(I34,_xlfn.ANCHORARRAY($BW$4),_xlfn.ANCHORARRAY($CD$4)),"")</f>
        <v>0</v>
      </c>
      <c r="AP34" s="34" cm="1">
        <f t="array" ref="AP34">IFERROR(_xlfn.XLOOKUP(J34,_xlfn.ANCHORARRAY($BW$4),_xlfn.ANCHORARRAY($CD$4)),"")</f>
        <v>0</v>
      </c>
      <c r="AQ34" s="34" cm="1">
        <f t="array" ref="AQ34">IFERROR(_xlfn.XLOOKUP(K34,_xlfn.ANCHORARRAY($BW$4),_xlfn.ANCHORARRAY($CD$4)),"")</f>
        <v>0</v>
      </c>
      <c r="AR34" s="35" cm="1">
        <f t="array" ref="AR34">IFERROR(_xlfn.XLOOKUP(L34,_xlfn.ANCHORARRAY($BW$4),_xlfn.ANCHORARRAY($CD$4)),"")</f>
        <v>0</v>
      </c>
      <c r="AT34" s="172">
        <f t="shared" si="12"/>
        <v>1</v>
      </c>
      <c r="AU34" s="172"/>
      <c r="AV34" s="50">
        <f t="shared" si="8"/>
        <v>1</v>
      </c>
      <c r="AX34" s="33" cm="1">
        <f t="array" ref="AX34">IFERROR(_xlfn.XLOOKUP(F34,_xlfn.ANCHORARRAY($BW$4),_xlfn.ANCHORARRAY($CG$4)),"")</f>
        <v>8.3000000000000007</v>
      </c>
      <c r="AY34" s="34" cm="1">
        <f t="array" ref="AY34">IFERROR(_xlfn.XLOOKUP(G34,_xlfn.ANCHORARRAY($BW$4),_xlfn.ANCHORARRAY($CG$4)),"")</f>
        <v>7.6</v>
      </c>
      <c r="AZ34" s="34" cm="1">
        <f t="array" ref="AZ34">IFERROR(_xlfn.XLOOKUP(H34,_xlfn.ANCHORARRAY($BW$4),_xlfn.ANCHORARRAY($CG$4)),"")</f>
        <v>7.2</v>
      </c>
      <c r="BA34" s="34" cm="1">
        <f t="array" ref="BA34">IFERROR(_xlfn.XLOOKUP(I34,_xlfn.ANCHORARRAY($BW$4),_xlfn.ANCHORARRAY($CG$4)),"")</f>
        <v>6.2</v>
      </c>
      <c r="BB34" s="34" cm="1">
        <f t="array" ref="BB34">IFERROR(_xlfn.XLOOKUP(J34,_xlfn.ANCHORARRAY($BW$4),_xlfn.ANCHORARRAY($CG$4)),"")</f>
        <v>7.6</v>
      </c>
      <c r="BC34" s="34" cm="1">
        <f t="array" ref="BC34">IFERROR(_xlfn.XLOOKUP(K34,_xlfn.ANCHORARRAY($BW$4),_xlfn.ANCHORARRAY($CG$4)),"")</f>
        <v>7.1</v>
      </c>
      <c r="BD34" s="35" cm="1">
        <f t="array" ref="BD34">IFERROR(_xlfn.XLOOKUP(L34,_xlfn.ANCHORARRAY($BW$4),_xlfn.ANCHORARRAY($CG$4)),"")</f>
        <v>8.6</v>
      </c>
      <c r="BF34" s="172">
        <f t="shared" si="13"/>
        <v>52.6</v>
      </c>
      <c r="BG34" s="172"/>
      <c r="BH34" s="50">
        <f t="shared" si="9"/>
        <v>52.6</v>
      </c>
      <c r="BJ34" s="33" cm="1">
        <f t="array" ref="BJ34">IFERROR(_xlfn.XLOOKUP(F34,_xlfn.ANCHORARRAY($BW$4),_xlfn.ANCHORARRAY($CJ$4)),"")</f>
        <v>23.64</v>
      </c>
      <c r="BK34" s="34" cm="1">
        <f t="array" ref="BK34">IFERROR(_xlfn.XLOOKUP(G34,_xlfn.ANCHORARRAY($BW$4),_xlfn.ANCHORARRAY($CJ$4)),"")</f>
        <v>25.56</v>
      </c>
      <c r="BL34" s="34" cm="1">
        <f t="array" ref="BL34">IFERROR(_xlfn.XLOOKUP(H34,_xlfn.ANCHORARRAY($BW$4),_xlfn.ANCHORARRAY($CJ$4)),"")</f>
        <v>24.67</v>
      </c>
      <c r="BM34" s="34" cm="1">
        <f t="array" ref="BM34">IFERROR(_xlfn.XLOOKUP(I34,_xlfn.ANCHORARRAY($BW$4),_xlfn.ANCHORARRAY($CJ$4)),"")</f>
        <v>22.26</v>
      </c>
      <c r="BN34" s="34" cm="1">
        <f t="array" ref="BN34">IFERROR(_xlfn.XLOOKUP(J34,_xlfn.ANCHORARRAY($BW$4),_xlfn.ANCHORARRAY($CJ$4)),"")</f>
        <v>23.63</v>
      </c>
      <c r="BO34" s="34" cm="1">
        <f t="array" ref="BO34">IFERROR(_xlfn.XLOOKUP(K34,_xlfn.ANCHORARRAY($BW$4),_xlfn.ANCHORARRAY($CJ$4)),"")</f>
        <v>22.73</v>
      </c>
      <c r="BP34" s="35" cm="1">
        <f t="array" ref="BP34">IFERROR(_xlfn.XLOOKUP(L34,_xlfn.ANCHORARRAY($BW$4),_xlfn.ANCHORARRAY($CJ$4)),"")</f>
        <v>25.55</v>
      </c>
      <c r="BR34" s="172">
        <f t="shared" si="14"/>
        <v>168.04000000000002</v>
      </c>
      <c r="BS34" s="172"/>
      <c r="BT34" s="50">
        <f t="shared" si="15"/>
        <v>168.04000000000002</v>
      </c>
      <c r="BW34" s="47">
        <v>44227</v>
      </c>
      <c r="BX34" s="42">
        <v>18.5</v>
      </c>
      <c r="BY34" s="51" t="e">
        <v>#N/A</v>
      </c>
      <c r="BZ34" s="51" t="e">
        <v>#N/A</v>
      </c>
      <c r="CA34" s="42">
        <v>71</v>
      </c>
      <c r="CB34" s="51" t="e">
        <v>#N/A</v>
      </c>
      <c r="CC34" s="51" t="e">
        <v>#N/A</v>
      </c>
      <c r="CD34" s="42">
        <v>0</v>
      </c>
      <c r="CE34" s="51" t="e">
        <v>#N/A</v>
      </c>
      <c r="CF34" s="51">
        <v>0</v>
      </c>
      <c r="CG34" s="42">
        <v>8</v>
      </c>
      <c r="CH34" s="51" t="e">
        <v>#N/A</v>
      </c>
      <c r="CI34" s="51" t="e">
        <v>#N/A</v>
      </c>
      <c r="CJ34" s="42">
        <v>16.84</v>
      </c>
      <c r="CK34" s="51" t="e">
        <v>#N/A</v>
      </c>
      <c r="CL34" s="51" t="e">
        <v>#N/A</v>
      </c>
    </row>
    <row r="35" spans="4:90" x14ac:dyDescent="0.25">
      <c r="D35" s="54" t="str" cm="1">
        <f t="array" ref="D35">IFERROR(IF(MATCH(1,DAY(F35:L35),0),L35,""),"")</f>
        <v/>
      </c>
      <c r="E35" s="52">
        <v>22</v>
      </c>
      <c r="F35" s="26">
        <f t="shared" ref="F35:L35" si="32">F34+7</f>
        <v>44340</v>
      </c>
      <c r="G35" s="26">
        <f t="shared" si="32"/>
        <v>44341</v>
      </c>
      <c r="H35" s="26">
        <f t="shared" si="32"/>
        <v>44342</v>
      </c>
      <c r="I35" s="26">
        <f t="shared" si="32"/>
        <v>44343</v>
      </c>
      <c r="J35" s="26">
        <f t="shared" si="32"/>
        <v>44344</v>
      </c>
      <c r="K35" s="26">
        <f t="shared" si="32"/>
        <v>44345</v>
      </c>
      <c r="L35" s="26">
        <f t="shared" si="32"/>
        <v>44346</v>
      </c>
      <c r="N35" s="33" cm="1">
        <f t="array" ref="N35">IFERROR(_xlfn.XLOOKUP(F35,_xlfn.ANCHORARRAY($BW$4),_xlfn.ANCHORARRAY($BX$4)),"")</f>
        <v>28</v>
      </c>
      <c r="O35" s="34" cm="1">
        <f t="array" ref="O35">IFERROR(_xlfn.XLOOKUP(G35,_xlfn.ANCHORARRAY($BW$4),_xlfn.ANCHORARRAY($BX$4)),"")</f>
        <v>26.8</v>
      </c>
      <c r="P35" s="34" cm="1">
        <f t="array" ref="P35">IFERROR(_xlfn.XLOOKUP(H35,_xlfn.ANCHORARRAY($BW$4),_xlfn.ANCHORARRAY($BX$4)),"")</f>
        <v>27.9</v>
      </c>
      <c r="Q35" s="34" cm="1">
        <f t="array" ref="Q35">IFERROR(_xlfn.XLOOKUP(I35,_xlfn.ANCHORARRAY($BW$4),_xlfn.ANCHORARRAY($BX$4)),"")</f>
        <v>29.1</v>
      </c>
      <c r="R35" s="34" cm="1">
        <f t="array" ref="R35">IFERROR(_xlfn.XLOOKUP(J35,_xlfn.ANCHORARRAY($BW$4),_xlfn.ANCHORARRAY($BX$4)),"")</f>
        <v>28.8</v>
      </c>
      <c r="S35" s="34" cm="1">
        <f t="array" ref="S35">IFERROR(_xlfn.XLOOKUP(K35,_xlfn.ANCHORARRAY($BW$4),_xlfn.ANCHORARRAY($BX$4)),"")</f>
        <v>25.7</v>
      </c>
      <c r="T35" s="35" cm="1">
        <f t="array" ref="T35">IFERROR(_xlfn.XLOOKUP(L35,_xlfn.ANCHORARRAY($BW$4),_xlfn.ANCHORARRAY($BX$4)),"")</f>
        <v>25.5</v>
      </c>
      <c r="V35" s="172">
        <f t="shared" si="16"/>
        <v>27.4</v>
      </c>
      <c r="W35" s="172"/>
      <c r="X35" s="50">
        <f t="shared" si="6"/>
        <v>27.4</v>
      </c>
      <c r="Z35" s="33" cm="1">
        <f t="array" ref="Z35">IFERROR(_xlfn.XLOOKUP(F35,_xlfn.ANCHORARRAY($BW$4),_xlfn.ANCHORARRAY($CA$4)),"")</f>
        <v>85</v>
      </c>
      <c r="AA35" s="34" cm="1">
        <f t="array" ref="AA35">IFERROR(_xlfn.XLOOKUP(G35,_xlfn.ANCHORARRAY($BW$4),_xlfn.ANCHORARRAY($CA$4)),"")</f>
        <v>86</v>
      </c>
      <c r="AB35" s="34" cm="1">
        <f t="array" ref="AB35">IFERROR(_xlfn.XLOOKUP(H35,_xlfn.ANCHORARRAY($BW$4),_xlfn.ANCHORARRAY($CA$4)),"")</f>
        <v>86</v>
      </c>
      <c r="AC35" s="34" cm="1">
        <f t="array" ref="AC35">IFERROR(_xlfn.XLOOKUP(I35,_xlfn.ANCHORARRAY($BW$4),_xlfn.ANCHORARRAY($CA$4)),"")</f>
        <v>81</v>
      </c>
      <c r="AD35" s="34" cm="1">
        <f t="array" ref="AD35">IFERROR(_xlfn.XLOOKUP(J35,_xlfn.ANCHORARRAY($BW$4),_xlfn.ANCHORARRAY($CA$4)),"")</f>
        <v>81</v>
      </c>
      <c r="AE35" s="34" cm="1">
        <f t="array" ref="AE35">IFERROR(_xlfn.XLOOKUP(K35,_xlfn.ANCHORARRAY($BW$4),_xlfn.ANCHORARRAY($CA$4)),"")</f>
        <v>90</v>
      </c>
      <c r="AF35" s="35" cm="1">
        <f t="array" ref="AF35">IFERROR(_xlfn.XLOOKUP(L35,_xlfn.ANCHORARRAY($BW$4),_xlfn.ANCHORARRAY($CA$4)),"")</f>
        <v>92</v>
      </c>
      <c r="AH35" s="172">
        <f t="shared" si="11"/>
        <v>85.857142857142861</v>
      </c>
      <c r="AI35" s="172"/>
      <c r="AJ35" s="50">
        <f t="shared" si="7"/>
        <v>85.857142857142861</v>
      </c>
      <c r="AL35" s="33" cm="1">
        <f t="array" ref="AL35">IFERROR(_xlfn.XLOOKUP(F35,_xlfn.ANCHORARRAY($BW$4),_xlfn.ANCHORARRAY($CD$4)),"")</f>
        <v>81.5</v>
      </c>
      <c r="AM35" s="34" t="str" cm="1">
        <f t="array" ref="AM35">IFERROR(_xlfn.XLOOKUP(G35,_xlfn.ANCHORARRAY($BW$4),_xlfn.ANCHORARRAY($CD$4)),"")</f>
        <v>T</v>
      </c>
      <c r="AN35" s="34" cm="1">
        <f t="array" ref="AN35">IFERROR(_xlfn.XLOOKUP(H35,_xlfn.ANCHORARRAY($BW$4),_xlfn.ANCHORARRAY($CD$4)),"")</f>
        <v>0</v>
      </c>
      <c r="AO35" s="34" cm="1">
        <f t="array" ref="AO35">IFERROR(_xlfn.XLOOKUP(I35,_xlfn.ANCHORARRAY($BW$4),_xlfn.ANCHORARRAY($CD$4)),"")</f>
        <v>0</v>
      </c>
      <c r="AP35" s="34" cm="1">
        <f t="array" ref="AP35">IFERROR(_xlfn.XLOOKUP(J35,_xlfn.ANCHORARRAY($BW$4),_xlfn.ANCHORARRAY($CD$4)),"")</f>
        <v>0</v>
      </c>
      <c r="AQ35" s="34" cm="1">
        <f t="array" ref="AQ35">IFERROR(_xlfn.XLOOKUP(K35,_xlfn.ANCHORARRAY($BW$4),_xlfn.ANCHORARRAY($CD$4)),"")</f>
        <v>5.5</v>
      </c>
      <c r="AR35" s="35" cm="1">
        <f t="array" ref="AR35">IFERROR(_xlfn.XLOOKUP(L35,_xlfn.ANCHORARRAY($BW$4),_xlfn.ANCHORARRAY($CD$4)),"")</f>
        <v>23.5</v>
      </c>
      <c r="AT35" s="172">
        <f t="shared" si="12"/>
        <v>110.5</v>
      </c>
      <c r="AU35" s="172"/>
      <c r="AV35" s="50">
        <f t="shared" si="8"/>
        <v>110.5</v>
      </c>
      <c r="AX35" s="33" cm="1">
        <f t="array" ref="AX35">IFERROR(_xlfn.XLOOKUP(F35,_xlfn.ANCHORARRAY($BW$4),_xlfn.ANCHORARRAY($CG$4)),"")</f>
        <v>7.7</v>
      </c>
      <c r="AY35" s="34" cm="1">
        <f t="array" ref="AY35">IFERROR(_xlfn.XLOOKUP(G35,_xlfn.ANCHORARRAY($BW$4),_xlfn.ANCHORARRAY($CG$4)),"")</f>
        <v>3.9</v>
      </c>
      <c r="AZ35" s="34" cm="1">
        <f t="array" ref="AZ35">IFERROR(_xlfn.XLOOKUP(H35,_xlfn.ANCHORARRAY($BW$4),_xlfn.ANCHORARRAY($CG$4)),"")</f>
        <v>8</v>
      </c>
      <c r="BA35" s="34" cm="1">
        <f t="array" ref="BA35">IFERROR(_xlfn.XLOOKUP(I35,_xlfn.ANCHORARRAY($BW$4),_xlfn.ANCHORARRAY($CG$4)),"")</f>
        <v>10.5</v>
      </c>
      <c r="BB35" s="34" cm="1">
        <f t="array" ref="BB35">IFERROR(_xlfn.XLOOKUP(J35,_xlfn.ANCHORARRAY($BW$4),_xlfn.ANCHORARRAY($CG$4)),"")</f>
        <v>7.8</v>
      </c>
      <c r="BC35" s="34" cm="1">
        <f t="array" ref="BC35">IFERROR(_xlfn.XLOOKUP(K35,_xlfn.ANCHORARRAY($BW$4),_xlfn.ANCHORARRAY($CG$4)),"")</f>
        <v>0.2</v>
      </c>
      <c r="BD35" s="35" cm="1">
        <f t="array" ref="BD35">IFERROR(_xlfn.XLOOKUP(L35,_xlfn.ANCHORARRAY($BW$4),_xlfn.ANCHORARRAY($CG$4)),"")</f>
        <v>1.8</v>
      </c>
      <c r="BF35" s="172">
        <f t="shared" si="13"/>
        <v>39.9</v>
      </c>
      <c r="BG35" s="172"/>
      <c r="BH35" s="50">
        <f t="shared" si="9"/>
        <v>39.9</v>
      </c>
      <c r="BJ35" s="33" cm="1">
        <f t="array" ref="BJ35">IFERROR(_xlfn.XLOOKUP(F35,_xlfn.ANCHORARRAY($BW$4),_xlfn.ANCHORARRAY($CJ$4)),"")</f>
        <v>24.69</v>
      </c>
      <c r="BK35" s="34" cm="1">
        <f t="array" ref="BK35">IFERROR(_xlfn.XLOOKUP(G35,_xlfn.ANCHORARRAY($BW$4),_xlfn.ANCHORARRAY($CJ$4)),"")</f>
        <v>20.02</v>
      </c>
      <c r="BL35" s="34" cm="1">
        <f t="array" ref="BL35">IFERROR(_xlfn.XLOOKUP(H35,_xlfn.ANCHORARRAY($BW$4),_xlfn.ANCHORARRAY($CJ$4)),"")</f>
        <v>24.61</v>
      </c>
      <c r="BM35" s="34" cm="1">
        <f t="array" ref="BM35">IFERROR(_xlfn.XLOOKUP(I35,_xlfn.ANCHORARRAY($BW$4),_xlfn.ANCHORARRAY($CJ$4)),"")</f>
        <v>26.89</v>
      </c>
      <c r="BN35" s="34" cm="1">
        <f t="array" ref="BN35">IFERROR(_xlfn.XLOOKUP(J35,_xlfn.ANCHORARRAY($BW$4),_xlfn.ANCHORARRAY($CJ$4)),"")</f>
        <v>24.48</v>
      </c>
      <c r="BO35" s="34" cm="1">
        <f t="array" ref="BO35">IFERROR(_xlfn.XLOOKUP(K35,_xlfn.ANCHORARRAY($BW$4),_xlfn.ANCHORARRAY($CJ$4)),"")</f>
        <v>5.38</v>
      </c>
      <c r="BP35" s="35" cm="1">
        <f t="array" ref="BP35">IFERROR(_xlfn.XLOOKUP(L35,_xlfn.ANCHORARRAY($BW$4),_xlfn.ANCHORARRAY($CJ$4)),"")</f>
        <v>10.51</v>
      </c>
      <c r="BR35" s="172">
        <f t="shared" si="14"/>
        <v>136.57999999999998</v>
      </c>
      <c r="BS35" s="172"/>
      <c r="BT35" s="50">
        <f t="shared" si="15"/>
        <v>136.57999999999998</v>
      </c>
      <c r="BW35" s="47">
        <v>44228</v>
      </c>
      <c r="BX35" s="42">
        <v>19.399999999999999</v>
      </c>
      <c r="BY35" s="51" t="e">
        <v>#N/A</v>
      </c>
      <c r="BZ35" s="51" t="e">
        <v>#N/A</v>
      </c>
      <c r="CA35" s="42">
        <v>71</v>
      </c>
      <c r="CB35" s="51" t="e">
        <v>#N/A</v>
      </c>
      <c r="CC35" s="51" t="e">
        <v>#N/A</v>
      </c>
      <c r="CD35" s="42">
        <v>0</v>
      </c>
      <c r="CE35" s="51" t="e">
        <v>#N/A</v>
      </c>
      <c r="CF35" s="51">
        <v>0</v>
      </c>
      <c r="CG35" s="42">
        <v>10.199999999999999</v>
      </c>
      <c r="CH35" s="51" t="e">
        <v>#N/A</v>
      </c>
      <c r="CI35" s="51" t="e">
        <v>#N/A</v>
      </c>
      <c r="CJ35" s="42">
        <v>18.36</v>
      </c>
      <c r="CK35" s="51" t="e">
        <v>#N/A</v>
      </c>
      <c r="CL35" s="51" t="e">
        <v>#N/A</v>
      </c>
    </row>
    <row r="36" spans="4:90" x14ac:dyDescent="0.25">
      <c r="D36" s="54" cm="1">
        <f t="array" ref="D36">IFERROR(IF(MATCH(1,DAY(F36:L36),0),L36,""),"")</f>
        <v>44353</v>
      </c>
      <c r="E36" s="52">
        <v>23</v>
      </c>
      <c r="F36" s="26">
        <f t="shared" ref="F36:L36" si="33">F35+7</f>
        <v>44347</v>
      </c>
      <c r="G36" s="26">
        <f t="shared" si="33"/>
        <v>44348</v>
      </c>
      <c r="H36" s="26">
        <f t="shared" si="33"/>
        <v>44349</v>
      </c>
      <c r="I36" s="26">
        <f t="shared" si="33"/>
        <v>44350</v>
      </c>
      <c r="J36" s="26">
        <f t="shared" si="33"/>
        <v>44351</v>
      </c>
      <c r="K36" s="26">
        <f t="shared" si="33"/>
        <v>44352</v>
      </c>
      <c r="L36" s="26">
        <f t="shared" si="33"/>
        <v>44353</v>
      </c>
      <c r="N36" s="33" cm="1">
        <f t="array" ref="N36">IFERROR(_xlfn.XLOOKUP(F36,_xlfn.ANCHORARRAY($BW$4),_xlfn.ANCHORARRAY($BX$4)),"")</f>
        <v>25.2</v>
      </c>
      <c r="O36" s="34" cm="1">
        <f t="array" ref="O36">IFERROR(_xlfn.XLOOKUP(G36,_xlfn.ANCHORARRAY($BW$4),_xlfn.ANCHORARRAY($BX$4)),"")</f>
        <v>26.8</v>
      </c>
      <c r="P36" s="34" cm="1">
        <f t="array" ref="P36">IFERROR(_xlfn.XLOOKUP(H36,_xlfn.ANCHORARRAY($BW$4),_xlfn.ANCHORARRAY($BX$4)),"")</f>
        <v>28</v>
      </c>
      <c r="Q36" s="34" cm="1">
        <f t="array" ref="Q36">IFERROR(_xlfn.XLOOKUP(I36,_xlfn.ANCHORARRAY($BW$4),_xlfn.ANCHORARRAY($BX$4)),"")</f>
        <v>28.7</v>
      </c>
      <c r="R36" s="34" cm="1">
        <f t="array" ref="R36">IFERROR(_xlfn.XLOOKUP(J36,_xlfn.ANCHORARRAY($BW$4),_xlfn.ANCHORARRAY($BX$4)),"")</f>
        <v>29</v>
      </c>
      <c r="S36" s="34" cm="1">
        <f t="array" ref="S36">IFERROR(_xlfn.XLOOKUP(K36,_xlfn.ANCHORARRAY($BW$4),_xlfn.ANCHORARRAY($BX$4)),"")</f>
        <v>26.3</v>
      </c>
      <c r="T36" s="35" cm="1">
        <f t="array" ref="T36">IFERROR(_xlfn.XLOOKUP(L36,_xlfn.ANCHORARRAY($BW$4),_xlfn.ANCHORARRAY($BX$4)),"")</f>
        <v>24.6</v>
      </c>
      <c r="V36" s="172">
        <f t="shared" si="16"/>
        <v>26.942857142857143</v>
      </c>
      <c r="W36" s="172"/>
      <c r="X36" s="50">
        <f t="shared" si="6"/>
        <v>26.942857142857143</v>
      </c>
      <c r="Z36" s="33" cm="1">
        <f t="array" ref="Z36">IFERROR(_xlfn.XLOOKUP(F36,_xlfn.ANCHORARRAY($BW$4),_xlfn.ANCHORARRAY($CA$4)),"")</f>
        <v>92</v>
      </c>
      <c r="AA36" s="34" cm="1">
        <f t="array" ref="AA36">IFERROR(_xlfn.XLOOKUP(G36,_xlfn.ANCHORARRAY($BW$4),_xlfn.ANCHORARRAY($CA$4)),"")</f>
        <v>89</v>
      </c>
      <c r="AB36" s="34" cm="1">
        <f t="array" ref="AB36">IFERROR(_xlfn.XLOOKUP(H36,_xlfn.ANCHORARRAY($BW$4),_xlfn.ANCHORARRAY($CA$4)),"")</f>
        <v>87</v>
      </c>
      <c r="AC36" s="34" cm="1">
        <f t="array" ref="AC36">IFERROR(_xlfn.XLOOKUP(I36,_xlfn.ANCHORARRAY($BW$4),_xlfn.ANCHORARRAY($CA$4)),"")</f>
        <v>83</v>
      </c>
      <c r="AD36" s="34" cm="1">
        <f t="array" ref="AD36">IFERROR(_xlfn.XLOOKUP(J36,_xlfn.ANCHORARRAY($BW$4),_xlfn.ANCHORARRAY($CA$4)),"")</f>
        <v>82</v>
      </c>
      <c r="AE36" s="34" cm="1">
        <f t="array" ref="AE36">IFERROR(_xlfn.XLOOKUP(K36,_xlfn.ANCHORARRAY($BW$4),_xlfn.ANCHORARRAY($CA$4)),"")</f>
        <v>94</v>
      </c>
      <c r="AF36" s="35" cm="1">
        <f t="array" ref="AF36">IFERROR(_xlfn.XLOOKUP(L36,_xlfn.ANCHORARRAY($BW$4),_xlfn.ANCHORARRAY($CA$4)),"")</f>
        <v>96</v>
      </c>
      <c r="AH36" s="172">
        <f t="shared" si="11"/>
        <v>89</v>
      </c>
      <c r="AI36" s="172"/>
      <c r="AJ36" s="50">
        <f t="shared" si="7"/>
        <v>89</v>
      </c>
      <c r="AL36" s="33" cm="1">
        <f t="array" ref="AL36">IFERROR(_xlfn.XLOOKUP(F36,_xlfn.ANCHORARRAY($BW$4),_xlfn.ANCHORARRAY($CD$4)),"")</f>
        <v>10.5</v>
      </c>
      <c r="AM36" s="34" t="str" cm="1">
        <f t="array" ref="AM36">IFERROR(_xlfn.XLOOKUP(G36,_xlfn.ANCHORARRAY($BW$4),_xlfn.ANCHORARRAY($CD$4)),"")</f>
        <v>T</v>
      </c>
      <c r="AN36" s="34" cm="1">
        <f t="array" ref="AN36">IFERROR(_xlfn.XLOOKUP(H36,_xlfn.ANCHORARRAY($BW$4),_xlfn.ANCHORARRAY($CD$4)),"")</f>
        <v>0.5</v>
      </c>
      <c r="AO36" s="34" cm="1">
        <f t="array" ref="AO36">IFERROR(_xlfn.XLOOKUP(I36,_xlfn.ANCHORARRAY($BW$4),_xlfn.ANCHORARRAY($CD$4)),"")</f>
        <v>0</v>
      </c>
      <c r="AP36" s="34" cm="1">
        <f t="array" ref="AP36">IFERROR(_xlfn.XLOOKUP(J36,_xlfn.ANCHORARRAY($BW$4),_xlfn.ANCHORARRAY($CD$4)),"")</f>
        <v>0</v>
      </c>
      <c r="AQ36" s="34" cm="1">
        <f t="array" ref="AQ36">IFERROR(_xlfn.XLOOKUP(K36,_xlfn.ANCHORARRAY($BW$4),_xlfn.ANCHORARRAY($CD$4)),"")</f>
        <v>19.5</v>
      </c>
      <c r="AR36" s="35" cm="1">
        <f t="array" ref="AR36">IFERROR(_xlfn.XLOOKUP(L36,_xlfn.ANCHORARRAY($BW$4),_xlfn.ANCHORARRAY($CD$4)),"")</f>
        <v>17.5</v>
      </c>
      <c r="AT36" s="172">
        <f t="shared" si="12"/>
        <v>48</v>
      </c>
      <c r="AU36" s="172"/>
      <c r="AV36" s="50">
        <f t="shared" si="8"/>
        <v>48</v>
      </c>
      <c r="AX36" s="33" cm="1">
        <f t="array" ref="AX36">IFERROR(_xlfn.XLOOKUP(F36,_xlfn.ANCHORARRAY($BW$4),_xlfn.ANCHORARRAY($CG$4)),"")</f>
        <v>0</v>
      </c>
      <c r="AY36" s="34" cm="1">
        <f t="array" ref="AY36">IFERROR(_xlfn.XLOOKUP(G36,_xlfn.ANCHORARRAY($BW$4),_xlfn.ANCHORARRAY($CG$4)),"")</f>
        <v>1.5</v>
      </c>
      <c r="AZ36" s="34" cm="1">
        <f t="array" ref="AZ36">IFERROR(_xlfn.XLOOKUP(H36,_xlfn.ANCHORARRAY($BW$4),_xlfn.ANCHORARRAY($CG$4)),"")</f>
        <v>6.3</v>
      </c>
      <c r="BA36" s="34" cm="1">
        <f t="array" ref="BA36">IFERROR(_xlfn.XLOOKUP(I36,_xlfn.ANCHORARRAY($BW$4),_xlfn.ANCHORARRAY($CG$4)),"")</f>
        <v>10</v>
      </c>
      <c r="BB36" s="34" cm="1">
        <f t="array" ref="BB36">IFERROR(_xlfn.XLOOKUP(J36,_xlfn.ANCHORARRAY($BW$4),_xlfn.ANCHORARRAY($CG$4)),"")</f>
        <v>8.3000000000000007</v>
      </c>
      <c r="BC36" s="34" cm="1">
        <f t="array" ref="BC36">IFERROR(_xlfn.XLOOKUP(K36,_xlfn.ANCHORARRAY($BW$4),_xlfn.ANCHORARRAY($CG$4)),"")</f>
        <v>0.5</v>
      </c>
      <c r="BD36" s="35" cm="1">
        <f t="array" ref="BD36">IFERROR(_xlfn.XLOOKUP(L36,_xlfn.ANCHORARRAY($BW$4),_xlfn.ANCHORARRAY($CG$4)),"")</f>
        <v>0</v>
      </c>
      <c r="BF36" s="172">
        <f t="shared" si="13"/>
        <v>26.6</v>
      </c>
      <c r="BG36" s="172"/>
      <c r="BH36" s="50">
        <f t="shared" si="9"/>
        <v>26.6</v>
      </c>
      <c r="BJ36" s="33" cm="1">
        <f t="array" ref="BJ36">IFERROR(_xlfn.XLOOKUP(F36,_xlfn.ANCHORARRAY($BW$4),_xlfn.ANCHORARRAY($CJ$4)),"")</f>
        <v>7.42</v>
      </c>
      <c r="BK36" s="34" cm="1">
        <f t="array" ref="BK36">IFERROR(_xlfn.XLOOKUP(G36,_xlfn.ANCHORARRAY($BW$4),_xlfn.ANCHORARRAY($CJ$4)),"")</f>
        <v>16.41</v>
      </c>
      <c r="BL36" s="34" cm="1">
        <f t="array" ref="BL36">IFERROR(_xlfn.XLOOKUP(H36,_xlfn.ANCHORARRAY($BW$4),_xlfn.ANCHORARRAY($CJ$4)),"")</f>
        <v>23.11</v>
      </c>
      <c r="BM36" s="34" cm="1">
        <f t="array" ref="BM36">IFERROR(_xlfn.XLOOKUP(I36,_xlfn.ANCHORARRAY($BW$4),_xlfn.ANCHORARRAY($CJ$4)),"")</f>
        <v>27.8</v>
      </c>
      <c r="BN36" s="34" cm="1">
        <f t="array" ref="BN36">IFERROR(_xlfn.XLOOKUP(J36,_xlfn.ANCHORARRAY($BW$4),_xlfn.ANCHORARRAY($CJ$4)),"")</f>
        <v>22.12</v>
      </c>
      <c r="BO36" s="34" cm="1">
        <f t="array" ref="BO36">IFERROR(_xlfn.XLOOKUP(K36,_xlfn.ANCHORARRAY($BW$4),_xlfn.ANCHORARRAY($CJ$4)),"")</f>
        <v>8.26</v>
      </c>
      <c r="BP36" s="35" cm="1">
        <f t="array" ref="BP36">IFERROR(_xlfn.XLOOKUP(L36,_xlfn.ANCHORARRAY($BW$4),_xlfn.ANCHORARRAY($CJ$4)),"")</f>
        <v>5.51</v>
      </c>
      <c r="BR36" s="172">
        <f t="shared" si="14"/>
        <v>110.63000000000001</v>
      </c>
      <c r="BS36" s="172"/>
      <c r="BT36" s="50">
        <f t="shared" si="15"/>
        <v>110.63000000000001</v>
      </c>
      <c r="BW36" s="47">
        <v>44229</v>
      </c>
      <c r="BX36" s="42">
        <v>19.2</v>
      </c>
      <c r="BY36" s="51" t="e">
        <v>#N/A</v>
      </c>
      <c r="BZ36" s="51" t="e">
        <v>#N/A</v>
      </c>
      <c r="CA36" s="42">
        <v>76</v>
      </c>
      <c r="CB36" s="51" t="e">
        <v>#N/A</v>
      </c>
      <c r="CC36" s="51" t="e">
        <v>#N/A</v>
      </c>
      <c r="CD36" s="42" t="str">
        <v>T</v>
      </c>
      <c r="CE36" s="51" t="e">
        <v>#N/A</v>
      </c>
      <c r="CF36" s="51" t="e">
        <v>#N/A</v>
      </c>
      <c r="CG36" s="42">
        <v>6.1</v>
      </c>
      <c r="CH36" s="51" t="e">
        <v>#N/A</v>
      </c>
      <c r="CI36" s="51" t="e">
        <v>#N/A</v>
      </c>
      <c r="CJ36" s="42">
        <v>13.96</v>
      </c>
      <c r="CK36" s="51" t="e">
        <v>#N/A</v>
      </c>
      <c r="CL36" s="51" t="e">
        <v>#N/A</v>
      </c>
    </row>
    <row r="37" spans="4:90" x14ac:dyDescent="0.25">
      <c r="D37" s="54" t="str" cm="1">
        <f t="array" ref="D37">IFERROR(IF(MATCH(1,DAY(F37:L37),0),L37,""),"")</f>
        <v/>
      </c>
      <c r="E37" s="52">
        <v>24</v>
      </c>
      <c r="F37" s="26">
        <f t="shared" ref="F37:L37" si="34">F36+7</f>
        <v>44354</v>
      </c>
      <c r="G37" s="26">
        <f t="shared" si="34"/>
        <v>44355</v>
      </c>
      <c r="H37" s="26">
        <f t="shared" si="34"/>
        <v>44356</v>
      </c>
      <c r="I37" s="26">
        <f t="shared" si="34"/>
        <v>44357</v>
      </c>
      <c r="J37" s="26">
        <f t="shared" si="34"/>
        <v>44358</v>
      </c>
      <c r="K37" s="26">
        <f t="shared" si="34"/>
        <v>44359</v>
      </c>
      <c r="L37" s="26">
        <f t="shared" si="34"/>
        <v>44360</v>
      </c>
      <c r="N37" s="33" cm="1">
        <f t="array" ref="N37">IFERROR(_xlfn.XLOOKUP(F37,_xlfn.ANCHORARRAY($BW$4),_xlfn.ANCHORARRAY($BX$4)),"")</f>
        <v>26</v>
      </c>
      <c r="O37" s="34" cm="1">
        <f t="array" ref="O37">IFERROR(_xlfn.XLOOKUP(G37,_xlfn.ANCHORARRAY($BW$4),_xlfn.ANCHORARRAY($BX$4)),"")</f>
        <v>26.7</v>
      </c>
      <c r="P37" s="34" cm="1">
        <f t="array" ref="P37">IFERROR(_xlfn.XLOOKUP(H37,_xlfn.ANCHORARRAY($BW$4),_xlfn.ANCHORARRAY($BX$4)),"")</f>
        <v>27.3</v>
      </c>
      <c r="Q37" s="34" cm="1">
        <f t="array" ref="Q37">IFERROR(_xlfn.XLOOKUP(I37,_xlfn.ANCHORARRAY($BW$4),_xlfn.ANCHORARRAY($BX$4)),"")</f>
        <v>27.1</v>
      </c>
      <c r="R37" s="34" cm="1">
        <f t="array" ref="R37">IFERROR(_xlfn.XLOOKUP(J37,_xlfn.ANCHORARRAY($BW$4),_xlfn.ANCHORARRAY($BX$4)),"")</f>
        <v>27.9</v>
      </c>
      <c r="S37" s="34" cm="1">
        <f t="array" ref="S37">IFERROR(_xlfn.XLOOKUP(K37,_xlfn.ANCHORARRAY($BW$4),_xlfn.ANCHORARRAY($BX$4)),"")</f>
        <v>28.1</v>
      </c>
      <c r="T37" s="35" cm="1">
        <f t="array" ref="T37">IFERROR(_xlfn.XLOOKUP(L37,_xlfn.ANCHORARRAY($BW$4),_xlfn.ANCHORARRAY($BX$4)),"")</f>
        <v>28.6</v>
      </c>
      <c r="V37" s="172">
        <f t="shared" si="16"/>
        <v>27.385714285714283</v>
      </c>
      <c r="W37" s="172"/>
      <c r="X37" s="50">
        <f t="shared" si="6"/>
        <v>27.385714285714283</v>
      </c>
      <c r="Z37" s="33" cm="1">
        <f t="array" ref="Z37">IFERROR(_xlfn.XLOOKUP(F37,_xlfn.ANCHORARRAY($BW$4),_xlfn.ANCHORARRAY($CA$4)),"")</f>
        <v>91</v>
      </c>
      <c r="AA37" s="34" cm="1">
        <f t="array" ref="AA37">IFERROR(_xlfn.XLOOKUP(G37,_xlfn.ANCHORARRAY($BW$4),_xlfn.ANCHORARRAY($CA$4)),"")</f>
        <v>87</v>
      </c>
      <c r="AB37" s="34" cm="1">
        <f t="array" ref="AB37">IFERROR(_xlfn.XLOOKUP(H37,_xlfn.ANCHORARRAY($BW$4),_xlfn.ANCHORARRAY($CA$4)),"")</f>
        <v>81</v>
      </c>
      <c r="AC37" s="34" cm="1">
        <f t="array" ref="AC37">IFERROR(_xlfn.XLOOKUP(I37,_xlfn.ANCHORARRAY($BW$4),_xlfn.ANCHORARRAY($CA$4)),"")</f>
        <v>86</v>
      </c>
      <c r="AD37" s="34" cm="1">
        <f t="array" ref="AD37">IFERROR(_xlfn.XLOOKUP(J37,_xlfn.ANCHORARRAY($BW$4),_xlfn.ANCHORARRAY($CA$4)),"")</f>
        <v>86</v>
      </c>
      <c r="AE37" s="34" cm="1">
        <f t="array" ref="AE37">IFERROR(_xlfn.XLOOKUP(K37,_xlfn.ANCHORARRAY($BW$4),_xlfn.ANCHORARRAY($CA$4)),"")</f>
        <v>85</v>
      </c>
      <c r="AF37" s="35" cm="1">
        <f t="array" ref="AF37">IFERROR(_xlfn.XLOOKUP(L37,_xlfn.ANCHORARRAY($BW$4),_xlfn.ANCHORARRAY($CA$4)),"")</f>
        <v>84</v>
      </c>
      <c r="AH37" s="172">
        <f t="shared" si="11"/>
        <v>85.714285714285708</v>
      </c>
      <c r="AI37" s="172"/>
      <c r="AJ37" s="50">
        <f t="shared" si="7"/>
        <v>85.714285714285708</v>
      </c>
      <c r="AL37" s="33" cm="1">
        <f t="array" ref="AL37">IFERROR(_xlfn.XLOOKUP(F37,_xlfn.ANCHORARRAY($BW$4),_xlfn.ANCHORARRAY($CD$4)),"")</f>
        <v>9.5</v>
      </c>
      <c r="AM37" s="34" t="str" cm="1">
        <f t="array" ref="AM37">IFERROR(_xlfn.XLOOKUP(G37,_xlfn.ANCHORARRAY($BW$4),_xlfn.ANCHORARRAY($CD$4)),"")</f>
        <v>T</v>
      </c>
      <c r="AN37" s="34" cm="1">
        <f t="array" ref="AN37">IFERROR(_xlfn.XLOOKUP(H37,_xlfn.ANCHORARRAY($BW$4),_xlfn.ANCHORARRAY($CD$4)),"")</f>
        <v>0</v>
      </c>
      <c r="AO37" s="34" cm="1">
        <f t="array" ref="AO37">IFERROR(_xlfn.XLOOKUP(I37,_xlfn.ANCHORARRAY($BW$4),_xlfn.ANCHORARRAY($CD$4)),"")</f>
        <v>6</v>
      </c>
      <c r="AP37" s="34" cm="1">
        <f t="array" ref="AP37">IFERROR(_xlfn.XLOOKUP(J37,_xlfn.ANCHORARRAY($BW$4),_xlfn.ANCHORARRAY($CD$4)),"")</f>
        <v>0</v>
      </c>
      <c r="AQ37" s="34" t="str" cm="1">
        <f t="array" ref="AQ37">IFERROR(_xlfn.XLOOKUP(K37,_xlfn.ANCHORARRAY($BW$4),_xlfn.ANCHORARRAY($CD$4)),"")</f>
        <v>T</v>
      </c>
      <c r="AR37" s="35" cm="1">
        <f t="array" ref="AR37">IFERROR(_xlfn.XLOOKUP(L37,_xlfn.ANCHORARRAY($BW$4),_xlfn.ANCHORARRAY($CD$4)),"")</f>
        <v>0</v>
      </c>
      <c r="AT37" s="172">
        <f t="shared" si="12"/>
        <v>15.5</v>
      </c>
      <c r="AU37" s="172"/>
      <c r="AV37" s="50">
        <f t="shared" si="8"/>
        <v>15.5</v>
      </c>
      <c r="AX37" s="33" cm="1">
        <f t="array" ref="AX37">IFERROR(_xlfn.XLOOKUP(F37,_xlfn.ANCHORARRAY($BW$4),_xlfn.ANCHORARRAY($CG$4)),"")</f>
        <v>4.2</v>
      </c>
      <c r="AY37" s="34" cm="1">
        <f t="array" ref="AY37">IFERROR(_xlfn.XLOOKUP(G37,_xlfn.ANCHORARRAY($BW$4),_xlfn.ANCHORARRAY($CG$4)),"")</f>
        <v>3.9</v>
      </c>
      <c r="AZ37" s="34" cm="1">
        <f t="array" ref="AZ37">IFERROR(_xlfn.XLOOKUP(H37,_xlfn.ANCHORARRAY($BW$4),_xlfn.ANCHORARRAY($CG$4)),"")</f>
        <v>7.3</v>
      </c>
      <c r="BA37" s="34" cm="1">
        <f t="array" ref="BA37">IFERROR(_xlfn.XLOOKUP(I37,_xlfn.ANCHORARRAY($BW$4),_xlfn.ANCHORARRAY($CG$4)),"")</f>
        <v>8.8000000000000007</v>
      </c>
      <c r="BB37" s="34" cm="1">
        <f t="array" ref="BB37">IFERROR(_xlfn.XLOOKUP(J37,_xlfn.ANCHORARRAY($BW$4),_xlfn.ANCHORARRAY($CG$4)),"")</f>
        <v>8.5</v>
      </c>
      <c r="BC37" s="34" cm="1">
        <f t="array" ref="BC37">IFERROR(_xlfn.XLOOKUP(K37,_xlfn.ANCHORARRAY($BW$4),_xlfn.ANCHORARRAY($CG$4)),"")</f>
        <v>7.8</v>
      </c>
      <c r="BD37" s="35" cm="1">
        <f t="array" ref="BD37">IFERROR(_xlfn.XLOOKUP(L37,_xlfn.ANCHORARRAY($BW$4),_xlfn.ANCHORARRAY($CG$4)),"")</f>
        <v>8.6999999999999993</v>
      </c>
      <c r="BF37" s="172">
        <f t="shared" si="13"/>
        <v>49.2</v>
      </c>
      <c r="BG37" s="172"/>
      <c r="BH37" s="50">
        <f t="shared" si="9"/>
        <v>49.2</v>
      </c>
      <c r="BJ37" s="33" cm="1">
        <f t="array" ref="BJ37">IFERROR(_xlfn.XLOOKUP(F37,_xlfn.ANCHORARRAY($BW$4),_xlfn.ANCHORARRAY($CJ$4)),"")</f>
        <v>18.079999999999998</v>
      </c>
      <c r="BK37" s="34" cm="1">
        <f t="array" ref="BK37">IFERROR(_xlfn.XLOOKUP(G37,_xlfn.ANCHORARRAY($BW$4),_xlfn.ANCHORARRAY($CJ$4)),"")</f>
        <v>20.45</v>
      </c>
      <c r="BL37" s="34" cm="1">
        <f t="array" ref="BL37">IFERROR(_xlfn.XLOOKUP(H37,_xlfn.ANCHORARRAY($BW$4),_xlfn.ANCHORARRAY($CJ$4)),"")</f>
        <v>22.49</v>
      </c>
      <c r="BM37" s="34" cm="1">
        <f t="array" ref="BM37">IFERROR(_xlfn.XLOOKUP(I37,_xlfn.ANCHORARRAY($BW$4),_xlfn.ANCHORARRAY($CJ$4)),"")</f>
        <v>23.57</v>
      </c>
      <c r="BN37" s="34" cm="1">
        <f t="array" ref="BN37">IFERROR(_xlfn.XLOOKUP(J37,_xlfn.ANCHORARRAY($BW$4),_xlfn.ANCHORARRAY($CJ$4)),"")</f>
        <v>24.99</v>
      </c>
      <c r="BO37" s="34" cm="1">
        <f t="array" ref="BO37">IFERROR(_xlfn.XLOOKUP(K37,_xlfn.ANCHORARRAY($BW$4),_xlfn.ANCHORARRAY($CJ$4)),"")</f>
        <v>23.49</v>
      </c>
      <c r="BP37" s="35" cm="1">
        <f t="array" ref="BP37">IFERROR(_xlfn.XLOOKUP(L37,_xlfn.ANCHORARRAY($BW$4),_xlfn.ANCHORARRAY($CJ$4)),"")</f>
        <v>24.49</v>
      </c>
      <c r="BR37" s="172">
        <f t="shared" si="14"/>
        <v>157.56</v>
      </c>
      <c r="BS37" s="172"/>
      <c r="BT37" s="50">
        <f t="shared" si="15"/>
        <v>157.56</v>
      </c>
      <c r="BW37" s="47">
        <v>44230</v>
      </c>
      <c r="BX37" s="42">
        <v>19.100000000000001</v>
      </c>
      <c r="BY37" s="51" t="e">
        <v>#N/A</v>
      </c>
      <c r="BZ37" s="51" t="e">
        <v>#N/A</v>
      </c>
      <c r="CA37" s="42">
        <v>67</v>
      </c>
      <c r="CB37" s="51" t="e">
        <v>#N/A</v>
      </c>
      <c r="CC37" s="51" t="e">
        <v>#N/A</v>
      </c>
      <c r="CD37" s="42">
        <v>0</v>
      </c>
      <c r="CE37" s="51" t="e">
        <v>#N/A</v>
      </c>
      <c r="CF37" s="51">
        <v>0</v>
      </c>
      <c r="CG37" s="42">
        <v>0.9</v>
      </c>
      <c r="CH37" s="51" t="e">
        <v>#N/A</v>
      </c>
      <c r="CI37" s="51" t="e">
        <v>#N/A</v>
      </c>
      <c r="CJ37" s="42">
        <v>9.51</v>
      </c>
      <c r="CK37" s="51" t="e">
        <v>#N/A</v>
      </c>
      <c r="CL37" s="51" t="e">
        <v>#N/A</v>
      </c>
    </row>
    <row r="38" spans="4:90" x14ac:dyDescent="0.25">
      <c r="D38" s="54" t="str" cm="1">
        <f t="array" ref="D38">IFERROR(IF(MATCH(1,DAY(F38:L38),0),L38,""),"")</f>
        <v/>
      </c>
      <c r="E38" s="52">
        <v>25</v>
      </c>
      <c r="F38" s="26">
        <f t="shared" ref="F38:L38" si="35">F37+7</f>
        <v>44361</v>
      </c>
      <c r="G38" s="26">
        <f t="shared" si="35"/>
        <v>44362</v>
      </c>
      <c r="H38" s="26">
        <f t="shared" si="35"/>
        <v>44363</v>
      </c>
      <c r="I38" s="26">
        <f t="shared" si="35"/>
        <v>44364</v>
      </c>
      <c r="J38" s="26">
        <f t="shared" si="35"/>
        <v>44365</v>
      </c>
      <c r="K38" s="26">
        <f t="shared" si="35"/>
        <v>44366</v>
      </c>
      <c r="L38" s="26">
        <f t="shared" si="35"/>
        <v>44367</v>
      </c>
      <c r="N38" s="33" cm="1">
        <f t="array" ref="N38">IFERROR(_xlfn.XLOOKUP(F38,_xlfn.ANCHORARRAY($BW$4),_xlfn.ANCHORARRAY($BX$4)),"")</f>
        <v>28.6</v>
      </c>
      <c r="O38" s="34" cm="1">
        <f t="array" ref="O38">IFERROR(_xlfn.XLOOKUP(G38,_xlfn.ANCHORARRAY($BW$4),_xlfn.ANCHORARRAY($BX$4)),"")</f>
        <v>29.2</v>
      </c>
      <c r="P38" s="34" cm="1">
        <f t="array" ref="P38">IFERROR(_xlfn.XLOOKUP(H38,_xlfn.ANCHORARRAY($BW$4),_xlfn.ANCHORARRAY($BX$4)),"")</f>
        <v>29.7</v>
      </c>
      <c r="Q38" s="34" cm="1">
        <f t="array" ref="Q38">IFERROR(_xlfn.XLOOKUP(I38,_xlfn.ANCHORARRAY($BW$4),_xlfn.ANCHORARRAY($BX$4)),"")</f>
        <v>29.8</v>
      </c>
      <c r="R38" s="34" cm="1">
        <f t="array" ref="R38">IFERROR(_xlfn.XLOOKUP(J38,_xlfn.ANCHORARRAY($BW$4),_xlfn.ANCHORARRAY($BX$4)),"")</f>
        <v>29.5</v>
      </c>
      <c r="S38" s="34" cm="1">
        <f t="array" ref="S38">IFERROR(_xlfn.XLOOKUP(K38,_xlfn.ANCHORARRAY($BW$4),_xlfn.ANCHORARRAY($BX$4)),"")</f>
        <v>29.3</v>
      </c>
      <c r="T38" s="35" cm="1">
        <f t="array" ref="T38">IFERROR(_xlfn.XLOOKUP(L38,_xlfn.ANCHORARRAY($BW$4),_xlfn.ANCHORARRAY($BX$4)),"")</f>
        <v>29.2</v>
      </c>
      <c r="V38" s="172">
        <f t="shared" si="16"/>
        <v>29.328571428571429</v>
      </c>
      <c r="W38" s="172"/>
      <c r="X38" s="50">
        <f t="shared" si="6"/>
        <v>29.328571428571429</v>
      </c>
      <c r="Z38" s="33" cm="1">
        <f t="array" ref="Z38">IFERROR(_xlfn.XLOOKUP(F38,_xlfn.ANCHORARRAY($BW$4),_xlfn.ANCHORARRAY($CA$4)),"")</f>
        <v>80</v>
      </c>
      <c r="AA38" s="34" cm="1">
        <f t="array" ref="AA38">IFERROR(_xlfn.XLOOKUP(G38,_xlfn.ANCHORARRAY($BW$4),_xlfn.ANCHORARRAY($CA$4)),"")</f>
        <v>77</v>
      </c>
      <c r="AB38" s="34" cm="1">
        <f t="array" ref="AB38">IFERROR(_xlfn.XLOOKUP(H38,_xlfn.ANCHORARRAY($BW$4),_xlfn.ANCHORARRAY($CA$4)),"")</f>
        <v>73</v>
      </c>
      <c r="AC38" s="34" cm="1">
        <f t="array" ref="AC38">IFERROR(_xlfn.XLOOKUP(I38,_xlfn.ANCHORARRAY($BW$4),_xlfn.ANCHORARRAY($CA$4)),"")</f>
        <v>75</v>
      </c>
      <c r="AD38" s="34" cm="1">
        <f t="array" ref="AD38">IFERROR(_xlfn.XLOOKUP(J38,_xlfn.ANCHORARRAY($BW$4),_xlfn.ANCHORARRAY($CA$4)),"")</f>
        <v>78</v>
      </c>
      <c r="AE38" s="34" cm="1">
        <f t="array" ref="AE38">IFERROR(_xlfn.XLOOKUP(K38,_xlfn.ANCHORARRAY($BW$4),_xlfn.ANCHORARRAY($CA$4)),"")</f>
        <v>80</v>
      </c>
      <c r="AF38" s="35" cm="1">
        <f t="array" ref="AF38">IFERROR(_xlfn.XLOOKUP(L38,_xlfn.ANCHORARRAY($BW$4),_xlfn.ANCHORARRAY($CA$4)),"")</f>
        <v>79</v>
      </c>
      <c r="AH38" s="172">
        <f t="shared" si="11"/>
        <v>77.428571428571431</v>
      </c>
      <c r="AI38" s="172"/>
      <c r="AJ38" s="50">
        <f t="shared" si="7"/>
        <v>77.428571428571431</v>
      </c>
      <c r="AL38" s="33" cm="1">
        <f t="array" ref="AL38">IFERROR(_xlfn.XLOOKUP(F38,_xlfn.ANCHORARRAY($BW$4),_xlfn.ANCHORARRAY($CD$4)),"")</f>
        <v>0</v>
      </c>
      <c r="AM38" s="34" cm="1">
        <f t="array" ref="AM38">IFERROR(_xlfn.XLOOKUP(G38,_xlfn.ANCHORARRAY($BW$4),_xlfn.ANCHORARRAY($CD$4)),"")</f>
        <v>0</v>
      </c>
      <c r="AN38" s="34" cm="1">
        <f t="array" ref="AN38">IFERROR(_xlfn.XLOOKUP(H38,_xlfn.ANCHORARRAY($BW$4),_xlfn.ANCHORARRAY($CD$4)),"")</f>
        <v>0</v>
      </c>
      <c r="AO38" s="34" cm="1">
        <f t="array" ref="AO38">IFERROR(_xlfn.XLOOKUP(I38,_xlfn.ANCHORARRAY($BW$4),_xlfn.ANCHORARRAY($CD$4)),"")</f>
        <v>0</v>
      </c>
      <c r="AP38" s="34" cm="1">
        <f t="array" ref="AP38">IFERROR(_xlfn.XLOOKUP(J38,_xlfn.ANCHORARRAY($BW$4),_xlfn.ANCHORARRAY($CD$4)),"")</f>
        <v>0</v>
      </c>
      <c r="AQ38" s="34" cm="1">
        <f t="array" ref="AQ38">IFERROR(_xlfn.XLOOKUP(K38,_xlfn.ANCHORARRAY($BW$4),_xlfn.ANCHORARRAY($CD$4)),"")</f>
        <v>0</v>
      </c>
      <c r="AR38" s="35" cm="1">
        <f t="array" ref="AR38">IFERROR(_xlfn.XLOOKUP(L38,_xlfn.ANCHORARRAY($BW$4),_xlfn.ANCHORARRAY($CD$4)),"")</f>
        <v>0</v>
      </c>
      <c r="AT38" s="172">
        <f t="shared" si="12"/>
        <v>0</v>
      </c>
      <c r="AU38" s="172"/>
      <c r="AV38" s="50">
        <f t="shared" si="8"/>
        <v>0</v>
      </c>
      <c r="AX38" s="33" cm="1">
        <f t="array" ref="AX38">IFERROR(_xlfn.XLOOKUP(F38,_xlfn.ANCHORARRAY($BW$4),_xlfn.ANCHORARRAY($CG$4)),"")</f>
        <v>9.1</v>
      </c>
      <c r="AY38" s="34" cm="1">
        <f t="array" ref="AY38">IFERROR(_xlfn.XLOOKUP(G38,_xlfn.ANCHORARRAY($BW$4),_xlfn.ANCHORARRAY($CG$4)),"")</f>
        <v>11.3</v>
      </c>
      <c r="AZ38" s="34" cm="1">
        <f t="array" ref="AZ38">IFERROR(_xlfn.XLOOKUP(H38,_xlfn.ANCHORARRAY($BW$4),_xlfn.ANCHORARRAY($CG$4)),"")</f>
        <v>12</v>
      </c>
      <c r="BA38" s="34" cm="1">
        <f t="array" ref="BA38">IFERROR(_xlfn.XLOOKUP(I38,_xlfn.ANCHORARRAY($BW$4),_xlfn.ANCHORARRAY($CG$4)),"")</f>
        <v>11.1</v>
      </c>
      <c r="BB38" s="34" cm="1">
        <f t="array" ref="BB38">IFERROR(_xlfn.XLOOKUP(J38,_xlfn.ANCHORARRAY($BW$4),_xlfn.ANCHORARRAY($CG$4)),"")</f>
        <v>11.9</v>
      </c>
      <c r="BC38" s="34" cm="1">
        <f t="array" ref="BC38">IFERROR(_xlfn.XLOOKUP(K38,_xlfn.ANCHORARRAY($BW$4),_xlfn.ANCHORARRAY($CG$4)),"")</f>
        <v>9.5</v>
      </c>
      <c r="BD38" s="35" cm="1">
        <f t="array" ref="BD38">IFERROR(_xlfn.XLOOKUP(L38,_xlfn.ANCHORARRAY($BW$4),_xlfn.ANCHORARRAY($CG$4)),"")</f>
        <v>6.1</v>
      </c>
      <c r="BF38" s="172">
        <f t="shared" si="13"/>
        <v>71</v>
      </c>
      <c r="BG38" s="172"/>
      <c r="BH38" s="50">
        <f t="shared" si="9"/>
        <v>71</v>
      </c>
      <c r="BJ38" s="33" cm="1">
        <f t="array" ref="BJ38">IFERROR(_xlfn.XLOOKUP(F38,_xlfn.ANCHORARRAY($BW$4),_xlfn.ANCHORARRAY($CJ$4)),"")</f>
        <v>23.06</v>
      </c>
      <c r="BK38" s="34" cm="1">
        <f t="array" ref="BK38">IFERROR(_xlfn.XLOOKUP(G38,_xlfn.ANCHORARRAY($BW$4),_xlfn.ANCHORARRAY($CJ$4)),"")</f>
        <v>26.93</v>
      </c>
      <c r="BL38" s="34" cm="1">
        <f t="array" ref="BL38">IFERROR(_xlfn.XLOOKUP(H38,_xlfn.ANCHORARRAY($BW$4),_xlfn.ANCHORARRAY($CJ$4)),"")</f>
        <v>27.75</v>
      </c>
      <c r="BM38" s="34" cm="1">
        <f t="array" ref="BM38">IFERROR(_xlfn.XLOOKUP(I38,_xlfn.ANCHORARRAY($BW$4),_xlfn.ANCHORARRAY($CJ$4)),"")</f>
        <v>26.89</v>
      </c>
      <c r="BN38" s="34" cm="1">
        <f t="array" ref="BN38">IFERROR(_xlfn.XLOOKUP(J38,_xlfn.ANCHORARRAY($BW$4),_xlfn.ANCHORARRAY($CJ$4)),"")</f>
        <v>27.4</v>
      </c>
      <c r="BO38" s="34" cm="1">
        <f t="array" ref="BO38">IFERROR(_xlfn.XLOOKUP(K38,_xlfn.ANCHORARRAY($BW$4),_xlfn.ANCHORARRAY($CJ$4)),"")</f>
        <v>26.29</v>
      </c>
      <c r="BP38" s="35" cm="1">
        <f t="array" ref="BP38">IFERROR(_xlfn.XLOOKUP(L38,_xlfn.ANCHORARRAY($BW$4),_xlfn.ANCHORARRAY($CJ$4)),"")</f>
        <v>19.850000000000001</v>
      </c>
      <c r="BR38" s="172">
        <f t="shared" si="14"/>
        <v>178.17</v>
      </c>
      <c r="BS38" s="172"/>
      <c r="BT38" s="50">
        <f t="shared" si="15"/>
        <v>178.17</v>
      </c>
      <c r="BW38" s="47">
        <v>44231</v>
      </c>
      <c r="BX38" s="42">
        <v>19</v>
      </c>
      <c r="BY38" s="51" t="e">
        <v>#N/A</v>
      </c>
      <c r="BZ38" s="51" t="e">
        <v>#N/A</v>
      </c>
      <c r="CA38" s="42">
        <v>74</v>
      </c>
      <c r="CB38" s="51" t="e">
        <v>#N/A</v>
      </c>
      <c r="CC38" s="51" t="e">
        <v>#N/A</v>
      </c>
      <c r="CD38" s="42">
        <v>0</v>
      </c>
      <c r="CE38" s="51" t="e">
        <v>#N/A</v>
      </c>
      <c r="CF38" s="51">
        <v>0</v>
      </c>
      <c r="CG38" s="42">
        <v>5.4</v>
      </c>
      <c r="CH38" s="51" t="e">
        <v>#N/A</v>
      </c>
      <c r="CI38" s="51" t="e">
        <v>#N/A</v>
      </c>
      <c r="CJ38" s="42">
        <v>13.35</v>
      </c>
      <c r="CK38" s="51" t="e">
        <v>#N/A</v>
      </c>
      <c r="CL38" s="51" t="e">
        <v>#N/A</v>
      </c>
    </row>
    <row r="39" spans="4:90" x14ac:dyDescent="0.25">
      <c r="D39" s="54" t="str" cm="1">
        <f t="array" ref="D39">IFERROR(IF(MATCH(1,DAY(F39:L39),0),L39,""),"")</f>
        <v/>
      </c>
      <c r="E39" s="52">
        <v>26</v>
      </c>
      <c r="F39" s="26">
        <f t="shared" ref="F39:L39" si="36">F38+7</f>
        <v>44368</v>
      </c>
      <c r="G39" s="26">
        <f t="shared" si="36"/>
        <v>44369</v>
      </c>
      <c r="H39" s="26">
        <f t="shared" si="36"/>
        <v>44370</v>
      </c>
      <c r="I39" s="26">
        <f t="shared" si="36"/>
        <v>44371</v>
      </c>
      <c r="J39" s="26">
        <f t="shared" si="36"/>
        <v>44372</v>
      </c>
      <c r="K39" s="26">
        <f t="shared" si="36"/>
        <v>44373</v>
      </c>
      <c r="L39" s="26">
        <f t="shared" si="36"/>
        <v>44374</v>
      </c>
      <c r="N39" s="33" cm="1">
        <f t="array" ref="N39">IFERROR(_xlfn.XLOOKUP(F39,_xlfn.ANCHORARRAY($BW$4),_xlfn.ANCHORARRAY($BX$4)),"")</f>
        <v>29.7</v>
      </c>
      <c r="O39" s="34" cm="1">
        <f t="array" ref="O39">IFERROR(_xlfn.XLOOKUP(G39,_xlfn.ANCHORARRAY($BW$4),_xlfn.ANCHORARRAY($BX$4)),"")</f>
        <v>27.5</v>
      </c>
      <c r="P39" s="34" cm="1">
        <f t="array" ref="P39">IFERROR(_xlfn.XLOOKUP(H39,_xlfn.ANCHORARRAY($BW$4),_xlfn.ANCHORARRAY($BX$4)),"")</f>
        <v>26.6</v>
      </c>
      <c r="Q39" s="34" cm="1">
        <f t="array" ref="Q39">IFERROR(_xlfn.XLOOKUP(I39,_xlfn.ANCHORARRAY($BW$4),_xlfn.ANCHORARRAY($BX$4)),"")</f>
        <v>26.2</v>
      </c>
      <c r="R39" s="34" cm="1">
        <f t="array" ref="R39">IFERROR(_xlfn.XLOOKUP(J39,_xlfn.ANCHORARRAY($BW$4),_xlfn.ANCHORARRAY($BX$4)),"")</f>
        <v>27</v>
      </c>
      <c r="S39" s="34" cm="1">
        <f t="array" ref="S39">IFERROR(_xlfn.XLOOKUP(K39,_xlfn.ANCHORARRAY($BW$4),_xlfn.ANCHORARRAY($BX$4)),"")</f>
        <v>28.4</v>
      </c>
      <c r="T39" s="35" cm="1">
        <f t="array" ref="T39">IFERROR(_xlfn.XLOOKUP(L39,_xlfn.ANCHORARRAY($BW$4),_xlfn.ANCHORARRAY($BX$4)),"")</f>
        <v>28.3</v>
      </c>
      <c r="V39" s="172">
        <f t="shared" si="16"/>
        <v>27.671428571428574</v>
      </c>
      <c r="W39" s="172"/>
      <c r="X39" s="50">
        <f t="shared" si="6"/>
        <v>27.671428571428574</v>
      </c>
      <c r="Z39" s="33" cm="1">
        <f t="array" ref="Z39">IFERROR(_xlfn.XLOOKUP(F39,_xlfn.ANCHORARRAY($BW$4),_xlfn.ANCHORARRAY($CA$4)),"")</f>
        <v>78</v>
      </c>
      <c r="AA39" s="34" cm="1">
        <f t="array" ref="AA39">IFERROR(_xlfn.XLOOKUP(G39,_xlfn.ANCHORARRAY($BW$4),_xlfn.ANCHORARRAY($CA$4)),"")</f>
        <v>91</v>
      </c>
      <c r="AB39" s="34" cm="1">
        <f t="array" ref="AB39">IFERROR(_xlfn.XLOOKUP(H39,_xlfn.ANCHORARRAY($BW$4),_xlfn.ANCHORARRAY($CA$4)),"")</f>
        <v>91</v>
      </c>
      <c r="AC39" s="34" cm="1">
        <f t="array" ref="AC39">IFERROR(_xlfn.XLOOKUP(I39,_xlfn.ANCHORARRAY($BW$4),_xlfn.ANCHORARRAY($CA$4)),"")</f>
        <v>91</v>
      </c>
      <c r="AD39" s="34" cm="1">
        <f t="array" ref="AD39">IFERROR(_xlfn.XLOOKUP(J39,_xlfn.ANCHORARRAY($BW$4),_xlfn.ANCHORARRAY($CA$4)),"")</f>
        <v>87</v>
      </c>
      <c r="AE39" s="34" cm="1">
        <f t="array" ref="AE39">IFERROR(_xlfn.XLOOKUP(K39,_xlfn.ANCHORARRAY($BW$4),_xlfn.ANCHORARRAY($CA$4)),"")</f>
        <v>82</v>
      </c>
      <c r="AF39" s="35" cm="1">
        <f t="array" ref="AF39">IFERROR(_xlfn.XLOOKUP(L39,_xlfn.ANCHORARRAY($BW$4),_xlfn.ANCHORARRAY($CA$4)),"")</f>
        <v>83</v>
      </c>
      <c r="AH39" s="172">
        <f t="shared" si="11"/>
        <v>86.142857142857139</v>
      </c>
      <c r="AI39" s="172"/>
      <c r="AJ39" s="50">
        <f t="shared" si="7"/>
        <v>86.142857142857139</v>
      </c>
      <c r="AL39" s="33" cm="1">
        <f t="array" ref="AL39">IFERROR(_xlfn.XLOOKUP(F39,_xlfn.ANCHORARRAY($BW$4),_xlfn.ANCHORARRAY($CD$4)),"")</f>
        <v>0</v>
      </c>
      <c r="AM39" s="34" cm="1">
        <f t="array" ref="AM39">IFERROR(_xlfn.XLOOKUP(G39,_xlfn.ANCHORARRAY($BW$4),_xlfn.ANCHORARRAY($CD$4)),"")</f>
        <v>45.5</v>
      </c>
      <c r="AN39" s="34" cm="1">
        <f t="array" ref="AN39">IFERROR(_xlfn.XLOOKUP(H39,_xlfn.ANCHORARRAY($BW$4),_xlfn.ANCHORARRAY($CD$4)),"")</f>
        <v>9.5</v>
      </c>
      <c r="AO39" s="34" cm="1">
        <f t="array" ref="AO39">IFERROR(_xlfn.XLOOKUP(I39,_xlfn.ANCHORARRAY($BW$4),_xlfn.ANCHORARRAY($CD$4)),"")</f>
        <v>4.5</v>
      </c>
      <c r="AP39" s="34" cm="1">
        <f t="array" ref="AP39">IFERROR(_xlfn.XLOOKUP(J39,_xlfn.ANCHORARRAY($BW$4),_xlfn.ANCHORARRAY($CD$4)),"")</f>
        <v>0.5</v>
      </c>
      <c r="AQ39" s="34" cm="1">
        <f t="array" ref="AQ39">IFERROR(_xlfn.XLOOKUP(K39,_xlfn.ANCHORARRAY($BW$4),_xlfn.ANCHORARRAY($CD$4)),"")</f>
        <v>0</v>
      </c>
      <c r="AR39" s="35" cm="1">
        <f t="array" ref="AR39">IFERROR(_xlfn.XLOOKUP(L39,_xlfn.ANCHORARRAY($BW$4),_xlfn.ANCHORARRAY($CD$4)),"")</f>
        <v>0</v>
      </c>
      <c r="AT39" s="172">
        <f t="shared" si="12"/>
        <v>60</v>
      </c>
      <c r="AU39" s="172"/>
      <c r="AV39" s="50">
        <f t="shared" si="8"/>
        <v>60</v>
      </c>
      <c r="AX39" s="33" cm="1">
        <f t="array" ref="AX39">IFERROR(_xlfn.XLOOKUP(F39,_xlfn.ANCHORARRAY($BW$4),_xlfn.ANCHORARRAY($CG$4)),"")</f>
        <v>5</v>
      </c>
      <c r="AY39" s="34" cm="1">
        <f t="array" ref="AY39">IFERROR(_xlfn.XLOOKUP(G39,_xlfn.ANCHORARRAY($BW$4),_xlfn.ANCHORARRAY($CG$4)),"")</f>
        <v>1.4</v>
      </c>
      <c r="AZ39" s="34" cm="1">
        <f t="array" ref="AZ39">IFERROR(_xlfn.XLOOKUP(H39,_xlfn.ANCHORARRAY($BW$4),_xlfn.ANCHORARRAY($CG$4)),"")</f>
        <v>1.3</v>
      </c>
      <c r="BA39" s="34" cm="1">
        <f t="array" ref="BA39">IFERROR(_xlfn.XLOOKUP(I39,_xlfn.ANCHORARRAY($BW$4),_xlfn.ANCHORARRAY($CG$4)),"")</f>
        <v>0.9</v>
      </c>
      <c r="BB39" s="34" cm="1">
        <f t="array" ref="BB39">IFERROR(_xlfn.XLOOKUP(J39,_xlfn.ANCHORARRAY($BW$4),_xlfn.ANCHORARRAY($CG$4)),"")</f>
        <v>4</v>
      </c>
      <c r="BC39" s="34" cm="1">
        <f t="array" ref="BC39">IFERROR(_xlfn.XLOOKUP(K39,_xlfn.ANCHORARRAY($BW$4),_xlfn.ANCHORARRAY($CG$4)),"")</f>
        <v>6</v>
      </c>
      <c r="BD39" s="35" cm="1">
        <f t="array" ref="BD39">IFERROR(_xlfn.XLOOKUP(L39,_xlfn.ANCHORARRAY($BW$4),_xlfn.ANCHORARRAY($CG$4)),"")</f>
        <v>7.3</v>
      </c>
      <c r="BF39" s="172">
        <f t="shared" si="13"/>
        <v>25.900000000000002</v>
      </c>
      <c r="BG39" s="172"/>
      <c r="BH39" s="50">
        <f t="shared" si="9"/>
        <v>25.900000000000002</v>
      </c>
      <c r="BJ39" s="33" cm="1">
        <f t="array" ref="BJ39">IFERROR(_xlfn.XLOOKUP(F39,_xlfn.ANCHORARRAY($BW$4),_xlfn.ANCHORARRAY($CJ$4)),"")</f>
        <v>22.12</v>
      </c>
      <c r="BK39" s="34" cm="1">
        <f t="array" ref="BK39">IFERROR(_xlfn.XLOOKUP(G39,_xlfn.ANCHORARRAY($BW$4),_xlfn.ANCHORARRAY($CJ$4)),"")</f>
        <v>10.32</v>
      </c>
      <c r="BL39" s="34" cm="1">
        <f t="array" ref="BL39">IFERROR(_xlfn.XLOOKUP(H39,_xlfn.ANCHORARRAY($BW$4),_xlfn.ANCHORARRAY($CJ$4)),"")</f>
        <v>11.98</v>
      </c>
      <c r="BM39" s="34" cm="1">
        <f t="array" ref="BM39">IFERROR(_xlfn.XLOOKUP(I39,_xlfn.ANCHORARRAY($BW$4),_xlfn.ANCHORARRAY($CJ$4)),"")</f>
        <v>13.27</v>
      </c>
      <c r="BN39" s="34" cm="1">
        <f t="array" ref="BN39">IFERROR(_xlfn.XLOOKUP(J39,_xlfn.ANCHORARRAY($BW$4),_xlfn.ANCHORARRAY($CJ$4)),"")</f>
        <v>19.329999999999998</v>
      </c>
      <c r="BO39" s="34" cm="1">
        <f t="array" ref="BO39">IFERROR(_xlfn.XLOOKUP(K39,_xlfn.ANCHORARRAY($BW$4),_xlfn.ANCHORARRAY($CJ$4)),"")</f>
        <v>22.88</v>
      </c>
      <c r="BP39" s="35" cm="1">
        <f t="array" ref="BP39">IFERROR(_xlfn.XLOOKUP(L39,_xlfn.ANCHORARRAY($BW$4),_xlfn.ANCHORARRAY($CJ$4)),"")</f>
        <v>20.76</v>
      </c>
      <c r="BR39" s="172">
        <f t="shared" si="14"/>
        <v>120.66</v>
      </c>
      <c r="BS39" s="172"/>
      <c r="BT39" s="50">
        <f t="shared" si="15"/>
        <v>120.66</v>
      </c>
      <c r="BW39" s="47">
        <v>44232</v>
      </c>
      <c r="BX39" s="42">
        <v>18.7</v>
      </c>
      <c r="BY39" s="51" t="e">
        <v>#N/A</v>
      </c>
      <c r="BZ39" s="51" t="e">
        <v>#N/A</v>
      </c>
      <c r="CA39" s="42">
        <v>84</v>
      </c>
      <c r="CB39" s="51" t="e">
        <v>#N/A</v>
      </c>
      <c r="CC39" s="51" t="e">
        <v>#N/A</v>
      </c>
      <c r="CD39" s="42">
        <v>1</v>
      </c>
      <c r="CE39" s="51" t="e">
        <v>#N/A</v>
      </c>
      <c r="CF39" s="51" t="e">
        <v>#N/A</v>
      </c>
      <c r="CG39" s="42">
        <v>2.7</v>
      </c>
      <c r="CH39" s="51" t="e">
        <v>#N/A</v>
      </c>
      <c r="CI39" s="51" t="e">
        <v>#N/A</v>
      </c>
      <c r="CJ39" s="42">
        <v>8.7799999999999994</v>
      </c>
      <c r="CK39" s="51" t="e">
        <v>#N/A</v>
      </c>
      <c r="CL39" s="51" t="e">
        <v>#N/A</v>
      </c>
    </row>
    <row r="40" spans="4:90" x14ac:dyDescent="0.25">
      <c r="D40" s="54" cm="1">
        <f t="array" ref="D40">IFERROR(IF(MATCH(1,DAY(F40:L40),0),L40,""),"")</f>
        <v>44381</v>
      </c>
      <c r="E40" s="52">
        <v>27</v>
      </c>
      <c r="F40" s="26">
        <f t="shared" ref="F40:L40" si="37">F39+7</f>
        <v>44375</v>
      </c>
      <c r="G40" s="26">
        <f t="shared" si="37"/>
        <v>44376</v>
      </c>
      <c r="H40" s="26">
        <f t="shared" si="37"/>
        <v>44377</v>
      </c>
      <c r="I40" s="26">
        <f t="shared" si="37"/>
        <v>44378</v>
      </c>
      <c r="J40" s="26">
        <f t="shared" si="37"/>
        <v>44379</v>
      </c>
      <c r="K40" s="26">
        <f t="shared" si="37"/>
        <v>44380</v>
      </c>
      <c r="L40" s="26">
        <f t="shared" si="37"/>
        <v>44381</v>
      </c>
      <c r="N40" s="33" cm="1">
        <f t="array" ref="N40">IFERROR(_xlfn.XLOOKUP(F40,_xlfn.ANCHORARRAY($BW$4),_xlfn.ANCHORARRAY($BX$4)),"")</f>
        <v>28.6</v>
      </c>
      <c r="O40" s="34" cm="1">
        <f t="array" ref="O40">IFERROR(_xlfn.XLOOKUP(G40,_xlfn.ANCHORARRAY($BW$4),_xlfn.ANCHORARRAY($BX$4)),"")</f>
        <v>28.5</v>
      </c>
      <c r="P40" s="34" cm="1">
        <f t="array" ref="P40">IFERROR(_xlfn.XLOOKUP(H40,_xlfn.ANCHORARRAY($BW$4),_xlfn.ANCHORARRAY($BX$4)),"")</f>
        <v>28.7</v>
      </c>
      <c r="Q40" s="34" cm="1">
        <f t="array" ref="Q40">IFERROR(_xlfn.XLOOKUP(I40,_xlfn.ANCHORARRAY($BW$4),_xlfn.ANCHORARRAY($BX$4)),"")</f>
        <v>28.6</v>
      </c>
      <c r="R40" s="34" cm="1">
        <f t="array" ref="R40">IFERROR(_xlfn.XLOOKUP(J40,_xlfn.ANCHORARRAY($BW$4),_xlfn.ANCHORARRAY($BX$4)),"")</f>
        <v>29.3</v>
      </c>
      <c r="S40" s="34" cm="1">
        <f t="array" ref="S40">IFERROR(_xlfn.XLOOKUP(K40,_xlfn.ANCHORARRAY($BW$4),_xlfn.ANCHORARRAY($BX$4)),"")</f>
        <v>28.7</v>
      </c>
      <c r="T40" s="35" cm="1">
        <f t="array" ref="T40">IFERROR(_xlfn.XLOOKUP(L40,_xlfn.ANCHORARRAY($BW$4),_xlfn.ANCHORARRAY($BX$4)),"")</f>
        <v>28.9</v>
      </c>
      <c r="V40" s="172">
        <f t="shared" si="16"/>
        <v>28.75714285714286</v>
      </c>
      <c r="W40" s="172"/>
      <c r="X40" s="50">
        <f t="shared" si="6"/>
        <v>28.75714285714286</v>
      </c>
      <c r="Z40" s="33" cm="1">
        <f t="array" ref="Z40">IFERROR(_xlfn.XLOOKUP(F40,_xlfn.ANCHORARRAY($BW$4),_xlfn.ANCHORARRAY($CA$4)),"")</f>
        <v>80</v>
      </c>
      <c r="AA40" s="34" cm="1">
        <f t="array" ref="AA40">IFERROR(_xlfn.XLOOKUP(G40,_xlfn.ANCHORARRAY($BW$4),_xlfn.ANCHORARRAY($CA$4)),"")</f>
        <v>80</v>
      </c>
      <c r="AB40" s="34" cm="1">
        <f t="array" ref="AB40">IFERROR(_xlfn.XLOOKUP(H40,_xlfn.ANCHORARRAY($BW$4),_xlfn.ANCHORARRAY($CA$4)),"")</f>
        <v>79</v>
      </c>
      <c r="AC40" s="34" cm="1">
        <f t="array" ref="AC40">IFERROR(_xlfn.XLOOKUP(I40,_xlfn.ANCHORARRAY($BW$4),_xlfn.ANCHORARRAY($CA$4)),"")</f>
        <v>76</v>
      </c>
      <c r="AD40" s="34" cm="1">
        <f t="array" ref="AD40">IFERROR(_xlfn.XLOOKUP(J40,_xlfn.ANCHORARRAY($BW$4),_xlfn.ANCHORARRAY($CA$4)),"")</f>
        <v>74</v>
      </c>
      <c r="AE40" s="34" cm="1">
        <f t="array" ref="AE40">IFERROR(_xlfn.XLOOKUP(K40,_xlfn.ANCHORARRAY($BW$4),_xlfn.ANCHORARRAY($CA$4)),"")</f>
        <v>81</v>
      </c>
      <c r="AF40" s="35" cm="1">
        <f t="array" ref="AF40">IFERROR(_xlfn.XLOOKUP(L40,_xlfn.ANCHORARRAY($BW$4),_xlfn.ANCHORARRAY($CA$4)),"")</f>
        <v>83</v>
      </c>
      <c r="AH40" s="172">
        <f t="shared" si="11"/>
        <v>79</v>
      </c>
      <c r="AI40" s="172"/>
      <c r="AJ40" s="50">
        <f t="shared" si="7"/>
        <v>79</v>
      </c>
      <c r="AL40" s="33" cm="1">
        <f t="array" ref="AL40">IFERROR(_xlfn.XLOOKUP(F40,_xlfn.ANCHORARRAY($BW$4),_xlfn.ANCHORARRAY($CD$4)),"")</f>
        <v>0</v>
      </c>
      <c r="AM40" s="34" t="str" cm="1">
        <f t="array" ref="AM40">IFERROR(_xlfn.XLOOKUP(G40,_xlfn.ANCHORARRAY($BW$4),_xlfn.ANCHORARRAY($CD$4)),"")</f>
        <v>T</v>
      </c>
      <c r="AN40" s="34" cm="1">
        <f t="array" ref="AN40">IFERROR(_xlfn.XLOOKUP(H40,_xlfn.ANCHORARRAY($BW$4),_xlfn.ANCHORARRAY($CD$4)),"")</f>
        <v>0</v>
      </c>
      <c r="AO40" s="34" cm="1">
        <f t="array" ref="AO40">IFERROR(_xlfn.XLOOKUP(I40,_xlfn.ANCHORARRAY($BW$4),_xlfn.ANCHORARRAY($CD$4)),"")</f>
        <v>0</v>
      </c>
      <c r="AP40" s="34" cm="1">
        <f t="array" ref="AP40">IFERROR(_xlfn.XLOOKUP(J40,_xlfn.ANCHORARRAY($BW$4),_xlfn.ANCHORARRAY($CD$4)),"")</f>
        <v>0</v>
      </c>
      <c r="AQ40" s="34" cm="1">
        <f t="array" ref="AQ40">IFERROR(_xlfn.XLOOKUP(K40,_xlfn.ANCHORARRAY($BW$4),_xlfn.ANCHORARRAY($CD$4)),"")</f>
        <v>0</v>
      </c>
      <c r="AR40" s="35" cm="1">
        <f t="array" ref="AR40">IFERROR(_xlfn.XLOOKUP(L40,_xlfn.ANCHORARRAY($BW$4),_xlfn.ANCHORARRAY($CD$4)),"")</f>
        <v>0</v>
      </c>
      <c r="AT40" s="172">
        <f t="shared" si="12"/>
        <v>0</v>
      </c>
      <c r="AU40" s="172"/>
      <c r="AV40" s="50">
        <f t="shared" si="8"/>
        <v>0</v>
      </c>
      <c r="AX40" s="33" cm="1">
        <f t="array" ref="AX40">IFERROR(_xlfn.XLOOKUP(F40,_xlfn.ANCHORARRAY($BW$4),_xlfn.ANCHORARRAY($CG$4)),"")</f>
        <v>3.8</v>
      </c>
      <c r="AY40" s="34" cm="1">
        <f t="array" ref="AY40">IFERROR(_xlfn.XLOOKUP(G40,_xlfn.ANCHORARRAY($BW$4),_xlfn.ANCHORARRAY($CG$4)),"")</f>
        <v>1.4</v>
      </c>
      <c r="AZ40" s="34" cm="1">
        <f t="array" ref="AZ40">IFERROR(_xlfn.XLOOKUP(H40,_xlfn.ANCHORARRAY($BW$4),_xlfn.ANCHORARRAY($CG$4)),"")</f>
        <v>11</v>
      </c>
      <c r="BA40" s="34" cm="1">
        <f t="array" ref="BA40">IFERROR(_xlfn.XLOOKUP(I40,_xlfn.ANCHORARRAY($BW$4),_xlfn.ANCHORARRAY($CG$4)),"")</f>
        <v>10.9</v>
      </c>
      <c r="BB40" s="34" cm="1">
        <f t="array" ref="BB40">IFERROR(_xlfn.XLOOKUP(J40,_xlfn.ANCHORARRAY($BW$4),_xlfn.ANCHORARRAY($CG$4)),"")</f>
        <v>11.7</v>
      </c>
      <c r="BC40" s="34" cm="1">
        <f t="array" ref="BC40">IFERROR(_xlfn.XLOOKUP(K40,_xlfn.ANCHORARRAY($BW$4),_xlfn.ANCHORARRAY($CG$4)),"")</f>
        <v>8.8000000000000007</v>
      </c>
      <c r="BD40" s="35" cm="1">
        <f t="array" ref="BD40">IFERROR(_xlfn.XLOOKUP(L40,_xlfn.ANCHORARRAY($BW$4),_xlfn.ANCHORARRAY($CG$4)),"")</f>
        <v>11.4</v>
      </c>
      <c r="BF40" s="172">
        <f t="shared" si="13"/>
        <v>58.999999999999993</v>
      </c>
      <c r="BG40" s="172"/>
      <c r="BH40" s="50">
        <f t="shared" si="9"/>
        <v>58.999999999999993</v>
      </c>
      <c r="BJ40" s="33" cm="1">
        <f t="array" ref="BJ40">IFERROR(_xlfn.XLOOKUP(F40,_xlfn.ANCHORARRAY($BW$4),_xlfn.ANCHORARRAY($CJ$4)),"")</f>
        <v>17.579999999999998</v>
      </c>
      <c r="BK40" s="34" cm="1">
        <f t="array" ref="BK40">IFERROR(_xlfn.XLOOKUP(G40,_xlfn.ANCHORARRAY($BW$4),_xlfn.ANCHORARRAY($CJ$4)),"")</f>
        <v>12.6</v>
      </c>
      <c r="BL40" s="34" cm="1">
        <f t="array" ref="BL40">IFERROR(_xlfn.XLOOKUP(H40,_xlfn.ANCHORARRAY($BW$4),_xlfn.ANCHORARRAY($CJ$4)),"")</f>
        <v>25.55</v>
      </c>
      <c r="BM40" s="34" cm="1">
        <f t="array" ref="BM40">IFERROR(_xlfn.XLOOKUP(I40,_xlfn.ANCHORARRAY($BW$4),_xlfn.ANCHORARRAY($CJ$4)),"")</f>
        <v>27.35</v>
      </c>
      <c r="BN40" s="34" cm="1">
        <f t="array" ref="BN40">IFERROR(_xlfn.XLOOKUP(J40,_xlfn.ANCHORARRAY($BW$4),_xlfn.ANCHORARRAY($CJ$4)),"")</f>
        <v>27.47</v>
      </c>
      <c r="BO40" s="34" cm="1">
        <f t="array" ref="BO40">IFERROR(_xlfn.XLOOKUP(K40,_xlfn.ANCHORARRAY($BW$4),_xlfn.ANCHORARRAY($CJ$4)),"")</f>
        <v>25.55</v>
      </c>
      <c r="BP40" s="35" cm="1">
        <f t="array" ref="BP40">IFERROR(_xlfn.XLOOKUP(L40,_xlfn.ANCHORARRAY($BW$4),_xlfn.ANCHORARRAY($CJ$4)),"")</f>
        <v>28.29</v>
      </c>
      <c r="BR40" s="172">
        <f t="shared" si="14"/>
        <v>164.39000000000001</v>
      </c>
      <c r="BS40" s="172"/>
      <c r="BT40" s="50">
        <f t="shared" si="15"/>
        <v>164.39000000000001</v>
      </c>
      <c r="BW40" s="47">
        <v>44233</v>
      </c>
      <c r="BX40" s="42">
        <v>19.8</v>
      </c>
      <c r="BY40" s="51" t="e">
        <v>#N/A</v>
      </c>
      <c r="BZ40" s="51" t="e">
        <v>#N/A</v>
      </c>
      <c r="CA40" s="42">
        <v>80</v>
      </c>
      <c r="CB40" s="51" t="e">
        <v>#N/A</v>
      </c>
      <c r="CC40" s="51" t="e">
        <v>#N/A</v>
      </c>
      <c r="CD40" s="42">
        <v>0</v>
      </c>
      <c r="CE40" s="51" t="e">
        <v>#N/A</v>
      </c>
      <c r="CF40" s="51">
        <v>0</v>
      </c>
      <c r="CG40" s="42">
        <v>8.6999999999999993</v>
      </c>
      <c r="CH40" s="51" t="e">
        <v>#N/A</v>
      </c>
      <c r="CI40" s="51" t="e">
        <v>#N/A</v>
      </c>
      <c r="CJ40" s="42">
        <v>18.8</v>
      </c>
      <c r="CK40" s="51" t="e">
        <v>#N/A</v>
      </c>
      <c r="CL40" s="51" t="e">
        <v>#N/A</v>
      </c>
    </row>
    <row r="41" spans="4:90" x14ac:dyDescent="0.25">
      <c r="D41" s="54" t="str" cm="1">
        <f t="array" ref="D41">IFERROR(IF(MATCH(1,DAY(F41:L41),0),L41,""),"")</f>
        <v/>
      </c>
      <c r="E41" s="52">
        <v>28</v>
      </c>
      <c r="F41" s="26">
        <f t="shared" ref="F41:L41" si="38">F40+7</f>
        <v>44382</v>
      </c>
      <c r="G41" s="26">
        <f t="shared" si="38"/>
        <v>44383</v>
      </c>
      <c r="H41" s="26">
        <f t="shared" si="38"/>
        <v>44384</v>
      </c>
      <c r="I41" s="26">
        <f t="shared" si="38"/>
        <v>44385</v>
      </c>
      <c r="J41" s="26">
        <f t="shared" si="38"/>
        <v>44386</v>
      </c>
      <c r="K41" s="26">
        <f t="shared" si="38"/>
        <v>44387</v>
      </c>
      <c r="L41" s="26">
        <f t="shared" si="38"/>
        <v>44388</v>
      </c>
      <c r="N41" s="33" cm="1">
        <f t="array" ref="N41">IFERROR(_xlfn.XLOOKUP(F41,_xlfn.ANCHORARRAY($BW$4),_xlfn.ANCHORARRAY($BX$4)),"")</f>
        <v>28.9</v>
      </c>
      <c r="O41" s="34" cm="1">
        <f t="array" ref="O41">IFERROR(_xlfn.XLOOKUP(G41,_xlfn.ANCHORARRAY($BW$4),_xlfn.ANCHORARRAY($BX$4)),"")</f>
        <v>27.7</v>
      </c>
      <c r="P41" s="34" cm="1">
        <f t="array" ref="P41">IFERROR(_xlfn.XLOOKUP(H41,_xlfn.ANCHORARRAY($BW$4),_xlfn.ANCHORARRAY($BX$4)),"")</f>
        <v>28.6</v>
      </c>
      <c r="Q41" s="34" cm="1">
        <f t="array" ref="Q41">IFERROR(_xlfn.XLOOKUP(I41,_xlfn.ANCHORARRAY($BW$4),_xlfn.ANCHORARRAY($BX$4)),"")</f>
        <v>28.8</v>
      </c>
      <c r="R41" s="34" cm="1">
        <f t="array" ref="R41">IFERROR(_xlfn.XLOOKUP(J41,_xlfn.ANCHORARRAY($BW$4),_xlfn.ANCHORARRAY($BX$4)),"")</f>
        <v>28.7</v>
      </c>
      <c r="S41" s="34" cm="1">
        <f t="array" ref="S41">IFERROR(_xlfn.XLOOKUP(K41,_xlfn.ANCHORARRAY($BW$4),_xlfn.ANCHORARRAY($BX$4)),"")</f>
        <v>28.7</v>
      </c>
      <c r="T41" s="35" cm="1">
        <f t="array" ref="T41">IFERROR(_xlfn.XLOOKUP(L41,_xlfn.ANCHORARRAY($BW$4),_xlfn.ANCHORARRAY($BX$4)),"")</f>
        <v>28.8</v>
      </c>
      <c r="V41" s="172">
        <f t="shared" si="16"/>
        <v>28.599999999999998</v>
      </c>
      <c r="W41" s="172"/>
      <c r="X41" s="50">
        <f t="shared" si="6"/>
        <v>28.599999999999998</v>
      </c>
      <c r="Z41" s="33" cm="1">
        <f t="array" ref="Z41">IFERROR(_xlfn.XLOOKUP(F41,_xlfn.ANCHORARRAY($BW$4),_xlfn.ANCHORARRAY($CA$4)),"")</f>
        <v>81</v>
      </c>
      <c r="AA41" s="34" cm="1">
        <f t="array" ref="AA41">IFERROR(_xlfn.XLOOKUP(G41,_xlfn.ANCHORARRAY($BW$4),_xlfn.ANCHORARRAY($CA$4)),"")</f>
        <v>88</v>
      </c>
      <c r="AB41" s="34" cm="1">
        <f t="array" ref="AB41">IFERROR(_xlfn.XLOOKUP(H41,_xlfn.ANCHORARRAY($BW$4),_xlfn.ANCHORARRAY($CA$4)),"")</f>
        <v>86</v>
      </c>
      <c r="AC41" s="34" cm="1">
        <f t="array" ref="AC41">IFERROR(_xlfn.XLOOKUP(I41,_xlfn.ANCHORARRAY($BW$4),_xlfn.ANCHORARRAY($CA$4)),"")</f>
        <v>83</v>
      </c>
      <c r="AD41" s="34" cm="1">
        <f t="array" ref="AD41">IFERROR(_xlfn.XLOOKUP(J41,_xlfn.ANCHORARRAY($BW$4),_xlfn.ANCHORARRAY($CA$4)),"")</f>
        <v>81</v>
      </c>
      <c r="AE41" s="34" cm="1">
        <f t="array" ref="AE41">IFERROR(_xlfn.XLOOKUP(K41,_xlfn.ANCHORARRAY($BW$4),_xlfn.ANCHORARRAY($CA$4)),"")</f>
        <v>78</v>
      </c>
      <c r="AF41" s="35" cm="1">
        <f t="array" ref="AF41">IFERROR(_xlfn.XLOOKUP(L41,_xlfn.ANCHORARRAY($BW$4),_xlfn.ANCHORARRAY($CA$4)),"")</f>
        <v>80</v>
      </c>
      <c r="AH41" s="172">
        <f t="shared" si="11"/>
        <v>82.428571428571431</v>
      </c>
      <c r="AI41" s="172"/>
      <c r="AJ41" s="50">
        <f t="shared" si="7"/>
        <v>82.428571428571431</v>
      </c>
      <c r="AL41" s="33" t="str" cm="1">
        <f t="array" ref="AL41">IFERROR(_xlfn.XLOOKUP(F41,_xlfn.ANCHORARRAY($BW$4),_xlfn.ANCHORARRAY($CD$4)),"")</f>
        <v>T</v>
      </c>
      <c r="AM41" s="34" cm="1">
        <f t="array" ref="AM41">IFERROR(_xlfn.XLOOKUP(G41,_xlfn.ANCHORARRAY($BW$4),_xlfn.ANCHORARRAY($CD$4)),"")</f>
        <v>7</v>
      </c>
      <c r="AN41" s="34" cm="1">
        <f t="array" ref="AN41">IFERROR(_xlfn.XLOOKUP(H41,_xlfn.ANCHORARRAY($BW$4),_xlfn.ANCHORARRAY($CD$4)),"")</f>
        <v>0</v>
      </c>
      <c r="AO41" s="34" cm="1">
        <f t="array" ref="AO41">IFERROR(_xlfn.XLOOKUP(I41,_xlfn.ANCHORARRAY($BW$4),_xlfn.ANCHORARRAY($CD$4)),"")</f>
        <v>0</v>
      </c>
      <c r="AP41" s="34" cm="1">
        <f t="array" ref="AP41">IFERROR(_xlfn.XLOOKUP(J41,_xlfn.ANCHORARRAY($BW$4),_xlfn.ANCHORARRAY($CD$4)),"")</f>
        <v>0</v>
      </c>
      <c r="AQ41" s="34" cm="1">
        <f t="array" ref="AQ41">IFERROR(_xlfn.XLOOKUP(K41,_xlfn.ANCHORARRAY($BW$4),_xlfn.ANCHORARRAY($CD$4)),"")</f>
        <v>0</v>
      </c>
      <c r="AR41" s="35" cm="1">
        <f t="array" ref="AR41">IFERROR(_xlfn.XLOOKUP(L41,_xlfn.ANCHORARRAY($BW$4),_xlfn.ANCHORARRAY($CD$4)),"")</f>
        <v>0</v>
      </c>
      <c r="AT41" s="172">
        <f t="shared" si="12"/>
        <v>7</v>
      </c>
      <c r="AU41" s="172"/>
      <c r="AV41" s="50">
        <f t="shared" si="8"/>
        <v>7</v>
      </c>
      <c r="AX41" s="33" cm="1">
        <f t="array" ref="AX41">IFERROR(_xlfn.XLOOKUP(F41,_xlfn.ANCHORARRAY($BW$4),_xlfn.ANCHORARRAY($CG$4)),"")</f>
        <v>11.6</v>
      </c>
      <c r="AY41" s="34" cm="1">
        <f t="array" ref="AY41">IFERROR(_xlfn.XLOOKUP(G41,_xlfn.ANCHORARRAY($BW$4),_xlfn.ANCHORARRAY($CG$4)),"")</f>
        <v>7.6</v>
      </c>
      <c r="AZ41" s="34" cm="1">
        <f t="array" ref="AZ41">IFERROR(_xlfn.XLOOKUP(H41,_xlfn.ANCHORARRAY($BW$4),_xlfn.ANCHORARRAY($CG$4)),"")</f>
        <v>11.9</v>
      </c>
      <c r="BA41" s="34" cm="1">
        <f t="array" ref="BA41">IFERROR(_xlfn.XLOOKUP(I41,_xlfn.ANCHORARRAY($BW$4),_xlfn.ANCHORARRAY($CG$4)),"")</f>
        <v>11.9</v>
      </c>
      <c r="BB41" s="34" cm="1">
        <f t="array" ref="BB41">IFERROR(_xlfn.XLOOKUP(J41,_xlfn.ANCHORARRAY($BW$4),_xlfn.ANCHORARRAY($CG$4)),"")</f>
        <v>12.3</v>
      </c>
      <c r="BC41" s="34" cm="1">
        <f t="array" ref="BC41">IFERROR(_xlfn.XLOOKUP(K41,_xlfn.ANCHORARRAY($BW$4),_xlfn.ANCHORARRAY($CG$4)),"")</f>
        <v>11.5</v>
      </c>
      <c r="BD41" s="35" cm="1">
        <f t="array" ref="BD41">IFERROR(_xlfn.XLOOKUP(L41,_xlfn.ANCHORARRAY($BW$4),_xlfn.ANCHORARRAY($CG$4)),"")</f>
        <v>11.8</v>
      </c>
      <c r="BF41" s="172">
        <f t="shared" si="13"/>
        <v>78.599999999999994</v>
      </c>
      <c r="BG41" s="172"/>
      <c r="BH41" s="50">
        <f t="shared" si="9"/>
        <v>78.599999999999994</v>
      </c>
      <c r="BJ41" s="33" cm="1">
        <f t="array" ref="BJ41">IFERROR(_xlfn.XLOOKUP(F41,_xlfn.ANCHORARRAY($BW$4),_xlfn.ANCHORARRAY($CJ$4)),"")</f>
        <v>28.62</v>
      </c>
      <c r="BK41" s="34" cm="1">
        <f t="array" ref="BK41">IFERROR(_xlfn.XLOOKUP(G41,_xlfn.ANCHORARRAY($BW$4),_xlfn.ANCHORARRAY($CJ$4)),"")</f>
        <v>24.05</v>
      </c>
      <c r="BL41" s="34" cm="1">
        <f t="array" ref="BL41">IFERROR(_xlfn.XLOOKUP(H41,_xlfn.ANCHORARRAY($BW$4),_xlfn.ANCHORARRAY($CJ$4)),"")</f>
        <v>28.5</v>
      </c>
      <c r="BM41" s="34" cm="1">
        <f t="array" ref="BM41">IFERROR(_xlfn.XLOOKUP(I41,_xlfn.ANCHORARRAY($BW$4),_xlfn.ANCHORARRAY($CJ$4)),"")</f>
        <v>29.05</v>
      </c>
      <c r="BN41" s="34" cm="1">
        <f t="array" ref="BN41">IFERROR(_xlfn.XLOOKUP(J41,_xlfn.ANCHORARRAY($BW$4),_xlfn.ANCHORARRAY($CJ$4)),"")</f>
        <v>29.22</v>
      </c>
      <c r="BO41" s="34" cm="1">
        <f t="array" ref="BO41">IFERROR(_xlfn.XLOOKUP(K41,_xlfn.ANCHORARRAY($BW$4),_xlfn.ANCHORARRAY($CJ$4)),"")</f>
        <v>26.98</v>
      </c>
      <c r="BP41" s="35" cm="1">
        <f t="array" ref="BP41">IFERROR(_xlfn.XLOOKUP(L41,_xlfn.ANCHORARRAY($BW$4),_xlfn.ANCHORARRAY($CJ$4)),"")</f>
        <v>24.66</v>
      </c>
      <c r="BR41" s="172">
        <f t="shared" si="14"/>
        <v>191.07999999999998</v>
      </c>
      <c r="BS41" s="172"/>
      <c r="BT41" s="50">
        <f t="shared" si="15"/>
        <v>191.07999999999998</v>
      </c>
      <c r="BW41" s="47">
        <v>44234</v>
      </c>
      <c r="BX41" s="42">
        <v>20.9</v>
      </c>
      <c r="BY41" s="51" t="e">
        <v>#N/A</v>
      </c>
      <c r="BZ41" s="51" t="e">
        <v>#N/A</v>
      </c>
      <c r="CA41" s="42">
        <v>71</v>
      </c>
      <c r="CB41" s="51" t="e">
        <v>#N/A</v>
      </c>
      <c r="CC41" s="51" t="e">
        <v>#N/A</v>
      </c>
      <c r="CD41" s="42">
        <v>0</v>
      </c>
      <c r="CE41" s="51" t="e">
        <v>#N/A</v>
      </c>
      <c r="CF41" s="51">
        <v>0</v>
      </c>
      <c r="CG41" s="42">
        <v>7.8</v>
      </c>
      <c r="CH41" s="51" t="e">
        <v>#N/A</v>
      </c>
      <c r="CI41" s="51" t="e">
        <v>#N/A</v>
      </c>
      <c r="CJ41" s="42">
        <v>18.239999999999998</v>
      </c>
      <c r="CK41" s="51" t="e">
        <v>#N/A</v>
      </c>
      <c r="CL41" s="51" t="e">
        <v>#N/A</v>
      </c>
    </row>
    <row r="42" spans="4:90" x14ac:dyDescent="0.25">
      <c r="D42" s="54" t="str" cm="1">
        <f t="array" ref="D42">IFERROR(IF(MATCH(1,DAY(F42:L42),0),L42,""),"")</f>
        <v/>
      </c>
      <c r="E42" s="52">
        <v>29</v>
      </c>
      <c r="F42" s="26">
        <f t="shared" ref="F42:L42" si="39">F41+7</f>
        <v>44389</v>
      </c>
      <c r="G42" s="26">
        <f t="shared" si="39"/>
        <v>44390</v>
      </c>
      <c r="H42" s="26">
        <f t="shared" si="39"/>
        <v>44391</v>
      </c>
      <c r="I42" s="26">
        <f t="shared" si="39"/>
        <v>44392</v>
      </c>
      <c r="J42" s="26">
        <f t="shared" si="39"/>
        <v>44393</v>
      </c>
      <c r="K42" s="26">
        <f t="shared" si="39"/>
        <v>44394</v>
      </c>
      <c r="L42" s="26">
        <f t="shared" si="39"/>
        <v>44395</v>
      </c>
      <c r="N42" s="33" cm="1">
        <f t="array" ref="N42">IFERROR(_xlfn.XLOOKUP(F42,_xlfn.ANCHORARRAY($BW$4),_xlfn.ANCHORARRAY($BX$4)),"")</f>
        <v>28.8</v>
      </c>
      <c r="O42" s="34" cm="1">
        <f t="array" ref="O42">IFERROR(_xlfn.XLOOKUP(G42,_xlfn.ANCHORARRAY($BW$4),_xlfn.ANCHORARRAY($BX$4)),"")</f>
        <v>29.2</v>
      </c>
      <c r="P42" s="34" cm="1">
        <f t="array" ref="P42">IFERROR(_xlfn.XLOOKUP(H42,_xlfn.ANCHORARRAY($BW$4),_xlfn.ANCHORARRAY($BX$4)),"")</f>
        <v>29.5</v>
      </c>
      <c r="Q42" s="34" cm="1">
        <f t="array" ref="Q42">IFERROR(_xlfn.XLOOKUP(I42,_xlfn.ANCHORARRAY($BW$4),_xlfn.ANCHORARRAY($BX$4)),"")</f>
        <v>28.9</v>
      </c>
      <c r="R42" s="34" cm="1">
        <f t="array" ref="R42">IFERROR(_xlfn.XLOOKUP(J42,_xlfn.ANCHORARRAY($BW$4),_xlfn.ANCHORARRAY($BX$4)),"")</f>
        <v>29.2</v>
      </c>
      <c r="S42" s="34" cm="1">
        <f t="array" ref="S42">IFERROR(_xlfn.XLOOKUP(K42,_xlfn.ANCHORARRAY($BW$4),_xlfn.ANCHORARRAY($BX$4)),"")</f>
        <v>29.2</v>
      </c>
      <c r="T42" s="35" cm="1">
        <f t="array" ref="T42">IFERROR(_xlfn.XLOOKUP(L42,_xlfn.ANCHORARRAY($BW$4),_xlfn.ANCHORARRAY($BX$4)),"")</f>
        <v>29</v>
      </c>
      <c r="V42" s="172">
        <f t="shared" si="16"/>
        <v>29.11428571428571</v>
      </c>
      <c r="W42" s="172"/>
      <c r="X42" s="50">
        <f t="shared" si="6"/>
        <v>29.11428571428571</v>
      </c>
      <c r="Z42" s="33" cm="1">
        <f t="array" ref="Z42">IFERROR(_xlfn.XLOOKUP(F42,_xlfn.ANCHORARRAY($BW$4),_xlfn.ANCHORARRAY($CA$4)),"")</f>
        <v>81</v>
      </c>
      <c r="AA42" s="34" cm="1">
        <f t="array" ref="AA42">IFERROR(_xlfn.XLOOKUP(G42,_xlfn.ANCHORARRAY($BW$4),_xlfn.ANCHORARRAY($CA$4)),"")</f>
        <v>80</v>
      </c>
      <c r="AB42" s="34" cm="1">
        <f t="array" ref="AB42">IFERROR(_xlfn.XLOOKUP(H42,_xlfn.ANCHORARRAY($BW$4),_xlfn.ANCHORARRAY($CA$4)),"")</f>
        <v>74</v>
      </c>
      <c r="AC42" s="34" cm="1">
        <f t="array" ref="AC42">IFERROR(_xlfn.XLOOKUP(I42,_xlfn.ANCHORARRAY($BW$4),_xlfn.ANCHORARRAY($CA$4)),"")</f>
        <v>74</v>
      </c>
      <c r="AD42" s="34" cm="1">
        <f t="array" ref="AD42">IFERROR(_xlfn.XLOOKUP(J42,_xlfn.ANCHORARRAY($BW$4),_xlfn.ANCHORARRAY($CA$4)),"")</f>
        <v>71</v>
      </c>
      <c r="AE42" s="34" cm="1">
        <f t="array" ref="AE42">IFERROR(_xlfn.XLOOKUP(K42,_xlfn.ANCHORARRAY($BW$4),_xlfn.ANCHORARRAY($CA$4)),"")</f>
        <v>70</v>
      </c>
      <c r="AF42" s="35" cm="1">
        <f t="array" ref="AF42">IFERROR(_xlfn.XLOOKUP(L42,_xlfn.ANCHORARRAY($BW$4),_xlfn.ANCHORARRAY($CA$4)),"")</f>
        <v>73</v>
      </c>
      <c r="AH42" s="172">
        <f t="shared" si="11"/>
        <v>74.714285714285708</v>
      </c>
      <c r="AI42" s="172"/>
      <c r="AJ42" s="50">
        <f t="shared" si="7"/>
        <v>74.714285714285708</v>
      </c>
      <c r="AL42" s="33" cm="1">
        <f t="array" ref="AL42">IFERROR(_xlfn.XLOOKUP(F42,_xlfn.ANCHORARRAY($BW$4),_xlfn.ANCHORARRAY($CD$4)),"")</f>
        <v>0</v>
      </c>
      <c r="AM42" s="34" cm="1">
        <f t="array" ref="AM42">IFERROR(_xlfn.XLOOKUP(G42,_xlfn.ANCHORARRAY($BW$4),_xlfn.ANCHORARRAY($CD$4)),"")</f>
        <v>0</v>
      </c>
      <c r="AN42" s="34" cm="1">
        <f t="array" ref="AN42">IFERROR(_xlfn.XLOOKUP(H42,_xlfn.ANCHORARRAY($BW$4),_xlfn.ANCHORARRAY($CD$4)),"")</f>
        <v>0</v>
      </c>
      <c r="AO42" s="34" cm="1">
        <f t="array" ref="AO42">IFERROR(_xlfn.XLOOKUP(I42,_xlfn.ANCHORARRAY($BW$4),_xlfn.ANCHORARRAY($CD$4)),"")</f>
        <v>0</v>
      </c>
      <c r="AP42" s="34" cm="1">
        <f t="array" ref="AP42">IFERROR(_xlfn.XLOOKUP(J42,_xlfn.ANCHORARRAY($BW$4),_xlfn.ANCHORARRAY($CD$4)),"")</f>
        <v>0</v>
      </c>
      <c r="AQ42" s="34" cm="1">
        <f t="array" ref="AQ42">IFERROR(_xlfn.XLOOKUP(K42,_xlfn.ANCHORARRAY($BW$4),_xlfn.ANCHORARRAY($CD$4)),"")</f>
        <v>0</v>
      </c>
      <c r="AR42" s="35" cm="1">
        <f t="array" ref="AR42">IFERROR(_xlfn.XLOOKUP(L42,_xlfn.ANCHORARRAY($BW$4),_xlfn.ANCHORARRAY($CD$4)),"")</f>
        <v>0</v>
      </c>
      <c r="AT42" s="172">
        <f t="shared" si="12"/>
        <v>0</v>
      </c>
      <c r="AU42" s="172"/>
      <c r="AV42" s="50">
        <f t="shared" si="8"/>
        <v>0</v>
      </c>
      <c r="AX42" s="33" cm="1">
        <f t="array" ref="AX42">IFERROR(_xlfn.XLOOKUP(F42,_xlfn.ANCHORARRAY($BW$4),_xlfn.ANCHORARRAY($CG$4)),"")</f>
        <v>9.4</v>
      </c>
      <c r="AY42" s="34" cm="1">
        <f t="array" ref="AY42">IFERROR(_xlfn.XLOOKUP(G42,_xlfn.ANCHORARRAY($BW$4),_xlfn.ANCHORARRAY($CG$4)),"")</f>
        <v>11.5</v>
      </c>
      <c r="AZ42" s="34" cm="1">
        <f t="array" ref="AZ42">IFERROR(_xlfn.XLOOKUP(H42,_xlfn.ANCHORARRAY($BW$4),_xlfn.ANCHORARRAY($CG$4)),"")</f>
        <v>11.9</v>
      </c>
      <c r="BA42" s="34" cm="1">
        <f t="array" ref="BA42">IFERROR(_xlfn.XLOOKUP(I42,_xlfn.ANCHORARRAY($BW$4),_xlfn.ANCHORARRAY($CG$4)),"")</f>
        <v>9.4</v>
      </c>
      <c r="BB42" s="34" cm="1">
        <f t="array" ref="BB42">IFERROR(_xlfn.XLOOKUP(J42,_xlfn.ANCHORARRAY($BW$4),_xlfn.ANCHORARRAY($CG$4)),"")</f>
        <v>10.1</v>
      </c>
      <c r="BC42" s="34" cm="1">
        <f t="array" ref="BC42">IFERROR(_xlfn.XLOOKUP(K42,_xlfn.ANCHORARRAY($BW$4),_xlfn.ANCHORARRAY($CG$4)),"")</f>
        <v>10.8</v>
      </c>
      <c r="BD42" s="35" cm="1">
        <f t="array" ref="BD42">IFERROR(_xlfn.XLOOKUP(L42,_xlfn.ANCHORARRAY($BW$4),_xlfn.ANCHORARRAY($CG$4)),"")</f>
        <v>9.6</v>
      </c>
      <c r="BF42" s="172">
        <f t="shared" si="13"/>
        <v>72.699999999999989</v>
      </c>
      <c r="BG42" s="172"/>
      <c r="BH42" s="50">
        <f t="shared" si="9"/>
        <v>72.699999999999989</v>
      </c>
      <c r="BJ42" s="33" cm="1">
        <f t="array" ref="BJ42">IFERROR(_xlfn.XLOOKUP(F42,_xlfn.ANCHORARRAY($BW$4),_xlfn.ANCHORARRAY($CJ$4)),"")</f>
        <v>25.12</v>
      </c>
      <c r="BK42" s="34" cm="1">
        <f t="array" ref="BK42">IFERROR(_xlfn.XLOOKUP(G42,_xlfn.ANCHORARRAY($BW$4),_xlfn.ANCHORARRAY($CJ$4)),"")</f>
        <v>28.42</v>
      </c>
      <c r="BL42" s="34" cm="1">
        <f t="array" ref="BL42">IFERROR(_xlfn.XLOOKUP(H42,_xlfn.ANCHORARRAY($BW$4),_xlfn.ANCHORARRAY($CJ$4)),"")</f>
        <v>28.45</v>
      </c>
      <c r="BM42" s="34" cm="1">
        <f t="array" ref="BM42">IFERROR(_xlfn.XLOOKUP(I42,_xlfn.ANCHORARRAY($BW$4),_xlfn.ANCHORARRAY($CJ$4)),"")</f>
        <v>26.16</v>
      </c>
      <c r="BN42" s="34" cm="1">
        <f t="array" ref="BN42">IFERROR(_xlfn.XLOOKUP(J42,_xlfn.ANCHORARRAY($BW$4),_xlfn.ANCHORARRAY($CJ$4)),"")</f>
        <v>25.93</v>
      </c>
      <c r="BO42" s="34" cm="1">
        <f t="array" ref="BO42">IFERROR(_xlfn.XLOOKUP(K42,_xlfn.ANCHORARRAY($BW$4),_xlfn.ANCHORARRAY($CJ$4)),"")</f>
        <v>27.04</v>
      </c>
      <c r="BP42" s="35" cm="1">
        <f t="array" ref="BP42">IFERROR(_xlfn.XLOOKUP(L42,_xlfn.ANCHORARRAY($BW$4),_xlfn.ANCHORARRAY($CJ$4)),"")</f>
        <v>25.39</v>
      </c>
      <c r="BR42" s="172">
        <f t="shared" si="14"/>
        <v>186.51</v>
      </c>
      <c r="BS42" s="172"/>
      <c r="BT42" s="50">
        <f t="shared" si="15"/>
        <v>186.51</v>
      </c>
      <c r="BW42" s="47">
        <v>44235</v>
      </c>
      <c r="BX42" s="42">
        <v>19.899999999999999</v>
      </c>
      <c r="BY42" s="51" t="e">
        <v>#N/A</v>
      </c>
      <c r="BZ42" s="51" t="e">
        <v>#N/A</v>
      </c>
      <c r="CA42" s="42">
        <v>85</v>
      </c>
      <c r="CB42" s="51" t="e">
        <v>#N/A</v>
      </c>
      <c r="CC42" s="51" t="e">
        <v>#N/A</v>
      </c>
      <c r="CD42" s="42">
        <v>5</v>
      </c>
      <c r="CE42" s="51" t="e">
        <v>#N/A</v>
      </c>
      <c r="CF42" s="51" t="e">
        <v>#N/A</v>
      </c>
      <c r="CG42" s="42">
        <v>3.5</v>
      </c>
      <c r="CH42" s="51" t="e">
        <v>#N/A</v>
      </c>
      <c r="CI42" s="51" t="e">
        <v>#N/A</v>
      </c>
      <c r="CJ42" s="42">
        <v>13.48</v>
      </c>
      <c r="CK42" s="51" t="e">
        <v>#N/A</v>
      </c>
      <c r="CL42" s="51" t="e">
        <v>#N/A</v>
      </c>
    </row>
    <row r="43" spans="4:90" x14ac:dyDescent="0.25">
      <c r="D43" s="54" t="str" cm="1">
        <f t="array" ref="D43">IFERROR(IF(MATCH(1,DAY(F43:L43),0),L43,""),"")</f>
        <v/>
      </c>
      <c r="E43" s="52">
        <v>30</v>
      </c>
      <c r="F43" s="26">
        <f t="shared" ref="F43:L43" si="40">F42+7</f>
        <v>44396</v>
      </c>
      <c r="G43" s="26">
        <f t="shared" si="40"/>
        <v>44397</v>
      </c>
      <c r="H43" s="26">
        <f t="shared" si="40"/>
        <v>44398</v>
      </c>
      <c r="I43" s="26">
        <f t="shared" si="40"/>
        <v>44399</v>
      </c>
      <c r="J43" s="26">
        <f t="shared" si="40"/>
        <v>44400</v>
      </c>
      <c r="K43" s="26">
        <f t="shared" si="40"/>
        <v>44401</v>
      </c>
      <c r="L43" s="26">
        <f t="shared" si="40"/>
        <v>44402</v>
      </c>
      <c r="N43" s="33" cm="1">
        <f t="array" ref="N43">IFERROR(_xlfn.XLOOKUP(F43,_xlfn.ANCHORARRAY($BW$4),_xlfn.ANCHORARRAY($BX$4)),"")</f>
        <v>29.3</v>
      </c>
      <c r="O43" s="34" cm="1">
        <f t="array" ref="O43">IFERROR(_xlfn.XLOOKUP(G43,_xlfn.ANCHORARRAY($BW$4),_xlfn.ANCHORARRAY($BX$4)),"")</f>
        <v>29.5</v>
      </c>
      <c r="P43" s="34" cm="1">
        <f t="array" ref="P43">IFERROR(_xlfn.XLOOKUP(H43,_xlfn.ANCHORARRAY($BW$4),_xlfn.ANCHORARRAY($BX$4)),"")</f>
        <v>30</v>
      </c>
      <c r="Q43" s="34" cm="1">
        <f t="array" ref="Q43">IFERROR(_xlfn.XLOOKUP(I43,_xlfn.ANCHORARRAY($BW$4),_xlfn.ANCHORARRAY($BX$4)),"")</f>
        <v>29.5</v>
      </c>
      <c r="R43" s="34" cm="1">
        <f t="array" ref="R43">IFERROR(_xlfn.XLOOKUP(J43,_xlfn.ANCHORARRAY($BW$4),_xlfn.ANCHORARRAY($BX$4)),"")</f>
        <v>28.7</v>
      </c>
      <c r="S43" s="34" cm="1">
        <f t="array" ref="S43">IFERROR(_xlfn.XLOOKUP(K43,_xlfn.ANCHORARRAY($BW$4),_xlfn.ANCHORARRAY($BX$4)),"")</f>
        <v>29.4</v>
      </c>
      <c r="T43" s="35" cm="1">
        <f t="array" ref="T43">IFERROR(_xlfn.XLOOKUP(L43,_xlfn.ANCHORARRAY($BW$4),_xlfn.ANCHORARRAY($BX$4)),"")</f>
        <v>30.6</v>
      </c>
      <c r="V43" s="172">
        <f t="shared" si="16"/>
        <v>29.571428571428573</v>
      </c>
      <c r="W43" s="172"/>
      <c r="X43" s="50">
        <f t="shared" si="6"/>
        <v>29.571428571428573</v>
      </c>
      <c r="Z43" s="33" cm="1">
        <f t="array" ref="Z43">IFERROR(_xlfn.XLOOKUP(F43,_xlfn.ANCHORARRAY($BW$4),_xlfn.ANCHORARRAY($CA$4)),"")</f>
        <v>74</v>
      </c>
      <c r="AA43" s="34" cm="1">
        <f t="array" ref="AA43">IFERROR(_xlfn.XLOOKUP(G43,_xlfn.ANCHORARRAY($BW$4),_xlfn.ANCHORARRAY($CA$4)),"")</f>
        <v>72</v>
      </c>
      <c r="AB43" s="34" cm="1">
        <f t="array" ref="AB43">IFERROR(_xlfn.XLOOKUP(H43,_xlfn.ANCHORARRAY($BW$4),_xlfn.ANCHORARRAY($CA$4)),"")</f>
        <v>69</v>
      </c>
      <c r="AC43" s="34" cm="1">
        <f t="array" ref="AC43">IFERROR(_xlfn.XLOOKUP(I43,_xlfn.ANCHORARRAY($BW$4),_xlfn.ANCHORARRAY($CA$4)),"")</f>
        <v>76</v>
      </c>
      <c r="AD43" s="34" cm="1">
        <f t="array" ref="AD43">IFERROR(_xlfn.XLOOKUP(J43,_xlfn.ANCHORARRAY($BW$4),_xlfn.ANCHORARRAY($CA$4)),"")</f>
        <v>82</v>
      </c>
      <c r="AE43" s="34" cm="1">
        <f t="array" ref="AE43">IFERROR(_xlfn.XLOOKUP(K43,_xlfn.ANCHORARRAY($BW$4),_xlfn.ANCHORARRAY($CA$4)),"")</f>
        <v>80</v>
      </c>
      <c r="AF43" s="35" cm="1">
        <f t="array" ref="AF43">IFERROR(_xlfn.XLOOKUP(L43,_xlfn.ANCHORARRAY($BW$4),_xlfn.ANCHORARRAY($CA$4)),"")</f>
        <v>75</v>
      </c>
      <c r="AH43" s="172">
        <f t="shared" si="11"/>
        <v>75.428571428571431</v>
      </c>
      <c r="AI43" s="172"/>
      <c r="AJ43" s="50">
        <f t="shared" si="7"/>
        <v>75.428571428571431</v>
      </c>
      <c r="AL43" s="33" t="str" cm="1">
        <f t="array" ref="AL43">IFERROR(_xlfn.XLOOKUP(F43,_xlfn.ANCHORARRAY($BW$4),_xlfn.ANCHORARRAY($CD$4)),"")</f>
        <v>T</v>
      </c>
      <c r="AM43" s="34" cm="1">
        <f t="array" ref="AM43">IFERROR(_xlfn.XLOOKUP(G43,_xlfn.ANCHORARRAY($BW$4),_xlfn.ANCHORARRAY($CD$4)),"")</f>
        <v>0</v>
      </c>
      <c r="AN43" s="34" t="str" cm="1">
        <f t="array" ref="AN43">IFERROR(_xlfn.XLOOKUP(H43,_xlfn.ANCHORARRAY($BW$4),_xlfn.ANCHORARRAY($CD$4)),"")</f>
        <v>T</v>
      </c>
      <c r="AO43" s="34" cm="1">
        <f t="array" ref="AO43">IFERROR(_xlfn.XLOOKUP(I43,_xlfn.ANCHORARRAY($BW$4),_xlfn.ANCHORARRAY($CD$4)),"")</f>
        <v>1</v>
      </c>
      <c r="AP43" s="34" cm="1">
        <f t="array" ref="AP43">IFERROR(_xlfn.XLOOKUP(J43,_xlfn.ANCHORARRAY($BW$4),_xlfn.ANCHORARRAY($CD$4)),"")</f>
        <v>1.5</v>
      </c>
      <c r="AQ43" s="34" cm="1">
        <f t="array" ref="AQ43">IFERROR(_xlfn.XLOOKUP(K43,_xlfn.ANCHORARRAY($BW$4),_xlfn.ANCHORARRAY($CD$4)),"")</f>
        <v>0</v>
      </c>
      <c r="AR43" s="35" cm="1">
        <f t="array" ref="AR43">IFERROR(_xlfn.XLOOKUP(L43,_xlfn.ANCHORARRAY($BW$4),_xlfn.ANCHORARRAY($CD$4)),"")</f>
        <v>0</v>
      </c>
      <c r="AT43" s="172">
        <f t="shared" si="12"/>
        <v>2.5</v>
      </c>
      <c r="AU43" s="172"/>
      <c r="AV43" s="50">
        <f t="shared" si="8"/>
        <v>2.5</v>
      </c>
      <c r="AX43" s="33" cm="1">
        <f t="array" ref="AX43">IFERROR(_xlfn.XLOOKUP(F43,_xlfn.ANCHORARRAY($BW$4),_xlfn.ANCHORARRAY($CG$4)),"")</f>
        <v>6.8</v>
      </c>
      <c r="AY43" s="34" cm="1">
        <f t="array" ref="AY43">IFERROR(_xlfn.XLOOKUP(G43,_xlfn.ANCHORARRAY($BW$4),_xlfn.ANCHORARRAY($CG$4)),"")</f>
        <v>8</v>
      </c>
      <c r="AZ43" s="34" cm="1">
        <f t="array" ref="AZ43">IFERROR(_xlfn.XLOOKUP(H43,_xlfn.ANCHORARRAY($BW$4),_xlfn.ANCHORARRAY($CG$4)),"")</f>
        <v>11.5</v>
      </c>
      <c r="BA43" s="34" cm="1">
        <f t="array" ref="BA43">IFERROR(_xlfn.XLOOKUP(I43,_xlfn.ANCHORARRAY($BW$4),_xlfn.ANCHORARRAY($CG$4)),"")</f>
        <v>5.3</v>
      </c>
      <c r="BB43" s="34" cm="1">
        <f t="array" ref="BB43">IFERROR(_xlfn.XLOOKUP(J43,_xlfn.ANCHORARRAY($BW$4),_xlfn.ANCHORARRAY($CG$4)),"")</f>
        <v>1.1000000000000001</v>
      </c>
      <c r="BC43" s="34" cm="1">
        <f t="array" ref="BC43">IFERROR(_xlfn.XLOOKUP(K43,_xlfn.ANCHORARRAY($BW$4),_xlfn.ANCHORARRAY($CG$4)),"")</f>
        <v>5</v>
      </c>
      <c r="BD43" s="35" cm="1">
        <f t="array" ref="BD43">IFERROR(_xlfn.XLOOKUP(L43,_xlfn.ANCHORARRAY($BW$4),_xlfn.ANCHORARRAY($CG$4)),"")</f>
        <v>9.8000000000000007</v>
      </c>
      <c r="BF43" s="172">
        <f t="shared" si="13"/>
        <v>47.5</v>
      </c>
      <c r="BG43" s="172"/>
      <c r="BH43" s="50">
        <f t="shared" si="9"/>
        <v>47.5</v>
      </c>
      <c r="BJ43" s="33" cm="1">
        <f t="array" ref="BJ43">IFERROR(_xlfn.XLOOKUP(F43,_xlfn.ANCHORARRAY($BW$4),_xlfn.ANCHORARRAY($CJ$4)),"")</f>
        <v>21.98</v>
      </c>
      <c r="BK43" s="34" cm="1">
        <f t="array" ref="BK43">IFERROR(_xlfn.XLOOKUP(G43,_xlfn.ANCHORARRAY($BW$4),_xlfn.ANCHORARRAY($CJ$4)),"")</f>
        <v>23.01</v>
      </c>
      <c r="BL43" s="34" cm="1">
        <f t="array" ref="BL43">IFERROR(_xlfn.XLOOKUP(H43,_xlfn.ANCHORARRAY($BW$4),_xlfn.ANCHORARRAY($CJ$4)),"")</f>
        <v>28.23</v>
      </c>
      <c r="BM43" s="34" cm="1">
        <f t="array" ref="BM43">IFERROR(_xlfn.XLOOKUP(I43,_xlfn.ANCHORARRAY($BW$4),_xlfn.ANCHORARRAY($CJ$4)),"")</f>
        <v>19.149999999999999</v>
      </c>
      <c r="BN43" s="34" cm="1">
        <f t="array" ref="BN43">IFERROR(_xlfn.XLOOKUP(J43,_xlfn.ANCHORARRAY($BW$4),_xlfn.ANCHORARRAY($CJ$4)),"")</f>
        <v>11.93</v>
      </c>
      <c r="BO43" s="34" cm="1">
        <f t="array" ref="BO43">IFERROR(_xlfn.XLOOKUP(K43,_xlfn.ANCHORARRAY($BW$4),_xlfn.ANCHORARRAY($CJ$4)),"")</f>
        <v>20.92</v>
      </c>
      <c r="BP43" s="35" cm="1">
        <f t="array" ref="BP43">IFERROR(_xlfn.XLOOKUP(L43,_xlfn.ANCHORARRAY($BW$4),_xlfn.ANCHORARRAY($CJ$4)),"")</f>
        <v>26.05</v>
      </c>
      <c r="BR43" s="172">
        <f t="shared" si="14"/>
        <v>151.27000000000001</v>
      </c>
      <c r="BS43" s="172"/>
      <c r="BT43" s="50">
        <f t="shared" si="15"/>
        <v>151.27000000000001</v>
      </c>
      <c r="BW43" s="47">
        <v>44236</v>
      </c>
      <c r="BX43" s="42">
        <v>18.899999999999999</v>
      </c>
      <c r="BY43" s="51" t="e">
        <v>#N/A</v>
      </c>
      <c r="BZ43" s="51" t="e">
        <v>#N/A</v>
      </c>
      <c r="CA43" s="42">
        <v>83</v>
      </c>
      <c r="CB43" s="51" t="e">
        <v>#N/A</v>
      </c>
      <c r="CC43" s="51" t="e">
        <v>#N/A</v>
      </c>
      <c r="CD43" s="42">
        <v>0.5</v>
      </c>
      <c r="CE43" s="51" t="e">
        <v>#N/A</v>
      </c>
      <c r="CF43" s="51" t="e">
        <v>#N/A</v>
      </c>
      <c r="CG43" s="42">
        <v>1.2</v>
      </c>
      <c r="CH43" s="51" t="e">
        <v>#N/A</v>
      </c>
      <c r="CI43" s="51" t="e">
        <v>#N/A</v>
      </c>
      <c r="CJ43" s="42">
        <v>10.84</v>
      </c>
      <c r="CK43" s="51" t="e">
        <v>#N/A</v>
      </c>
      <c r="CL43" s="51" t="e">
        <v>#N/A</v>
      </c>
    </row>
    <row r="44" spans="4:90" x14ac:dyDescent="0.25">
      <c r="D44" s="54" cm="1">
        <f t="array" ref="D44">IFERROR(IF(MATCH(1,DAY(F44:L44),0),L44,""),"")</f>
        <v>44409</v>
      </c>
      <c r="E44" s="52">
        <v>31</v>
      </c>
      <c r="F44" s="26">
        <f t="shared" ref="F44:L44" si="41">F43+7</f>
        <v>44403</v>
      </c>
      <c r="G44" s="26">
        <f t="shared" si="41"/>
        <v>44404</v>
      </c>
      <c r="H44" s="26">
        <f t="shared" si="41"/>
        <v>44405</v>
      </c>
      <c r="I44" s="26">
        <f t="shared" si="41"/>
        <v>44406</v>
      </c>
      <c r="J44" s="26">
        <f t="shared" si="41"/>
        <v>44407</v>
      </c>
      <c r="K44" s="26">
        <f t="shared" si="41"/>
        <v>44408</v>
      </c>
      <c r="L44" s="26">
        <f t="shared" si="41"/>
        <v>44409</v>
      </c>
      <c r="N44" s="33" cm="1">
        <f t="array" ref="N44">IFERROR(_xlfn.XLOOKUP(F44,_xlfn.ANCHORARRAY($BW$4),_xlfn.ANCHORARRAY($BX$4)),"")</f>
        <v>30.8</v>
      </c>
      <c r="O44" s="34" cm="1">
        <f t="array" ref="O44">IFERROR(_xlfn.XLOOKUP(G44,_xlfn.ANCHORARRAY($BW$4),_xlfn.ANCHORARRAY($BX$4)),"")</f>
        <v>30.1</v>
      </c>
      <c r="P44" s="34" cm="1">
        <f t="array" ref="P44">IFERROR(_xlfn.XLOOKUP(H44,_xlfn.ANCHORARRAY($BW$4),_xlfn.ANCHORARRAY($BX$4)),"")</f>
        <v>30</v>
      </c>
      <c r="Q44" s="34" cm="1">
        <f t="array" ref="Q44">IFERROR(_xlfn.XLOOKUP(I44,_xlfn.ANCHORARRAY($BW$4),_xlfn.ANCHORARRAY($BX$4)),"")</f>
        <v>30.2</v>
      </c>
      <c r="R44" s="34" cm="1">
        <f t="array" ref="R44">IFERROR(_xlfn.XLOOKUP(J44,_xlfn.ANCHORARRAY($BW$4),_xlfn.ANCHORARRAY($BX$4)),"")</f>
        <v>29.1</v>
      </c>
      <c r="S44" s="34" cm="1">
        <f t="array" ref="S44">IFERROR(_xlfn.XLOOKUP(K44,_xlfn.ANCHORARRAY($BW$4),_xlfn.ANCHORARRAY($BX$4)),"")</f>
        <v>27.9</v>
      </c>
      <c r="T44" s="35" cm="1">
        <f t="array" ref="T44">IFERROR(_xlfn.XLOOKUP(L44,_xlfn.ANCHORARRAY($BW$4),_xlfn.ANCHORARRAY($BX$4)),"")</f>
        <v>27.5</v>
      </c>
      <c r="V44" s="172">
        <f t="shared" si="16"/>
        <v>29.371428571428574</v>
      </c>
      <c r="W44" s="172"/>
      <c r="X44" s="50">
        <f t="shared" si="6"/>
        <v>29.371428571428574</v>
      </c>
      <c r="Z44" s="33" cm="1">
        <f t="array" ref="Z44">IFERROR(_xlfn.XLOOKUP(F44,_xlfn.ANCHORARRAY($BW$4),_xlfn.ANCHORARRAY($CA$4)),"")</f>
        <v>72</v>
      </c>
      <c r="AA44" s="34" cm="1">
        <f t="array" ref="AA44">IFERROR(_xlfn.XLOOKUP(G44,_xlfn.ANCHORARRAY($BW$4),_xlfn.ANCHORARRAY($CA$4)),"")</f>
        <v>75</v>
      </c>
      <c r="AB44" s="34" cm="1">
        <f t="array" ref="AB44">IFERROR(_xlfn.XLOOKUP(H44,_xlfn.ANCHORARRAY($BW$4),_xlfn.ANCHORARRAY($CA$4)),"")</f>
        <v>75</v>
      </c>
      <c r="AC44" s="34" cm="1">
        <f t="array" ref="AC44">IFERROR(_xlfn.XLOOKUP(I44,_xlfn.ANCHORARRAY($BW$4),_xlfn.ANCHORARRAY($CA$4)),"")</f>
        <v>75</v>
      </c>
      <c r="AD44" s="34" cm="1">
        <f t="array" ref="AD44">IFERROR(_xlfn.XLOOKUP(J44,_xlfn.ANCHORARRAY($BW$4),_xlfn.ANCHORARRAY($CA$4)),"")</f>
        <v>79</v>
      </c>
      <c r="AE44" s="34" cm="1">
        <f t="array" ref="AE44">IFERROR(_xlfn.XLOOKUP(K44,_xlfn.ANCHORARRAY($BW$4),_xlfn.ANCHORARRAY($CA$4)),"")</f>
        <v>84</v>
      </c>
      <c r="AF44" s="35" cm="1">
        <f t="array" ref="AF44">IFERROR(_xlfn.XLOOKUP(L44,_xlfn.ANCHORARRAY($BW$4),_xlfn.ANCHORARRAY($CA$4)),"")</f>
        <v>87</v>
      </c>
      <c r="AH44" s="172">
        <f t="shared" si="11"/>
        <v>78.142857142857139</v>
      </c>
      <c r="AI44" s="172"/>
      <c r="AJ44" s="50">
        <f t="shared" si="7"/>
        <v>78.142857142857139</v>
      </c>
      <c r="AL44" s="33" cm="1">
        <f t="array" ref="AL44">IFERROR(_xlfn.XLOOKUP(F44,_xlfn.ANCHORARRAY($BW$4),_xlfn.ANCHORARRAY($CD$4)),"")</f>
        <v>0</v>
      </c>
      <c r="AM44" s="34" cm="1">
        <f t="array" ref="AM44">IFERROR(_xlfn.XLOOKUP(G44,_xlfn.ANCHORARRAY($BW$4),_xlfn.ANCHORARRAY($CD$4)),"")</f>
        <v>0</v>
      </c>
      <c r="AN44" s="34" cm="1">
        <f t="array" ref="AN44">IFERROR(_xlfn.XLOOKUP(H44,_xlfn.ANCHORARRAY($BW$4),_xlfn.ANCHORARRAY($CD$4)),"")</f>
        <v>0</v>
      </c>
      <c r="AO44" s="34" cm="1">
        <f t="array" ref="AO44">IFERROR(_xlfn.XLOOKUP(I44,_xlfn.ANCHORARRAY($BW$4),_xlfn.ANCHORARRAY($CD$4)),"")</f>
        <v>0</v>
      </c>
      <c r="AP44" s="34" cm="1">
        <f t="array" ref="AP44">IFERROR(_xlfn.XLOOKUP(J44,_xlfn.ANCHORARRAY($BW$4),_xlfn.ANCHORARRAY($CD$4)),"")</f>
        <v>3</v>
      </c>
      <c r="AQ44" s="34" cm="1">
        <f t="array" ref="AQ44">IFERROR(_xlfn.XLOOKUP(K44,_xlfn.ANCHORARRAY($BW$4),_xlfn.ANCHORARRAY($CD$4)),"")</f>
        <v>6</v>
      </c>
      <c r="AR44" s="35" cm="1">
        <f t="array" ref="AR44">IFERROR(_xlfn.XLOOKUP(L44,_xlfn.ANCHORARRAY($BW$4),_xlfn.ANCHORARRAY($CD$4)),"")</f>
        <v>1.5</v>
      </c>
      <c r="AT44" s="172">
        <f t="shared" si="12"/>
        <v>10.5</v>
      </c>
      <c r="AU44" s="172"/>
      <c r="AV44" s="50">
        <f t="shared" si="8"/>
        <v>10.5</v>
      </c>
      <c r="AX44" s="33" cm="1">
        <f t="array" ref="AX44">IFERROR(_xlfn.XLOOKUP(F44,_xlfn.ANCHORARRAY($BW$4),_xlfn.ANCHORARRAY($CG$4)),"")</f>
        <v>10.8</v>
      </c>
      <c r="AY44" s="34" cm="1">
        <f t="array" ref="AY44">IFERROR(_xlfn.XLOOKUP(G44,_xlfn.ANCHORARRAY($BW$4),_xlfn.ANCHORARRAY($CG$4)),"")</f>
        <v>8.4</v>
      </c>
      <c r="AZ44" s="34" cm="1">
        <f t="array" ref="AZ44">IFERROR(_xlfn.XLOOKUP(H44,_xlfn.ANCHORARRAY($BW$4),_xlfn.ANCHORARRAY($CG$4)),"")</f>
        <v>7.7</v>
      </c>
      <c r="BA44" s="34" cm="1">
        <f t="array" ref="BA44">IFERROR(_xlfn.XLOOKUP(I44,_xlfn.ANCHORARRAY($BW$4),_xlfn.ANCHORARRAY($CG$4)),"")</f>
        <v>9.9</v>
      </c>
      <c r="BB44" s="34" cm="1">
        <f t="array" ref="BB44">IFERROR(_xlfn.XLOOKUP(J44,_xlfn.ANCHORARRAY($BW$4),_xlfn.ANCHORARRAY($CG$4)),"")</f>
        <v>6.6</v>
      </c>
      <c r="BC44" s="34" cm="1">
        <f t="array" ref="BC44">IFERROR(_xlfn.XLOOKUP(K44,_xlfn.ANCHORARRAY($BW$4),_xlfn.ANCHORARRAY($CG$4)),"")</f>
        <v>1.8</v>
      </c>
      <c r="BD44" s="35" cm="1">
        <f t="array" ref="BD44">IFERROR(_xlfn.XLOOKUP(L44,_xlfn.ANCHORARRAY($BW$4),_xlfn.ANCHORARRAY($CG$4)),"")</f>
        <v>0.1</v>
      </c>
      <c r="BF44" s="172">
        <f t="shared" si="13"/>
        <v>45.300000000000004</v>
      </c>
      <c r="BG44" s="172"/>
      <c r="BH44" s="50">
        <f t="shared" si="9"/>
        <v>45.300000000000004</v>
      </c>
      <c r="BJ44" s="33" cm="1">
        <f t="array" ref="BJ44">IFERROR(_xlfn.XLOOKUP(F44,_xlfn.ANCHORARRAY($BW$4),_xlfn.ANCHORARRAY($CJ$4)),"")</f>
        <v>26.24</v>
      </c>
      <c r="BK44" s="34" cm="1">
        <f t="array" ref="BK44">IFERROR(_xlfn.XLOOKUP(G44,_xlfn.ANCHORARRAY($BW$4),_xlfn.ANCHORARRAY($CJ$4)),"")</f>
        <v>22.46</v>
      </c>
      <c r="BL44" s="34" cm="1">
        <f t="array" ref="BL44">IFERROR(_xlfn.XLOOKUP(H44,_xlfn.ANCHORARRAY($BW$4),_xlfn.ANCHORARRAY($CJ$4)),"")</f>
        <v>22.83</v>
      </c>
      <c r="BM44" s="34" cm="1">
        <f t="array" ref="BM44">IFERROR(_xlfn.XLOOKUP(I44,_xlfn.ANCHORARRAY($BW$4),_xlfn.ANCHORARRAY($CJ$4)),"")</f>
        <v>25.09</v>
      </c>
      <c r="BN44" s="34" cm="1">
        <f t="array" ref="BN44">IFERROR(_xlfn.XLOOKUP(J44,_xlfn.ANCHORARRAY($BW$4),_xlfn.ANCHORARRAY($CJ$4)),"")</f>
        <v>19.79</v>
      </c>
      <c r="BO44" s="34" cm="1">
        <f t="array" ref="BO44">IFERROR(_xlfn.XLOOKUP(K44,_xlfn.ANCHORARRAY($BW$4),_xlfn.ANCHORARRAY($CJ$4)),"")</f>
        <v>13.93</v>
      </c>
      <c r="BP44" s="35" cm="1">
        <f t="array" ref="BP44">IFERROR(_xlfn.XLOOKUP(L44,_xlfn.ANCHORARRAY($BW$4),_xlfn.ANCHORARRAY($CJ$4)),"")</f>
        <v>10.25</v>
      </c>
      <c r="BR44" s="172">
        <f t="shared" si="14"/>
        <v>140.59</v>
      </c>
      <c r="BS44" s="172"/>
      <c r="BT44" s="50">
        <f t="shared" si="15"/>
        <v>140.59</v>
      </c>
      <c r="BW44" s="47">
        <v>44237</v>
      </c>
      <c r="BX44" s="42">
        <v>18.899999999999999</v>
      </c>
      <c r="BY44" s="51" t="e">
        <v>#N/A</v>
      </c>
      <c r="BZ44" s="51" t="e">
        <v>#N/A</v>
      </c>
      <c r="CA44" s="42">
        <v>93</v>
      </c>
      <c r="CB44" s="51" t="e">
        <v>#N/A</v>
      </c>
      <c r="CC44" s="51" t="e">
        <v>#N/A</v>
      </c>
      <c r="CD44" s="42">
        <v>7.5</v>
      </c>
      <c r="CE44" s="51" t="e">
        <v>#N/A</v>
      </c>
      <c r="CF44" s="51" t="e">
        <v>#N/A</v>
      </c>
      <c r="CG44" s="42">
        <v>0.2</v>
      </c>
      <c r="CH44" s="51" t="e">
        <v>#N/A</v>
      </c>
      <c r="CI44" s="51" t="e">
        <v>#N/A</v>
      </c>
      <c r="CJ44" s="42">
        <v>7.97</v>
      </c>
      <c r="CK44" s="51" t="e">
        <v>#N/A</v>
      </c>
      <c r="CL44" s="51" t="e">
        <v>#N/A</v>
      </c>
    </row>
    <row r="45" spans="4:90" x14ac:dyDescent="0.25">
      <c r="D45" s="54" t="str" cm="1">
        <f t="array" ref="D45">IFERROR(IF(MATCH(1,DAY(F45:L45),0),L45,""),"")</f>
        <v/>
      </c>
      <c r="E45" s="52">
        <v>32</v>
      </c>
      <c r="F45" s="26">
        <f t="shared" ref="F45:L45" si="42">F44+7</f>
        <v>44410</v>
      </c>
      <c r="G45" s="26">
        <f t="shared" si="42"/>
        <v>44411</v>
      </c>
      <c r="H45" s="26">
        <f t="shared" si="42"/>
        <v>44412</v>
      </c>
      <c r="I45" s="26">
        <f t="shared" si="42"/>
        <v>44413</v>
      </c>
      <c r="J45" s="26">
        <f t="shared" si="42"/>
        <v>44414</v>
      </c>
      <c r="K45" s="26">
        <f t="shared" si="42"/>
        <v>44415</v>
      </c>
      <c r="L45" s="26">
        <f t="shared" si="42"/>
        <v>44416</v>
      </c>
      <c r="N45" s="33" cm="1">
        <f t="array" ref="N45">IFERROR(_xlfn.XLOOKUP(F45,_xlfn.ANCHORARRAY($BW$4),_xlfn.ANCHORARRAY($BX$4)),"")</f>
        <v>27.7</v>
      </c>
      <c r="O45" s="34" cm="1">
        <f t="array" ref="O45">IFERROR(_xlfn.XLOOKUP(G45,_xlfn.ANCHORARRAY($BW$4),_xlfn.ANCHORARRAY($BX$4)),"")</f>
        <v>28</v>
      </c>
      <c r="P45" s="34" cm="1">
        <f t="array" ref="P45">IFERROR(_xlfn.XLOOKUP(H45,_xlfn.ANCHORARRAY($BW$4),_xlfn.ANCHORARRAY($BX$4)),"")</f>
        <v>27.4</v>
      </c>
      <c r="Q45" s="34" cm="1">
        <f t="array" ref="Q45">IFERROR(_xlfn.XLOOKUP(I45,_xlfn.ANCHORARRAY($BW$4),_xlfn.ANCHORARRAY($BX$4)),"")</f>
        <v>27.6</v>
      </c>
      <c r="R45" s="34" cm="1">
        <f t="array" ref="R45">IFERROR(_xlfn.XLOOKUP(J45,_xlfn.ANCHORARRAY($BW$4),_xlfn.ANCHORARRAY($BX$4)),"")</f>
        <v>26.3</v>
      </c>
      <c r="S45" s="34" cm="1">
        <f t="array" ref="S45">IFERROR(_xlfn.XLOOKUP(K45,_xlfn.ANCHORARRAY($BW$4),_xlfn.ANCHORARRAY($BX$4)),"")</f>
        <v>25.6</v>
      </c>
      <c r="T45" s="35" cm="1">
        <f t="array" ref="T45">IFERROR(_xlfn.XLOOKUP(L45,_xlfn.ANCHORARRAY($BW$4),_xlfn.ANCHORARRAY($BX$4)),"")</f>
        <v>28.3</v>
      </c>
      <c r="V45" s="172">
        <f t="shared" si="16"/>
        <v>27.271428571428572</v>
      </c>
      <c r="W45" s="172"/>
      <c r="X45" s="50">
        <f t="shared" si="6"/>
        <v>27.271428571428572</v>
      </c>
      <c r="Z45" s="33" cm="1">
        <f t="array" ref="Z45">IFERROR(_xlfn.XLOOKUP(F45,_xlfn.ANCHORARRAY($BW$4),_xlfn.ANCHORARRAY($CA$4)),"")</f>
        <v>85</v>
      </c>
      <c r="AA45" s="34" cm="1">
        <f t="array" ref="AA45">IFERROR(_xlfn.XLOOKUP(G45,_xlfn.ANCHORARRAY($BW$4),_xlfn.ANCHORARRAY($CA$4)),"")</f>
        <v>85</v>
      </c>
      <c r="AB45" s="34" cm="1">
        <f t="array" ref="AB45">IFERROR(_xlfn.XLOOKUP(H45,_xlfn.ANCHORARRAY($BW$4),_xlfn.ANCHORARRAY($CA$4)),"")</f>
        <v>90</v>
      </c>
      <c r="AC45" s="34" cm="1">
        <f t="array" ref="AC45">IFERROR(_xlfn.XLOOKUP(I45,_xlfn.ANCHORARRAY($BW$4),_xlfn.ANCHORARRAY($CA$4)),"")</f>
        <v>89</v>
      </c>
      <c r="AD45" s="34" cm="1">
        <f t="array" ref="AD45">IFERROR(_xlfn.XLOOKUP(J45,_xlfn.ANCHORARRAY($BW$4),_xlfn.ANCHORARRAY($CA$4)),"")</f>
        <v>93</v>
      </c>
      <c r="AE45" s="34" cm="1">
        <f t="array" ref="AE45">IFERROR(_xlfn.XLOOKUP(K45,_xlfn.ANCHORARRAY($BW$4),_xlfn.ANCHORARRAY($CA$4)),"")</f>
        <v>95</v>
      </c>
      <c r="AF45" s="35" cm="1">
        <f t="array" ref="AF45">IFERROR(_xlfn.XLOOKUP(L45,_xlfn.ANCHORARRAY($BW$4),_xlfn.ANCHORARRAY($CA$4)),"")</f>
        <v>82</v>
      </c>
      <c r="AH45" s="172">
        <f t="shared" si="11"/>
        <v>88.428571428571431</v>
      </c>
      <c r="AI45" s="172"/>
      <c r="AJ45" s="50">
        <f t="shared" si="7"/>
        <v>88.428571428571431</v>
      </c>
      <c r="AL45" s="33" cm="1">
        <f t="array" ref="AL45">IFERROR(_xlfn.XLOOKUP(F45,_xlfn.ANCHORARRAY($BW$4),_xlfn.ANCHORARRAY($CD$4)),"")</f>
        <v>0.5</v>
      </c>
      <c r="AM45" s="34" cm="1">
        <f t="array" ref="AM45">IFERROR(_xlfn.XLOOKUP(G45,_xlfn.ANCHORARRAY($BW$4),_xlfn.ANCHORARRAY($CD$4)),"")</f>
        <v>10</v>
      </c>
      <c r="AN45" s="34" cm="1">
        <f t="array" ref="AN45">IFERROR(_xlfn.XLOOKUP(H45,_xlfn.ANCHORARRAY($BW$4),_xlfn.ANCHORARRAY($CD$4)),"")</f>
        <v>8.5</v>
      </c>
      <c r="AO45" s="34" t="str" cm="1">
        <f t="array" ref="AO45">IFERROR(_xlfn.XLOOKUP(I45,_xlfn.ANCHORARRAY($BW$4),_xlfn.ANCHORARRAY($CD$4)),"")</f>
        <v>T</v>
      </c>
      <c r="AP45" s="34" cm="1">
        <f t="array" ref="AP45">IFERROR(_xlfn.XLOOKUP(J45,_xlfn.ANCHORARRAY($BW$4),_xlfn.ANCHORARRAY($CD$4)),"")</f>
        <v>5</v>
      </c>
      <c r="AQ45" s="34" cm="1">
        <f t="array" ref="AQ45">IFERROR(_xlfn.XLOOKUP(K45,_xlfn.ANCHORARRAY($BW$4),_xlfn.ANCHORARRAY($CD$4)),"")</f>
        <v>13.5</v>
      </c>
      <c r="AR45" s="35" t="str" cm="1">
        <f t="array" ref="AR45">IFERROR(_xlfn.XLOOKUP(L45,_xlfn.ANCHORARRAY($BW$4),_xlfn.ANCHORARRAY($CD$4)),"")</f>
        <v>T</v>
      </c>
      <c r="AT45" s="172">
        <f t="shared" si="12"/>
        <v>37.5</v>
      </c>
      <c r="AU45" s="172"/>
      <c r="AV45" s="50">
        <f t="shared" si="8"/>
        <v>37.5</v>
      </c>
      <c r="AX45" s="33" cm="1">
        <f t="array" ref="AX45">IFERROR(_xlfn.XLOOKUP(F45,_xlfn.ANCHORARRAY($BW$4),_xlfn.ANCHORARRAY($CG$4)),"")</f>
        <v>0.2</v>
      </c>
      <c r="AY45" s="34" cm="1">
        <f t="array" ref="AY45">IFERROR(_xlfn.XLOOKUP(G45,_xlfn.ANCHORARRAY($BW$4),_xlfn.ANCHORARRAY($CG$4)),"")</f>
        <v>3.9</v>
      </c>
      <c r="AZ45" s="34" cm="1">
        <f t="array" ref="AZ45">IFERROR(_xlfn.XLOOKUP(H45,_xlfn.ANCHORARRAY($BW$4),_xlfn.ANCHORARRAY($CG$4)),"")</f>
        <v>3.7</v>
      </c>
      <c r="BA45" s="34" cm="1">
        <f t="array" ref="BA45">IFERROR(_xlfn.XLOOKUP(I45,_xlfn.ANCHORARRAY($BW$4),_xlfn.ANCHORARRAY($CG$4)),"")</f>
        <v>1.4</v>
      </c>
      <c r="BB45" s="34" cm="1">
        <f t="array" ref="BB45">IFERROR(_xlfn.XLOOKUP(J45,_xlfn.ANCHORARRAY($BW$4),_xlfn.ANCHORARRAY($CG$4)),"")</f>
        <v>0</v>
      </c>
      <c r="BC45" s="34" cm="1">
        <f t="array" ref="BC45">IFERROR(_xlfn.XLOOKUP(K45,_xlfn.ANCHORARRAY($BW$4),_xlfn.ANCHORARRAY($CG$4)),"")</f>
        <v>0</v>
      </c>
      <c r="BD45" s="35" cm="1">
        <f t="array" ref="BD45">IFERROR(_xlfn.XLOOKUP(L45,_xlfn.ANCHORARRAY($BW$4),_xlfn.ANCHORARRAY($CG$4)),"")</f>
        <v>2.7</v>
      </c>
      <c r="BF45" s="172">
        <f t="shared" si="13"/>
        <v>11.899999999999999</v>
      </c>
      <c r="BG45" s="172"/>
      <c r="BH45" s="50">
        <f t="shared" si="9"/>
        <v>11.899999999999999</v>
      </c>
      <c r="BJ45" s="33" cm="1">
        <f t="array" ref="BJ45">IFERROR(_xlfn.XLOOKUP(F45,_xlfn.ANCHORARRAY($BW$4),_xlfn.ANCHORARRAY($CJ$4)),"")</f>
        <v>10.85</v>
      </c>
      <c r="BK45" s="34" cm="1">
        <f t="array" ref="BK45">IFERROR(_xlfn.XLOOKUP(G45,_xlfn.ANCHORARRAY($BW$4),_xlfn.ANCHORARRAY($CJ$4)),"")</f>
        <v>17.440000000000001</v>
      </c>
      <c r="BL45" s="34" cm="1">
        <f t="array" ref="BL45">IFERROR(_xlfn.XLOOKUP(H45,_xlfn.ANCHORARRAY($BW$4),_xlfn.ANCHORARRAY($CJ$4)),"")</f>
        <v>15.66</v>
      </c>
      <c r="BM45" s="34" cm="1">
        <f t="array" ref="BM45">IFERROR(_xlfn.XLOOKUP(I45,_xlfn.ANCHORARRAY($BW$4),_xlfn.ANCHORARRAY($CJ$4)),"")</f>
        <v>12.77</v>
      </c>
      <c r="BN45" s="34" cm="1">
        <f t="array" ref="BN45">IFERROR(_xlfn.XLOOKUP(J45,_xlfn.ANCHORARRAY($BW$4),_xlfn.ANCHORARRAY($CJ$4)),"")</f>
        <v>4.38</v>
      </c>
      <c r="BO45" s="34" cm="1">
        <f t="array" ref="BO45">IFERROR(_xlfn.XLOOKUP(K45,_xlfn.ANCHORARRAY($BW$4),_xlfn.ANCHORARRAY($CJ$4)),"")</f>
        <v>5.0199999999999996</v>
      </c>
      <c r="BP45" s="35" cm="1">
        <f t="array" ref="BP45">IFERROR(_xlfn.XLOOKUP(L45,_xlfn.ANCHORARRAY($BW$4),_xlfn.ANCHORARRAY($CJ$4)),"")</f>
        <v>17.91</v>
      </c>
      <c r="BR45" s="172">
        <f t="shared" si="14"/>
        <v>84.03</v>
      </c>
      <c r="BS45" s="172"/>
      <c r="BT45" s="50">
        <f t="shared" si="15"/>
        <v>84.03</v>
      </c>
      <c r="BW45" s="47">
        <v>44238</v>
      </c>
      <c r="BX45" s="42">
        <v>20.2</v>
      </c>
      <c r="BY45" s="51" t="e">
        <v>#N/A</v>
      </c>
      <c r="BZ45" s="51" t="e">
        <v>#N/A</v>
      </c>
      <c r="CA45" s="42">
        <v>92</v>
      </c>
      <c r="CB45" s="51" t="e">
        <v>#N/A</v>
      </c>
      <c r="CC45" s="51" t="e">
        <v>#N/A</v>
      </c>
      <c r="CD45" s="42">
        <v>13</v>
      </c>
      <c r="CE45" s="51" t="e">
        <v>#N/A</v>
      </c>
      <c r="CF45" s="51" t="e">
        <v>#N/A</v>
      </c>
      <c r="CG45" s="42">
        <v>0.7</v>
      </c>
      <c r="CH45" s="51" t="e">
        <v>#N/A</v>
      </c>
      <c r="CI45" s="51" t="e">
        <v>#N/A</v>
      </c>
      <c r="CJ45" s="42">
        <v>8.4700000000000006</v>
      </c>
      <c r="CK45" s="51" t="e">
        <v>#N/A</v>
      </c>
      <c r="CL45" s="51" t="e">
        <v>#N/A</v>
      </c>
    </row>
    <row r="46" spans="4:90" x14ac:dyDescent="0.25">
      <c r="D46" s="54" t="str" cm="1">
        <f t="array" ref="D46">IFERROR(IF(MATCH(1,DAY(F46:L46),0),L46,""),"")</f>
        <v/>
      </c>
      <c r="E46" s="52">
        <v>33</v>
      </c>
      <c r="F46" s="26">
        <f t="shared" ref="F46:L46" si="43">F45+7</f>
        <v>44417</v>
      </c>
      <c r="G46" s="26">
        <f t="shared" si="43"/>
        <v>44418</v>
      </c>
      <c r="H46" s="26">
        <f t="shared" si="43"/>
        <v>44419</v>
      </c>
      <c r="I46" s="26">
        <f t="shared" si="43"/>
        <v>44420</v>
      </c>
      <c r="J46" s="26">
        <f t="shared" si="43"/>
        <v>44421</v>
      </c>
      <c r="K46" s="26">
        <f t="shared" si="43"/>
        <v>44422</v>
      </c>
      <c r="L46" s="26">
        <f t="shared" si="43"/>
        <v>44423</v>
      </c>
      <c r="N46" s="33" cm="1">
        <f t="array" ref="N46">IFERROR(_xlfn.XLOOKUP(F46,_xlfn.ANCHORARRAY($BW$4),_xlfn.ANCHORARRAY($BX$4)),"")</f>
        <v>28.6</v>
      </c>
      <c r="O46" s="34" cm="1">
        <f t="array" ref="O46">IFERROR(_xlfn.XLOOKUP(G46,_xlfn.ANCHORARRAY($BW$4),_xlfn.ANCHORARRAY($BX$4)),"")</f>
        <v>28.6</v>
      </c>
      <c r="P46" s="34" cm="1">
        <f t="array" ref="P46">IFERROR(_xlfn.XLOOKUP(H46,_xlfn.ANCHORARRAY($BW$4),_xlfn.ANCHORARRAY($BX$4)),"")</f>
        <v>28.3</v>
      </c>
      <c r="Q46" s="34" cm="1">
        <f t="array" ref="Q46">IFERROR(_xlfn.XLOOKUP(I46,_xlfn.ANCHORARRAY($BW$4),_xlfn.ANCHORARRAY($BX$4)),"")</f>
        <v>28.6</v>
      </c>
      <c r="R46" s="34" cm="1">
        <f t="array" ref="R46">IFERROR(_xlfn.XLOOKUP(J46,_xlfn.ANCHORARRAY($BW$4),_xlfn.ANCHORARRAY($BX$4)),"")</f>
        <v>28.7</v>
      </c>
      <c r="S46" s="34" cm="1">
        <f t="array" ref="S46">IFERROR(_xlfn.XLOOKUP(K46,_xlfn.ANCHORARRAY($BW$4),_xlfn.ANCHORARRAY($BX$4)),"")</f>
        <v>28.5</v>
      </c>
      <c r="T46" s="35" cm="1">
        <f t="array" ref="T46">IFERROR(_xlfn.XLOOKUP(L46,_xlfn.ANCHORARRAY($BW$4),_xlfn.ANCHORARRAY($BX$4)),"")</f>
        <v>29.3</v>
      </c>
      <c r="V46" s="172">
        <f t="shared" si="16"/>
        <v>28.657142857142855</v>
      </c>
      <c r="W46" s="172"/>
      <c r="X46" s="50">
        <f t="shared" ref="X46:X66" si="44">IFERROR(AVERAGE(N46:T46),"")</f>
        <v>28.657142857142855</v>
      </c>
      <c r="Z46" s="33" cm="1">
        <f t="array" ref="Z46">IFERROR(_xlfn.XLOOKUP(F46,_xlfn.ANCHORARRAY($BW$4),_xlfn.ANCHORARRAY($CA$4)),"")</f>
        <v>83</v>
      </c>
      <c r="AA46" s="34" cm="1">
        <f t="array" ref="AA46">IFERROR(_xlfn.XLOOKUP(G46,_xlfn.ANCHORARRAY($BW$4),_xlfn.ANCHORARRAY($CA$4)),"")</f>
        <v>86</v>
      </c>
      <c r="AB46" s="34" cm="1">
        <f t="array" ref="AB46">IFERROR(_xlfn.XLOOKUP(H46,_xlfn.ANCHORARRAY($BW$4),_xlfn.ANCHORARRAY($CA$4)),"")</f>
        <v>84</v>
      </c>
      <c r="AC46" s="34" cm="1">
        <f t="array" ref="AC46">IFERROR(_xlfn.XLOOKUP(I46,_xlfn.ANCHORARRAY($BW$4),_xlfn.ANCHORARRAY($CA$4)),"")</f>
        <v>84</v>
      </c>
      <c r="AD46" s="34" cm="1">
        <f t="array" ref="AD46">IFERROR(_xlfn.XLOOKUP(J46,_xlfn.ANCHORARRAY($BW$4),_xlfn.ANCHORARRAY($CA$4)),"")</f>
        <v>81</v>
      </c>
      <c r="AE46" s="34" cm="1">
        <f t="array" ref="AE46">IFERROR(_xlfn.XLOOKUP(K46,_xlfn.ANCHORARRAY($BW$4),_xlfn.ANCHORARRAY($CA$4)),"")</f>
        <v>84</v>
      </c>
      <c r="AF46" s="35" cm="1">
        <f t="array" ref="AF46">IFERROR(_xlfn.XLOOKUP(L46,_xlfn.ANCHORARRAY($BW$4),_xlfn.ANCHORARRAY($CA$4)),"")</f>
        <v>80</v>
      </c>
      <c r="AH46" s="172">
        <f t="shared" si="11"/>
        <v>83.142857142857139</v>
      </c>
      <c r="AI46" s="172"/>
      <c r="AJ46" s="50">
        <f t="shared" ref="AJ46:AJ66" si="45">IFERROR(AVERAGE(Z46:AF46),"")</f>
        <v>83.142857142857139</v>
      </c>
      <c r="AL46" s="33" cm="1">
        <f t="array" ref="AL46">IFERROR(_xlfn.XLOOKUP(F46,_xlfn.ANCHORARRAY($BW$4),_xlfn.ANCHORARRAY($CD$4)),"")</f>
        <v>0</v>
      </c>
      <c r="AM46" s="34" cm="1">
        <f t="array" ref="AM46">IFERROR(_xlfn.XLOOKUP(G46,_xlfn.ANCHORARRAY($BW$4),_xlfn.ANCHORARRAY($CD$4)),"")</f>
        <v>0</v>
      </c>
      <c r="AN46" s="34" cm="1">
        <f t="array" ref="AN46">IFERROR(_xlfn.XLOOKUP(H46,_xlfn.ANCHORARRAY($BW$4),_xlfn.ANCHORARRAY($CD$4)),"")</f>
        <v>0</v>
      </c>
      <c r="AO46" s="34" cm="1">
        <f t="array" ref="AO46">IFERROR(_xlfn.XLOOKUP(I46,_xlfn.ANCHORARRAY($BW$4),_xlfn.ANCHORARRAY($CD$4)),"")</f>
        <v>0</v>
      </c>
      <c r="AP46" s="34" cm="1">
        <f t="array" ref="AP46">IFERROR(_xlfn.XLOOKUP(J46,_xlfn.ANCHORARRAY($BW$4),_xlfn.ANCHORARRAY($CD$4)),"")</f>
        <v>0</v>
      </c>
      <c r="AQ46" s="34" cm="1">
        <f t="array" ref="AQ46">IFERROR(_xlfn.XLOOKUP(K46,_xlfn.ANCHORARRAY($BW$4),_xlfn.ANCHORARRAY($CD$4)),"")</f>
        <v>0</v>
      </c>
      <c r="AR46" s="35" cm="1">
        <f t="array" ref="AR46">IFERROR(_xlfn.XLOOKUP(L46,_xlfn.ANCHORARRAY($BW$4),_xlfn.ANCHORARRAY($CD$4)),"")</f>
        <v>0</v>
      </c>
      <c r="AT46" s="172">
        <f t="shared" si="12"/>
        <v>0</v>
      </c>
      <c r="AU46" s="172"/>
      <c r="AV46" s="50">
        <f t="shared" ref="AV46:AV66" si="46">IFERROR(SUM(AL46:AR46),"")</f>
        <v>0</v>
      </c>
      <c r="AX46" s="33" cm="1">
        <f t="array" ref="AX46">IFERROR(_xlfn.XLOOKUP(F46,_xlfn.ANCHORARRAY($BW$4),_xlfn.ANCHORARRAY($CG$4)),"")</f>
        <v>4.5</v>
      </c>
      <c r="AY46" s="34" cm="1">
        <f t="array" ref="AY46">IFERROR(_xlfn.XLOOKUP(G46,_xlfn.ANCHORARRAY($BW$4),_xlfn.ANCHORARRAY($CG$4)),"")</f>
        <v>9.1999999999999993</v>
      </c>
      <c r="AZ46" s="34" cm="1">
        <f t="array" ref="AZ46">IFERROR(_xlfn.XLOOKUP(H46,_xlfn.ANCHORARRAY($BW$4),_xlfn.ANCHORARRAY($CG$4)),"")</f>
        <v>9.3000000000000007</v>
      </c>
      <c r="BA46" s="34" cm="1">
        <f t="array" ref="BA46">IFERROR(_xlfn.XLOOKUP(I46,_xlfn.ANCHORARRAY($BW$4),_xlfn.ANCHORARRAY($CG$4)),"")</f>
        <v>7.7</v>
      </c>
      <c r="BB46" s="34" cm="1">
        <f t="array" ref="BB46">IFERROR(_xlfn.XLOOKUP(J46,_xlfn.ANCHORARRAY($BW$4),_xlfn.ANCHORARRAY($CG$4)),"")</f>
        <v>7.9</v>
      </c>
      <c r="BC46" s="34" cm="1">
        <f t="array" ref="BC46">IFERROR(_xlfn.XLOOKUP(K46,_xlfn.ANCHORARRAY($BW$4),_xlfn.ANCHORARRAY($CG$4)),"")</f>
        <v>9.1</v>
      </c>
      <c r="BD46" s="35" cm="1">
        <f t="array" ref="BD46">IFERROR(_xlfn.XLOOKUP(L46,_xlfn.ANCHORARRAY($BW$4),_xlfn.ANCHORARRAY($CG$4)),"")</f>
        <v>10.1</v>
      </c>
      <c r="BF46" s="172">
        <f t="shared" si="13"/>
        <v>57.800000000000004</v>
      </c>
      <c r="BG46" s="172"/>
      <c r="BH46" s="50">
        <f t="shared" ref="BH46:BH66" si="47">IFERROR(SUM(AX46:BD46),"")</f>
        <v>57.800000000000004</v>
      </c>
      <c r="BJ46" s="33" cm="1">
        <f t="array" ref="BJ46">IFERROR(_xlfn.XLOOKUP(F46,_xlfn.ANCHORARRAY($BW$4),_xlfn.ANCHORARRAY($CJ$4)),"")</f>
        <v>21.16</v>
      </c>
      <c r="BK46" s="34" cm="1">
        <f t="array" ref="BK46">IFERROR(_xlfn.XLOOKUP(G46,_xlfn.ANCHORARRAY($BW$4),_xlfn.ANCHORARRAY($CJ$4)),"")</f>
        <v>23.84</v>
      </c>
      <c r="BL46" s="34" cm="1">
        <f t="array" ref="BL46">IFERROR(_xlfn.XLOOKUP(H46,_xlfn.ANCHORARRAY($BW$4),_xlfn.ANCHORARRAY($CJ$4)),"")</f>
        <v>24.43</v>
      </c>
      <c r="BM46" s="34" cm="1">
        <f t="array" ref="BM46">IFERROR(_xlfn.XLOOKUP(I46,_xlfn.ANCHORARRAY($BW$4),_xlfn.ANCHORARRAY($CJ$4)),"")</f>
        <v>21.03</v>
      </c>
      <c r="BN46" s="34" cm="1">
        <f t="array" ref="BN46">IFERROR(_xlfn.XLOOKUP(J46,_xlfn.ANCHORARRAY($BW$4),_xlfn.ANCHORARRAY($CJ$4)),"")</f>
        <v>23.42</v>
      </c>
      <c r="BO46" s="34" cm="1">
        <f t="array" ref="BO46">IFERROR(_xlfn.XLOOKUP(K46,_xlfn.ANCHORARRAY($BW$4),_xlfn.ANCHORARRAY($CJ$4)),"")</f>
        <v>24.98</v>
      </c>
      <c r="BP46" s="35" cm="1">
        <f t="array" ref="BP46">IFERROR(_xlfn.XLOOKUP(L46,_xlfn.ANCHORARRAY($BW$4),_xlfn.ANCHORARRAY($CJ$4)),"")</f>
        <v>26.1</v>
      </c>
      <c r="BR46" s="172">
        <f t="shared" si="14"/>
        <v>164.96</v>
      </c>
      <c r="BS46" s="172"/>
      <c r="BT46" s="50">
        <f t="shared" si="15"/>
        <v>164.96</v>
      </c>
      <c r="BW46" s="47">
        <v>44239</v>
      </c>
      <c r="BX46" s="42">
        <v>20.6</v>
      </c>
      <c r="BY46" s="51" t="e">
        <v>#N/A</v>
      </c>
      <c r="BZ46" s="51" t="e">
        <v>#N/A</v>
      </c>
      <c r="CA46" s="42">
        <v>81</v>
      </c>
      <c r="CB46" s="51" t="e">
        <v>#N/A</v>
      </c>
      <c r="CC46" s="51" t="e">
        <v>#N/A</v>
      </c>
      <c r="CD46" s="42" t="str">
        <v>T</v>
      </c>
      <c r="CE46" s="51" t="e">
        <v>#N/A</v>
      </c>
      <c r="CF46" s="51" t="e">
        <v>#N/A</v>
      </c>
      <c r="CG46" s="42">
        <v>5.7</v>
      </c>
      <c r="CH46" s="51" t="e">
        <v>#N/A</v>
      </c>
      <c r="CI46" s="51" t="e">
        <v>#N/A</v>
      </c>
      <c r="CJ46" s="42">
        <v>15.02</v>
      </c>
      <c r="CK46" s="51" t="e">
        <v>#N/A</v>
      </c>
      <c r="CL46" s="51" t="e">
        <v>#N/A</v>
      </c>
    </row>
    <row r="47" spans="4:90" x14ac:dyDescent="0.25">
      <c r="D47" s="54" t="str" cm="1">
        <f t="array" ref="D47">IFERROR(IF(MATCH(1,DAY(F47:L47),0),L47,""),"")</f>
        <v/>
      </c>
      <c r="E47" s="52">
        <v>34</v>
      </c>
      <c r="F47" s="26">
        <f t="shared" ref="F47:L47" si="48">F46+7</f>
        <v>44424</v>
      </c>
      <c r="G47" s="26">
        <f t="shared" si="48"/>
        <v>44425</v>
      </c>
      <c r="H47" s="26">
        <f t="shared" si="48"/>
        <v>44426</v>
      </c>
      <c r="I47" s="26">
        <f t="shared" si="48"/>
        <v>44427</v>
      </c>
      <c r="J47" s="26">
        <f t="shared" si="48"/>
        <v>44428</v>
      </c>
      <c r="K47" s="26">
        <f t="shared" si="48"/>
        <v>44429</v>
      </c>
      <c r="L47" s="26">
        <f t="shared" si="48"/>
        <v>44430</v>
      </c>
      <c r="N47" s="33" cm="1">
        <f t="array" ref="N47">IFERROR(_xlfn.XLOOKUP(F47,_xlfn.ANCHORARRAY($BW$4),_xlfn.ANCHORARRAY($BX$4)),"")</f>
        <v>28.7</v>
      </c>
      <c r="O47" s="34" cm="1">
        <f t="array" ref="O47">IFERROR(_xlfn.XLOOKUP(G47,_xlfn.ANCHORARRAY($BW$4),_xlfn.ANCHORARRAY($BX$4)),"")</f>
        <v>28.5</v>
      </c>
      <c r="P47" s="34" cm="1">
        <f t="array" ref="P47">IFERROR(_xlfn.XLOOKUP(H47,_xlfn.ANCHORARRAY($BW$4),_xlfn.ANCHORARRAY($BX$4)),"")</f>
        <v>28.4</v>
      </c>
      <c r="Q47" s="34" cm="1">
        <f t="array" ref="Q47">IFERROR(_xlfn.XLOOKUP(I47,_xlfn.ANCHORARRAY($BW$4),_xlfn.ANCHORARRAY($BX$4)),"")</f>
        <v>27.3</v>
      </c>
      <c r="R47" s="34" cm="1">
        <f t="array" ref="R47">IFERROR(_xlfn.XLOOKUP(J47,_xlfn.ANCHORARRAY($BW$4),_xlfn.ANCHORARRAY($BX$4)),"")</f>
        <v>27.7</v>
      </c>
      <c r="S47" s="34" cm="1">
        <f t="array" ref="S47">IFERROR(_xlfn.XLOOKUP(K47,_xlfn.ANCHORARRAY($BW$4),_xlfn.ANCHORARRAY($BX$4)),"")</f>
        <v>28.3</v>
      </c>
      <c r="T47" s="35" cm="1">
        <f t="array" ref="T47">IFERROR(_xlfn.XLOOKUP(L47,_xlfn.ANCHORARRAY($BW$4),_xlfn.ANCHORARRAY($BX$4)),"")</f>
        <v>28.4</v>
      </c>
      <c r="V47" s="172">
        <f t="shared" si="16"/>
        <v>28.185714285714287</v>
      </c>
      <c r="W47" s="172"/>
      <c r="X47" s="50">
        <f t="shared" si="44"/>
        <v>28.185714285714287</v>
      </c>
      <c r="Z47" s="33" cm="1">
        <f t="array" ref="Z47">IFERROR(_xlfn.XLOOKUP(F47,_xlfn.ANCHORARRAY($BW$4),_xlfn.ANCHORARRAY($CA$4)),"")</f>
        <v>83</v>
      </c>
      <c r="AA47" s="34" cm="1">
        <f t="array" ref="AA47">IFERROR(_xlfn.XLOOKUP(G47,_xlfn.ANCHORARRAY($BW$4),_xlfn.ANCHORARRAY($CA$4)),"")</f>
        <v>83</v>
      </c>
      <c r="AB47" s="34" cm="1">
        <f t="array" ref="AB47">IFERROR(_xlfn.XLOOKUP(H47,_xlfn.ANCHORARRAY($BW$4),_xlfn.ANCHORARRAY($CA$4)),"")</f>
        <v>79</v>
      </c>
      <c r="AC47" s="34" cm="1">
        <f t="array" ref="AC47">IFERROR(_xlfn.XLOOKUP(I47,_xlfn.ANCHORARRAY($BW$4),_xlfn.ANCHORARRAY($CA$4)),"")</f>
        <v>83</v>
      </c>
      <c r="AD47" s="34" cm="1">
        <f t="array" ref="AD47">IFERROR(_xlfn.XLOOKUP(J47,_xlfn.ANCHORARRAY($BW$4),_xlfn.ANCHORARRAY($CA$4)),"")</f>
        <v>80</v>
      </c>
      <c r="AE47" s="34" cm="1">
        <f t="array" ref="AE47">IFERROR(_xlfn.XLOOKUP(K47,_xlfn.ANCHORARRAY($BW$4),_xlfn.ANCHORARRAY($CA$4)),"")</f>
        <v>78</v>
      </c>
      <c r="AF47" s="35" cm="1">
        <f t="array" ref="AF47">IFERROR(_xlfn.XLOOKUP(L47,_xlfn.ANCHORARRAY($BW$4),_xlfn.ANCHORARRAY($CA$4)),"")</f>
        <v>77</v>
      </c>
      <c r="AH47" s="172">
        <f t="shared" si="11"/>
        <v>80.428571428571431</v>
      </c>
      <c r="AI47" s="172"/>
      <c r="AJ47" s="50">
        <f t="shared" si="45"/>
        <v>80.428571428571431</v>
      </c>
      <c r="AL47" s="33" cm="1">
        <f t="array" ref="AL47">IFERROR(_xlfn.XLOOKUP(F47,_xlfn.ANCHORARRAY($BW$4),_xlfn.ANCHORARRAY($CD$4)),"")</f>
        <v>0</v>
      </c>
      <c r="AM47" s="34" cm="1">
        <f t="array" ref="AM47">IFERROR(_xlfn.XLOOKUP(G47,_xlfn.ANCHORARRAY($BW$4),_xlfn.ANCHORARRAY($CD$4)),"")</f>
        <v>0</v>
      </c>
      <c r="AN47" s="34" t="str" cm="1">
        <f t="array" ref="AN47">IFERROR(_xlfn.XLOOKUP(H47,_xlfn.ANCHORARRAY($BW$4),_xlfn.ANCHORARRAY($CD$4)),"")</f>
        <v>T</v>
      </c>
      <c r="AO47" s="34" cm="1">
        <f t="array" ref="AO47">IFERROR(_xlfn.XLOOKUP(I47,_xlfn.ANCHORARRAY($BW$4),_xlfn.ANCHORARRAY($CD$4)),"")</f>
        <v>15</v>
      </c>
      <c r="AP47" s="34" cm="1">
        <f t="array" ref="AP47">IFERROR(_xlfn.XLOOKUP(J47,_xlfn.ANCHORARRAY($BW$4),_xlfn.ANCHORARRAY($CD$4)),"")</f>
        <v>0</v>
      </c>
      <c r="AQ47" s="34" cm="1">
        <f t="array" ref="AQ47">IFERROR(_xlfn.XLOOKUP(K47,_xlfn.ANCHORARRAY($BW$4),_xlfn.ANCHORARRAY($CD$4)),"")</f>
        <v>0</v>
      </c>
      <c r="AR47" s="35" cm="1">
        <f t="array" ref="AR47">IFERROR(_xlfn.XLOOKUP(L47,_xlfn.ANCHORARRAY($BW$4),_xlfn.ANCHORARRAY($CD$4)),"")</f>
        <v>0</v>
      </c>
      <c r="AT47" s="172">
        <f t="shared" si="12"/>
        <v>15</v>
      </c>
      <c r="AU47" s="172"/>
      <c r="AV47" s="50">
        <f t="shared" si="46"/>
        <v>15</v>
      </c>
      <c r="AX47" s="33" cm="1">
        <f t="array" ref="AX47">IFERROR(_xlfn.XLOOKUP(F47,_xlfn.ANCHORARRAY($BW$4),_xlfn.ANCHORARRAY($CG$4)),"")</f>
        <v>8.6999999999999993</v>
      </c>
      <c r="AY47" s="34" cm="1">
        <f t="array" ref="AY47">IFERROR(_xlfn.XLOOKUP(G47,_xlfn.ANCHORARRAY($BW$4),_xlfn.ANCHORARRAY($CG$4)),"")</f>
        <v>7.6</v>
      </c>
      <c r="AZ47" s="34" cm="1">
        <f t="array" ref="AZ47">IFERROR(_xlfn.XLOOKUP(H47,_xlfn.ANCHORARRAY($BW$4),_xlfn.ANCHORARRAY($CG$4)),"")</f>
        <v>6.3</v>
      </c>
      <c r="BA47" s="34" cm="1">
        <f t="array" ref="BA47">IFERROR(_xlfn.XLOOKUP(I47,_xlfn.ANCHORARRAY($BW$4),_xlfn.ANCHORARRAY($CG$4)),"")</f>
        <v>7.7</v>
      </c>
      <c r="BB47" s="34" cm="1">
        <f t="array" ref="BB47">IFERROR(_xlfn.XLOOKUP(J47,_xlfn.ANCHORARRAY($BW$4),_xlfn.ANCHORARRAY($CG$4)),"")</f>
        <v>10</v>
      </c>
      <c r="BC47" s="34" cm="1">
        <f t="array" ref="BC47">IFERROR(_xlfn.XLOOKUP(K47,_xlfn.ANCHORARRAY($BW$4),_xlfn.ANCHORARRAY($CG$4)),"")</f>
        <v>8.9</v>
      </c>
      <c r="BD47" s="35" cm="1">
        <f t="array" ref="BD47">IFERROR(_xlfn.XLOOKUP(L47,_xlfn.ANCHORARRAY($BW$4),_xlfn.ANCHORARRAY($CG$4)),"")</f>
        <v>7.9</v>
      </c>
      <c r="BF47" s="172">
        <f t="shared" si="13"/>
        <v>57.099999999999994</v>
      </c>
      <c r="BG47" s="172"/>
      <c r="BH47" s="50">
        <f t="shared" si="47"/>
        <v>57.099999999999994</v>
      </c>
      <c r="BJ47" s="33" cm="1">
        <f t="array" ref="BJ47">IFERROR(_xlfn.XLOOKUP(F47,_xlfn.ANCHORARRAY($BW$4),_xlfn.ANCHORARRAY($CJ$4)),"")</f>
        <v>24.77</v>
      </c>
      <c r="BK47" s="34" cm="1">
        <f t="array" ref="BK47">IFERROR(_xlfn.XLOOKUP(G47,_xlfn.ANCHORARRAY($BW$4),_xlfn.ANCHORARRAY($CJ$4)),"")</f>
        <v>22.82</v>
      </c>
      <c r="BL47" s="34" cm="1">
        <f t="array" ref="BL47">IFERROR(_xlfn.XLOOKUP(H47,_xlfn.ANCHORARRAY($BW$4),_xlfn.ANCHORARRAY($CJ$4)),"")</f>
        <v>21.63</v>
      </c>
      <c r="BM47" s="34" cm="1">
        <f t="array" ref="BM47">IFERROR(_xlfn.XLOOKUP(I47,_xlfn.ANCHORARRAY($BW$4),_xlfn.ANCHORARRAY($CJ$4)),"")</f>
        <v>21.15</v>
      </c>
      <c r="BN47" s="34" cm="1">
        <f t="array" ref="BN47">IFERROR(_xlfn.XLOOKUP(J47,_xlfn.ANCHORARRAY($BW$4),_xlfn.ANCHORARRAY($CJ$4)),"")</f>
        <v>25.48</v>
      </c>
      <c r="BO47" s="34" cm="1">
        <f t="array" ref="BO47">IFERROR(_xlfn.XLOOKUP(K47,_xlfn.ANCHORARRAY($BW$4),_xlfn.ANCHORARRAY($CJ$4)),"")</f>
        <v>23.78</v>
      </c>
      <c r="BP47" s="35" cm="1">
        <f t="array" ref="BP47">IFERROR(_xlfn.XLOOKUP(L47,_xlfn.ANCHORARRAY($BW$4),_xlfn.ANCHORARRAY($CJ$4)),"")</f>
        <v>22.2</v>
      </c>
      <c r="BR47" s="172">
        <f t="shared" si="14"/>
        <v>161.82999999999998</v>
      </c>
      <c r="BS47" s="172"/>
      <c r="BT47" s="50">
        <f t="shared" si="15"/>
        <v>161.82999999999998</v>
      </c>
      <c r="BW47" s="47">
        <v>44240</v>
      </c>
      <c r="BX47" s="42">
        <v>20.5</v>
      </c>
      <c r="BY47" s="51" t="e">
        <v>#N/A</v>
      </c>
      <c r="BZ47" s="51" t="e">
        <v>#N/A</v>
      </c>
      <c r="CA47" s="42">
        <v>82</v>
      </c>
      <c r="CB47" s="51" t="e">
        <v>#N/A</v>
      </c>
      <c r="CC47" s="51" t="e">
        <v>#N/A</v>
      </c>
      <c r="CD47" s="42">
        <v>0.5</v>
      </c>
      <c r="CE47" s="51" t="e">
        <v>#N/A</v>
      </c>
      <c r="CF47" s="51" t="e">
        <v>#N/A</v>
      </c>
      <c r="CG47" s="42">
        <v>1.5</v>
      </c>
      <c r="CH47" s="51" t="e">
        <v>#N/A</v>
      </c>
      <c r="CI47" s="51" t="e">
        <v>#N/A</v>
      </c>
      <c r="CJ47" s="42">
        <v>11.68</v>
      </c>
      <c r="CK47" s="51" t="e">
        <v>#N/A</v>
      </c>
      <c r="CL47" s="51" t="e">
        <v>#N/A</v>
      </c>
    </row>
    <row r="48" spans="4:90" x14ac:dyDescent="0.25">
      <c r="D48" s="54" t="str" cm="1">
        <f t="array" ref="D48">IFERROR(IF(MATCH(1,DAY(F48:L48),0),L48,""),"")</f>
        <v/>
      </c>
      <c r="E48" s="52">
        <v>35</v>
      </c>
      <c r="F48" s="26">
        <f t="shared" ref="F48:L48" si="49">F47+7</f>
        <v>44431</v>
      </c>
      <c r="G48" s="26">
        <f t="shared" si="49"/>
        <v>44432</v>
      </c>
      <c r="H48" s="26">
        <f t="shared" si="49"/>
        <v>44433</v>
      </c>
      <c r="I48" s="26">
        <f t="shared" si="49"/>
        <v>44434</v>
      </c>
      <c r="J48" s="26">
        <f t="shared" si="49"/>
        <v>44435</v>
      </c>
      <c r="K48" s="26">
        <f t="shared" si="49"/>
        <v>44436</v>
      </c>
      <c r="L48" s="26">
        <f t="shared" si="49"/>
        <v>44437</v>
      </c>
      <c r="N48" s="33" cm="1">
        <f t="array" ref="N48">IFERROR(_xlfn.XLOOKUP(F48,_xlfn.ANCHORARRAY($BW$4),_xlfn.ANCHORARRAY($BX$4)),"")</f>
        <v>29</v>
      </c>
      <c r="O48" s="34" cm="1">
        <f t="array" ref="O48">IFERROR(_xlfn.XLOOKUP(G48,_xlfn.ANCHORARRAY($BW$4),_xlfn.ANCHORARRAY($BX$4)),"")</f>
        <v>29.2</v>
      </c>
      <c r="P48" s="34" cm="1">
        <f t="array" ref="P48">IFERROR(_xlfn.XLOOKUP(H48,_xlfn.ANCHORARRAY($BW$4),_xlfn.ANCHORARRAY($BX$4)),"")</f>
        <v>28.9</v>
      </c>
      <c r="Q48" s="34" cm="1">
        <f t="array" ref="Q48">IFERROR(_xlfn.XLOOKUP(I48,_xlfn.ANCHORARRAY($BW$4),_xlfn.ANCHORARRAY($BX$4)),"")</f>
        <v>29</v>
      </c>
      <c r="R48" s="34" cm="1">
        <f t="array" ref="R48">IFERROR(_xlfn.XLOOKUP(J48,_xlfn.ANCHORARRAY($BW$4),_xlfn.ANCHORARRAY($BX$4)),"")</f>
        <v>28.8</v>
      </c>
      <c r="S48" s="34" cm="1">
        <f t="array" ref="S48">IFERROR(_xlfn.XLOOKUP(K48,_xlfn.ANCHORARRAY($BW$4),_xlfn.ANCHORARRAY($BX$4)),"")</f>
        <v>28.9</v>
      </c>
      <c r="T48" s="35" cm="1">
        <f t="array" ref="T48">IFERROR(_xlfn.XLOOKUP(L48,_xlfn.ANCHORARRAY($BW$4),_xlfn.ANCHORARRAY($BX$4)),"")</f>
        <v>29.3</v>
      </c>
      <c r="V48" s="172">
        <f t="shared" si="16"/>
        <v>29.014285714285716</v>
      </c>
      <c r="W48" s="172"/>
      <c r="X48" s="50">
        <f t="shared" si="44"/>
        <v>29.014285714285716</v>
      </c>
      <c r="Z48" s="33" cm="1">
        <f t="array" ref="Z48">IFERROR(_xlfn.XLOOKUP(F48,_xlfn.ANCHORARRAY($BW$4),_xlfn.ANCHORARRAY($CA$4)),"")</f>
        <v>78</v>
      </c>
      <c r="AA48" s="34" cm="1">
        <f t="array" ref="AA48">IFERROR(_xlfn.XLOOKUP(G48,_xlfn.ANCHORARRAY($BW$4),_xlfn.ANCHORARRAY($CA$4)),"")</f>
        <v>80</v>
      </c>
      <c r="AB48" s="34" cm="1">
        <f t="array" ref="AB48">IFERROR(_xlfn.XLOOKUP(H48,_xlfn.ANCHORARRAY($BW$4),_xlfn.ANCHORARRAY($CA$4)),"")</f>
        <v>81</v>
      </c>
      <c r="AC48" s="34" cm="1">
        <f t="array" ref="AC48">IFERROR(_xlfn.XLOOKUP(I48,_xlfn.ANCHORARRAY($BW$4),_xlfn.ANCHORARRAY($CA$4)),"")</f>
        <v>74</v>
      </c>
      <c r="AD48" s="34" cm="1">
        <f t="array" ref="AD48">IFERROR(_xlfn.XLOOKUP(J48,_xlfn.ANCHORARRAY($BW$4),_xlfn.ANCHORARRAY($CA$4)),"")</f>
        <v>73</v>
      </c>
      <c r="AE48" s="34" cm="1">
        <f t="array" ref="AE48">IFERROR(_xlfn.XLOOKUP(K48,_xlfn.ANCHORARRAY($BW$4),_xlfn.ANCHORARRAY($CA$4)),"")</f>
        <v>76</v>
      </c>
      <c r="AF48" s="35" cm="1">
        <f t="array" ref="AF48">IFERROR(_xlfn.XLOOKUP(L48,_xlfn.ANCHORARRAY($BW$4),_xlfn.ANCHORARRAY($CA$4)),"")</f>
        <v>73</v>
      </c>
      <c r="AH48" s="172">
        <f t="shared" si="11"/>
        <v>76.428571428571431</v>
      </c>
      <c r="AI48" s="172"/>
      <c r="AJ48" s="50">
        <f t="shared" si="45"/>
        <v>76.428571428571431</v>
      </c>
      <c r="AL48" s="33" cm="1">
        <f t="array" ref="AL48">IFERROR(_xlfn.XLOOKUP(F48,_xlfn.ANCHORARRAY($BW$4),_xlfn.ANCHORARRAY($CD$4)),"")</f>
        <v>0</v>
      </c>
      <c r="AM48" s="34" cm="1">
        <f t="array" ref="AM48">IFERROR(_xlfn.XLOOKUP(G48,_xlfn.ANCHORARRAY($BW$4),_xlfn.ANCHORARRAY($CD$4)),"")</f>
        <v>0</v>
      </c>
      <c r="AN48" s="34" cm="1">
        <f t="array" ref="AN48">IFERROR(_xlfn.XLOOKUP(H48,_xlfn.ANCHORARRAY($BW$4),_xlfn.ANCHORARRAY($CD$4)),"")</f>
        <v>0</v>
      </c>
      <c r="AO48" s="34" cm="1">
        <f t="array" ref="AO48">IFERROR(_xlfn.XLOOKUP(I48,_xlfn.ANCHORARRAY($BW$4),_xlfn.ANCHORARRAY($CD$4)),"")</f>
        <v>0</v>
      </c>
      <c r="AP48" s="34" cm="1">
        <f t="array" ref="AP48">IFERROR(_xlfn.XLOOKUP(J48,_xlfn.ANCHORARRAY($BW$4),_xlfn.ANCHORARRAY($CD$4)),"")</f>
        <v>0</v>
      </c>
      <c r="AQ48" s="34" cm="1">
        <f t="array" ref="AQ48">IFERROR(_xlfn.XLOOKUP(K48,_xlfn.ANCHORARRAY($BW$4),_xlfn.ANCHORARRAY($CD$4)),"")</f>
        <v>0</v>
      </c>
      <c r="AR48" s="35" t="str" cm="1">
        <f t="array" ref="AR48">IFERROR(_xlfn.XLOOKUP(L48,_xlfn.ANCHORARRAY($BW$4),_xlfn.ANCHORARRAY($CD$4)),"")</f>
        <v>T</v>
      </c>
      <c r="AT48" s="172">
        <f t="shared" si="12"/>
        <v>0</v>
      </c>
      <c r="AU48" s="172"/>
      <c r="AV48" s="50">
        <f t="shared" si="46"/>
        <v>0</v>
      </c>
      <c r="AX48" s="33" cm="1">
        <f t="array" ref="AX48">IFERROR(_xlfn.XLOOKUP(F48,_xlfn.ANCHORARRAY($BW$4),_xlfn.ANCHORARRAY($CG$4)),"")</f>
        <v>7</v>
      </c>
      <c r="AY48" s="34" cm="1">
        <f t="array" ref="AY48">IFERROR(_xlfn.XLOOKUP(G48,_xlfn.ANCHORARRAY($BW$4),_xlfn.ANCHORARRAY($CG$4)),"")</f>
        <v>9.5</v>
      </c>
      <c r="AZ48" s="34" cm="1">
        <f t="array" ref="AZ48">IFERROR(_xlfn.XLOOKUP(H48,_xlfn.ANCHORARRAY($BW$4),_xlfn.ANCHORARRAY($CG$4)),"")</f>
        <v>8.9</v>
      </c>
      <c r="BA48" s="34" cm="1">
        <f t="array" ref="BA48">IFERROR(_xlfn.XLOOKUP(I48,_xlfn.ANCHORARRAY($BW$4),_xlfn.ANCHORARRAY($CG$4)),"")</f>
        <v>10.7</v>
      </c>
      <c r="BB48" s="34" cm="1">
        <f t="array" ref="BB48">IFERROR(_xlfn.XLOOKUP(J48,_xlfn.ANCHORARRAY($BW$4),_xlfn.ANCHORARRAY($CG$4)),"")</f>
        <v>11.4</v>
      </c>
      <c r="BC48" s="34" cm="1">
        <f t="array" ref="BC48">IFERROR(_xlfn.XLOOKUP(K48,_xlfn.ANCHORARRAY($BW$4),_xlfn.ANCHORARRAY($CG$4)),"")</f>
        <v>10.5</v>
      </c>
      <c r="BD48" s="35" cm="1">
        <f t="array" ref="BD48">IFERROR(_xlfn.XLOOKUP(L48,_xlfn.ANCHORARRAY($BW$4),_xlfn.ANCHORARRAY($CG$4)),"")</f>
        <v>8</v>
      </c>
      <c r="BF48" s="172">
        <f t="shared" si="13"/>
        <v>66</v>
      </c>
      <c r="BG48" s="172"/>
      <c r="BH48" s="50">
        <f t="shared" si="47"/>
        <v>66</v>
      </c>
      <c r="BJ48" s="33" cm="1">
        <f t="array" ref="BJ48">IFERROR(_xlfn.XLOOKUP(F48,_xlfn.ANCHORARRAY($BW$4),_xlfn.ANCHORARRAY($CJ$4)),"")</f>
        <v>22.51</v>
      </c>
      <c r="BK48" s="34" cm="1">
        <f t="array" ref="BK48">IFERROR(_xlfn.XLOOKUP(G48,_xlfn.ANCHORARRAY($BW$4),_xlfn.ANCHORARRAY($CJ$4)),"")</f>
        <v>24.45</v>
      </c>
      <c r="BL48" s="34" cm="1">
        <f t="array" ref="BL48">IFERROR(_xlfn.XLOOKUP(H48,_xlfn.ANCHORARRAY($BW$4),_xlfn.ANCHORARRAY($CJ$4)),"")</f>
        <v>25.12</v>
      </c>
      <c r="BM48" s="34" cm="1">
        <f t="array" ref="BM48">IFERROR(_xlfn.XLOOKUP(I48,_xlfn.ANCHORARRAY($BW$4),_xlfn.ANCHORARRAY($CJ$4)),"")</f>
        <v>26.42</v>
      </c>
      <c r="BN48" s="34" cm="1">
        <f t="array" ref="BN48">IFERROR(_xlfn.XLOOKUP(J48,_xlfn.ANCHORARRAY($BW$4),_xlfn.ANCHORARRAY($CJ$4)),"")</f>
        <v>27.12</v>
      </c>
      <c r="BO48" s="34" cm="1">
        <f t="array" ref="BO48">IFERROR(_xlfn.XLOOKUP(K48,_xlfn.ANCHORARRAY($BW$4),_xlfn.ANCHORARRAY($CJ$4)),"")</f>
        <v>25.72</v>
      </c>
      <c r="BP48" s="35" cm="1">
        <f t="array" ref="BP48">IFERROR(_xlfn.XLOOKUP(L48,_xlfn.ANCHORARRAY($BW$4),_xlfn.ANCHORARRAY($CJ$4)),"")</f>
        <v>24.39</v>
      </c>
      <c r="BR48" s="172">
        <f t="shared" si="14"/>
        <v>175.73000000000002</v>
      </c>
      <c r="BS48" s="172"/>
      <c r="BT48" s="50">
        <f t="shared" si="15"/>
        <v>175.73000000000002</v>
      </c>
      <c r="BW48" s="47">
        <v>44241</v>
      </c>
      <c r="BX48" s="42">
        <v>20.9</v>
      </c>
      <c r="BY48" s="51" t="e">
        <v>#N/A</v>
      </c>
      <c r="BZ48" s="51" t="e">
        <v>#N/A</v>
      </c>
      <c r="CA48" s="42">
        <v>78</v>
      </c>
      <c r="CB48" s="51" t="e">
        <v>#N/A</v>
      </c>
      <c r="CC48" s="51" t="e">
        <v>#N/A</v>
      </c>
      <c r="CD48" s="42" t="str">
        <v>T</v>
      </c>
      <c r="CE48" s="51" t="e">
        <v>#N/A</v>
      </c>
      <c r="CF48" s="51" t="e">
        <v>#N/A</v>
      </c>
      <c r="CG48" s="42">
        <v>7.4</v>
      </c>
      <c r="CH48" s="51" t="e">
        <v>#N/A</v>
      </c>
      <c r="CI48" s="51" t="e">
        <v>#N/A</v>
      </c>
      <c r="CJ48" s="42">
        <v>18</v>
      </c>
      <c r="CK48" s="51" t="e">
        <v>#N/A</v>
      </c>
      <c r="CL48" s="51" t="e">
        <v>#N/A</v>
      </c>
    </row>
    <row r="49" spans="4:90" x14ac:dyDescent="0.25">
      <c r="D49" s="54" cm="1">
        <f t="array" ref="D49">IFERROR(IF(MATCH(1,DAY(F49:L49),0),L49,""),"")</f>
        <v>44444</v>
      </c>
      <c r="E49" s="52">
        <v>36</v>
      </c>
      <c r="F49" s="26">
        <f t="shared" ref="F49:L49" si="50">F48+7</f>
        <v>44438</v>
      </c>
      <c r="G49" s="26">
        <f t="shared" si="50"/>
        <v>44439</v>
      </c>
      <c r="H49" s="26">
        <f t="shared" si="50"/>
        <v>44440</v>
      </c>
      <c r="I49" s="26">
        <f t="shared" si="50"/>
        <v>44441</v>
      </c>
      <c r="J49" s="26">
        <f t="shared" si="50"/>
        <v>44442</v>
      </c>
      <c r="K49" s="26">
        <f t="shared" si="50"/>
        <v>44443</v>
      </c>
      <c r="L49" s="26">
        <f t="shared" si="50"/>
        <v>44444</v>
      </c>
      <c r="N49" s="33" cm="1">
        <f t="array" ref="N49">IFERROR(_xlfn.XLOOKUP(F49,_xlfn.ANCHORARRAY($BW$4),_xlfn.ANCHORARRAY($BX$4)),"")</f>
        <v>28.4</v>
      </c>
      <c r="O49" s="34" cm="1">
        <f t="array" ref="O49">IFERROR(_xlfn.XLOOKUP(G49,_xlfn.ANCHORARRAY($BW$4),_xlfn.ANCHORARRAY($BX$4)),"")</f>
        <v>27.8</v>
      </c>
      <c r="P49" s="34" cm="1">
        <f t="array" ref="P49">IFERROR(_xlfn.XLOOKUP(H49,_xlfn.ANCHORARRAY($BW$4),_xlfn.ANCHORARRAY($BX$4)),"")</f>
        <v>28.6</v>
      </c>
      <c r="Q49" s="34" cm="1">
        <f t="array" ref="Q49">IFERROR(_xlfn.XLOOKUP(I49,_xlfn.ANCHORARRAY($BW$4),_xlfn.ANCHORARRAY($BX$4)),"")</f>
        <v>28.7</v>
      </c>
      <c r="R49" s="34" cm="1">
        <f t="array" ref="R49">IFERROR(_xlfn.XLOOKUP(J49,_xlfn.ANCHORARRAY($BW$4),_xlfn.ANCHORARRAY($BX$4)),"")</f>
        <v>28.2</v>
      </c>
      <c r="S49" s="34" cm="1">
        <f t="array" ref="S49">IFERROR(_xlfn.XLOOKUP(K49,_xlfn.ANCHORARRAY($BW$4),_xlfn.ANCHORARRAY($BX$4)),"")</f>
        <v>28.4</v>
      </c>
      <c r="T49" s="35" cm="1">
        <f t="array" ref="T49">IFERROR(_xlfn.XLOOKUP(L49,_xlfn.ANCHORARRAY($BW$4),_xlfn.ANCHORARRAY($BX$4)),"")</f>
        <v>28.3</v>
      </c>
      <c r="V49" s="172">
        <f t="shared" si="16"/>
        <v>28.342857142857149</v>
      </c>
      <c r="W49" s="172"/>
      <c r="X49" s="50">
        <f t="shared" si="44"/>
        <v>28.342857142857149</v>
      </c>
      <c r="Z49" s="33" cm="1">
        <f t="array" ref="Z49">IFERROR(_xlfn.XLOOKUP(F49,_xlfn.ANCHORARRAY($BW$4),_xlfn.ANCHORARRAY($CA$4)),"")</f>
        <v>77</v>
      </c>
      <c r="AA49" s="34" cm="1">
        <f t="array" ref="AA49">IFERROR(_xlfn.XLOOKUP(G49,_xlfn.ANCHORARRAY($BW$4),_xlfn.ANCHORARRAY($CA$4)),"")</f>
        <v>84</v>
      </c>
      <c r="AB49" s="34" cm="1">
        <f t="array" ref="AB49">IFERROR(_xlfn.XLOOKUP(H49,_xlfn.ANCHORARRAY($BW$4),_xlfn.ANCHORARRAY($CA$4)),"")</f>
        <v>80</v>
      </c>
      <c r="AC49" s="34" cm="1">
        <f t="array" ref="AC49">IFERROR(_xlfn.XLOOKUP(I49,_xlfn.ANCHORARRAY($BW$4),_xlfn.ANCHORARRAY($CA$4)),"")</f>
        <v>79</v>
      </c>
      <c r="AD49" s="34" cm="1">
        <f t="array" ref="AD49">IFERROR(_xlfn.XLOOKUP(J49,_xlfn.ANCHORARRAY($BW$4),_xlfn.ANCHORARRAY($CA$4)),"")</f>
        <v>78</v>
      </c>
      <c r="AE49" s="34" cm="1">
        <f t="array" ref="AE49">IFERROR(_xlfn.XLOOKUP(K49,_xlfn.ANCHORARRAY($BW$4),_xlfn.ANCHORARRAY($CA$4)),"")</f>
        <v>74</v>
      </c>
      <c r="AF49" s="35" cm="1">
        <f t="array" ref="AF49">IFERROR(_xlfn.XLOOKUP(L49,_xlfn.ANCHORARRAY($BW$4),_xlfn.ANCHORARRAY($CA$4)),"")</f>
        <v>79</v>
      </c>
      <c r="AH49" s="172">
        <f t="shared" si="11"/>
        <v>78.714285714285708</v>
      </c>
      <c r="AI49" s="172"/>
      <c r="AJ49" s="50">
        <f t="shared" si="45"/>
        <v>78.714285714285708</v>
      </c>
      <c r="AL49" s="33" cm="1">
        <f t="array" ref="AL49">IFERROR(_xlfn.XLOOKUP(F49,_xlfn.ANCHORARRAY($BW$4),_xlfn.ANCHORARRAY($CD$4)),"")</f>
        <v>15.5</v>
      </c>
      <c r="AM49" s="34" cm="1">
        <f t="array" ref="AM49">IFERROR(_xlfn.XLOOKUP(G49,_xlfn.ANCHORARRAY($BW$4),_xlfn.ANCHORARRAY($CD$4)),"")</f>
        <v>2.5</v>
      </c>
      <c r="AN49" s="34" cm="1">
        <f t="array" ref="AN49">IFERROR(_xlfn.XLOOKUP(H49,_xlfn.ANCHORARRAY($BW$4),_xlfn.ANCHORARRAY($CD$4)),"")</f>
        <v>0</v>
      </c>
      <c r="AO49" s="34" cm="1">
        <f t="array" ref="AO49">IFERROR(_xlfn.XLOOKUP(I49,_xlfn.ANCHORARRAY($BW$4),_xlfn.ANCHORARRAY($CD$4)),"")</f>
        <v>0</v>
      </c>
      <c r="AP49" s="34" cm="1">
        <f t="array" ref="AP49">IFERROR(_xlfn.XLOOKUP(J49,_xlfn.ANCHORARRAY($BW$4),_xlfn.ANCHORARRAY($CD$4)),"")</f>
        <v>0</v>
      </c>
      <c r="AQ49" s="34" cm="1">
        <f t="array" ref="AQ49">IFERROR(_xlfn.XLOOKUP(K49,_xlfn.ANCHORARRAY($BW$4),_xlfn.ANCHORARRAY($CD$4)),"")</f>
        <v>0</v>
      </c>
      <c r="AR49" s="35" cm="1">
        <f t="array" ref="AR49">IFERROR(_xlfn.XLOOKUP(L49,_xlfn.ANCHORARRAY($BW$4),_xlfn.ANCHORARRAY($CD$4)),"")</f>
        <v>26.5</v>
      </c>
      <c r="AT49" s="172">
        <f t="shared" si="12"/>
        <v>44.5</v>
      </c>
      <c r="AU49" s="172"/>
      <c r="AV49" s="50">
        <f t="shared" si="46"/>
        <v>44.5</v>
      </c>
      <c r="AX49" s="33" cm="1">
        <f t="array" ref="AX49">IFERROR(_xlfn.XLOOKUP(F49,_xlfn.ANCHORARRAY($BW$4),_xlfn.ANCHORARRAY($CG$4)),"")</f>
        <v>4.5</v>
      </c>
      <c r="AY49" s="34" cm="1">
        <f t="array" ref="AY49">IFERROR(_xlfn.XLOOKUP(G49,_xlfn.ANCHORARRAY($BW$4),_xlfn.ANCHORARRAY($CG$4)),"")</f>
        <v>8.1</v>
      </c>
      <c r="AZ49" s="34" cm="1">
        <f t="array" ref="AZ49">IFERROR(_xlfn.XLOOKUP(H49,_xlfn.ANCHORARRAY($BW$4),_xlfn.ANCHORARRAY($CG$4)),"")</f>
        <v>8.1</v>
      </c>
      <c r="BA49" s="34" cm="1">
        <f t="array" ref="BA49">IFERROR(_xlfn.XLOOKUP(I49,_xlfn.ANCHORARRAY($BW$4),_xlfn.ANCHORARRAY($CG$4)),"")</f>
        <v>9.4</v>
      </c>
      <c r="BB49" s="34" cm="1">
        <f t="array" ref="BB49">IFERROR(_xlfn.XLOOKUP(J49,_xlfn.ANCHORARRAY($BW$4),_xlfn.ANCHORARRAY($CG$4)),"")</f>
        <v>10.6</v>
      </c>
      <c r="BC49" s="34" cm="1">
        <f t="array" ref="BC49">IFERROR(_xlfn.XLOOKUP(K49,_xlfn.ANCHORARRAY($BW$4),_xlfn.ANCHORARRAY($CG$4)),"")</f>
        <v>9.9</v>
      </c>
      <c r="BD49" s="35" cm="1">
        <f t="array" ref="BD49">IFERROR(_xlfn.XLOOKUP(L49,_xlfn.ANCHORARRAY($BW$4),_xlfn.ANCHORARRAY($CG$4)),"")</f>
        <v>9.1999999999999993</v>
      </c>
      <c r="BF49" s="172">
        <f t="shared" si="13"/>
        <v>59.8</v>
      </c>
      <c r="BG49" s="172"/>
      <c r="BH49" s="50">
        <f t="shared" si="47"/>
        <v>59.8</v>
      </c>
      <c r="BJ49" s="33" cm="1">
        <f t="array" ref="BJ49">IFERROR(_xlfn.XLOOKUP(F49,_xlfn.ANCHORARRAY($BW$4),_xlfn.ANCHORARRAY($CJ$4)),"")</f>
        <v>15.63</v>
      </c>
      <c r="BK49" s="34" cm="1">
        <f t="array" ref="BK49">IFERROR(_xlfn.XLOOKUP(G49,_xlfn.ANCHORARRAY($BW$4),_xlfn.ANCHORARRAY($CJ$4)),"")</f>
        <v>23.72</v>
      </c>
      <c r="BL49" s="34" cm="1">
        <f t="array" ref="BL49">IFERROR(_xlfn.XLOOKUP(H49,_xlfn.ANCHORARRAY($BW$4),_xlfn.ANCHORARRAY($CJ$4)),"")</f>
        <v>23.05</v>
      </c>
      <c r="BM49" s="34" cm="1">
        <f t="array" ref="BM49">IFERROR(_xlfn.XLOOKUP(I49,_xlfn.ANCHORARRAY($BW$4),_xlfn.ANCHORARRAY($CJ$4)),"")</f>
        <v>24.03</v>
      </c>
      <c r="BN49" s="34" cm="1">
        <f t="array" ref="BN49">IFERROR(_xlfn.XLOOKUP(J49,_xlfn.ANCHORARRAY($BW$4),_xlfn.ANCHORARRAY($CJ$4)),"")</f>
        <v>25.51</v>
      </c>
      <c r="BO49" s="34" cm="1">
        <f t="array" ref="BO49">IFERROR(_xlfn.XLOOKUP(K49,_xlfn.ANCHORARRAY($BW$4),_xlfn.ANCHORARRAY($CJ$4)),"")</f>
        <v>25.01</v>
      </c>
      <c r="BP49" s="35" cm="1">
        <f t="array" ref="BP49">IFERROR(_xlfn.XLOOKUP(L49,_xlfn.ANCHORARRAY($BW$4),_xlfn.ANCHORARRAY($CJ$4)),"")</f>
        <v>24.1</v>
      </c>
      <c r="BR49" s="172">
        <f t="shared" si="14"/>
        <v>161.05000000000001</v>
      </c>
      <c r="BS49" s="172"/>
      <c r="BT49" s="50">
        <f t="shared" si="15"/>
        <v>161.05000000000001</v>
      </c>
      <c r="BW49" s="47">
        <v>44242</v>
      </c>
      <c r="BX49" s="42">
        <v>19.600000000000001</v>
      </c>
      <c r="BY49" s="51" t="e">
        <v>#N/A</v>
      </c>
      <c r="BZ49" s="51" t="e">
        <v>#N/A</v>
      </c>
      <c r="CA49" s="42">
        <v>76</v>
      </c>
      <c r="CB49" s="51" t="e">
        <v>#N/A</v>
      </c>
      <c r="CC49" s="51" t="e">
        <v>#N/A</v>
      </c>
      <c r="CD49" s="42">
        <v>0.5</v>
      </c>
      <c r="CE49" s="51" t="e">
        <v>#N/A</v>
      </c>
      <c r="CF49" s="51" t="e">
        <v>#N/A</v>
      </c>
      <c r="CG49" s="42">
        <v>0</v>
      </c>
      <c r="CH49" s="51" t="e">
        <v>#N/A</v>
      </c>
      <c r="CI49" s="51">
        <v>0</v>
      </c>
      <c r="CJ49" s="42">
        <v>4.1399999999999997</v>
      </c>
      <c r="CK49" s="51" t="e">
        <v>#N/A</v>
      </c>
      <c r="CL49" s="51" t="e">
        <v>#N/A</v>
      </c>
    </row>
    <row r="50" spans="4:90" x14ac:dyDescent="0.25">
      <c r="D50" s="54" t="str" cm="1">
        <f t="array" ref="D50">IFERROR(IF(MATCH(1,DAY(F50:L50),0),L50,""),"")</f>
        <v/>
      </c>
      <c r="E50" s="52">
        <v>37</v>
      </c>
      <c r="F50" s="26">
        <f t="shared" ref="F50:L50" si="51">F49+7</f>
        <v>44445</v>
      </c>
      <c r="G50" s="26">
        <f t="shared" si="51"/>
        <v>44446</v>
      </c>
      <c r="H50" s="26">
        <f t="shared" si="51"/>
        <v>44447</v>
      </c>
      <c r="I50" s="26">
        <f t="shared" si="51"/>
        <v>44448</v>
      </c>
      <c r="J50" s="26">
        <f t="shared" si="51"/>
        <v>44449</v>
      </c>
      <c r="K50" s="26">
        <f t="shared" si="51"/>
        <v>44450</v>
      </c>
      <c r="L50" s="26">
        <f t="shared" si="51"/>
        <v>44451</v>
      </c>
      <c r="N50" s="33" cm="1">
        <f t="array" ref="N50">IFERROR(_xlfn.XLOOKUP(F50,_xlfn.ANCHORARRAY($BW$4),_xlfn.ANCHORARRAY($BX$4)),"")</f>
        <v>28.5</v>
      </c>
      <c r="O50" s="34" cm="1">
        <f t="array" ref="O50">IFERROR(_xlfn.XLOOKUP(G50,_xlfn.ANCHORARRAY($BW$4),_xlfn.ANCHORARRAY($BX$4)),"")</f>
        <v>28.9</v>
      </c>
      <c r="P50" s="34" cm="1">
        <f t="array" ref="P50">IFERROR(_xlfn.XLOOKUP(H50,_xlfn.ANCHORARRAY($BW$4),_xlfn.ANCHORARRAY($BX$4)),"")</f>
        <v>28.6</v>
      </c>
      <c r="Q50" s="34" cm="1">
        <f t="array" ref="Q50">IFERROR(_xlfn.XLOOKUP(I50,_xlfn.ANCHORARRAY($BW$4),_xlfn.ANCHORARRAY($BX$4)),"")</f>
        <v>28.4</v>
      </c>
      <c r="R50" s="34" cm="1">
        <f t="array" ref="R50">IFERROR(_xlfn.XLOOKUP(J50,_xlfn.ANCHORARRAY($BW$4),_xlfn.ANCHORARRAY($BX$4)),"")</f>
        <v>29.2</v>
      </c>
      <c r="S50" s="34" cm="1">
        <f t="array" ref="S50">IFERROR(_xlfn.XLOOKUP(K50,_xlfn.ANCHORARRAY($BW$4),_xlfn.ANCHORARRAY($BX$4)),"")</f>
        <v>26.3</v>
      </c>
      <c r="T50" s="35" cm="1">
        <f t="array" ref="T50">IFERROR(_xlfn.XLOOKUP(L50,_xlfn.ANCHORARRAY($BW$4),_xlfn.ANCHORARRAY($BX$4)),"")</f>
        <v>25.9</v>
      </c>
      <c r="V50" s="172">
        <f t="shared" si="16"/>
        <v>27.971428571428572</v>
      </c>
      <c r="W50" s="172"/>
      <c r="X50" s="50">
        <f t="shared" si="44"/>
        <v>27.971428571428572</v>
      </c>
      <c r="Z50" s="33" cm="1">
        <f t="array" ref="Z50">IFERROR(_xlfn.XLOOKUP(F50,_xlfn.ANCHORARRAY($BW$4),_xlfn.ANCHORARRAY($CA$4)),"")</f>
        <v>84</v>
      </c>
      <c r="AA50" s="34" cm="1">
        <f t="array" ref="AA50">IFERROR(_xlfn.XLOOKUP(G50,_xlfn.ANCHORARRAY($BW$4),_xlfn.ANCHORARRAY($CA$4)),"")</f>
        <v>79</v>
      </c>
      <c r="AB50" s="34" cm="1">
        <f t="array" ref="AB50">IFERROR(_xlfn.XLOOKUP(H50,_xlfn.ANCHORARRAY($BW$4),_xlfn.ANCHORARRAY($CA$4)),"")</f>
        <v>77</v>
      </c>
      <c r="AC50" s="34" cm="1">
        <f t="array" ref="AC50">IFERROR(_xlfn.XLOOKUP(I50,_xlfn.ANCHORARRAY($BW$4),_xlfn.ANCHORARRAY($CA$4)),"")</f>
        <v>77</v>
      </c>
      <c r="AD50" s="34" cm="1">
        <f t="array" ref="AD50">IFERROR(_xlfn.XLOOKUP(J50,_xlfn.ANCHORARRAY($BW$4),_xlfn.ANCHORARRAY($CA$4)),"")</f>
        <v>75</v>
      </c>
      <c r="AE50" s="34" cm="1">
        <f t="array" ref="AE50">IFERROR(_xlfn.XLOOKUP(K50,_xlfn.ANCHORARRAY($BW$4),_xlfn.ANCHORARRAY($CA$4)),"")</f>
        <v>89</v>
      </c>
      <c r="AF50" s="35" cm="1">
        <f t="array" ref="AF50">IFERROR(_xlfn.XLOOKUP(L50,_xlfn.ANCHORARRAY($BW$4),_xlfn.ANCHORARRAY($CA$4)),"")</f>
        <v>90</v>
      </c>
      <c r="AH50" s="172">
        <f t="shared" si="11"/>
        <v>81.571428571428569</v>
      </c>
      <c r="AI50" s="172"/>
      <c r="AJ50" s="50">
        <f t="shared" si="45"/>
        <v>81.571428571428569</v>
      </c>
      <c r="AL50" s="33" cm="1">
        <f t="array" ref="AL50">IFERROR(_xlfn.XLOOKUP(F50,_xlfn.ANCHORARRAY($BW$4),_xlfn.ANCHORARRAY($CD$4)),"")</f>
        <v>0</v>
      </c>
      <c r="AM50" s="34" cm="1">
        <f t="array" ref="AM50">IFERROR(_xlfn.XLOOKUP(G50,_xlfn.ANCHORARRAY($BW$4),_xlfn.ANCHORARRAY($CD$4)),"")</f>
        <v>0</v>
      </c>
      <c r="AN50" s="34" cm="1">
        <f t="array" ref="AN50">IFERROR(_xlfn.XLOOKUP(H50,_xlfn.ANCHORARRAY($BW$4),_xlfn.ANCHORARRAY($CD$4)),"")</f>
        <v>0</v>
      </c>
      <c r="AO50" s="34" cm="1">
        <f t="array" ref="AO50">IFERROR(_xlfn.XLOOKUP(I50,_xlfn.ANCHORARRAY($BW$4),_xlfn.ANCHORARRAY($CD$4)),"")</f>
        <v>0</v>
      </c>
      <c r="AP50" s="34" cm="1">
        <f t="array" ref="AP50">IFERROR(_xlfn.XLOOKUP(J50,_xlfn.ANCHORARRAY($BW$4),_xlfn.ANCHORARRAY($CD$4)),"")</f>
        <v>0</v>
      </c>
      <c r="AQ50" s="34" cm="1">
        <f t="array" ref="AQ50">IFERROR(_xlfn.XLOOKUP(K50,_xlfn.ANCHORARRAY($BW$4),_xlfn.ANCHORARRAY($CD$4)),"")</f>
        <v>91.5</v>
      </c>
      <c r="AR50" s="35" cm="1">
        <f t="array" ref="AR50">IFERROR(_xlfn.XLOOKUP(L50,_xlfn.ANCHORARRAY($BW$4),_xlfn.ANCHORARRAY($CD$4)),"")</f>
        <v>74.5</v>
      </c>
      <c r="AT50" s="172">
        <f t="shared" si="12"/>
        <v>166</v>
      </c>
      <c r="AU50" s="172"/>
      <c r="AV50" s="50">
        <f t="shared" si="46"/>
        <v>166</v>
      </c>
      <c r="AX50" s="33" cm="1">
        <f t="array" ref="AX50">IFERROR(_xlfn.XLOOKUP(F50,_xlfn.ANCHORARRAY($BW$4),_xlfn.ANCHORARRAY($CG$4)),"")</f>
        <v>10.8</v>
      </c>
      <c r="AY50" s="34" cm="1">
        <f t="array" ref="AY50">IFERROR(_xlfn.XLOOKUP(G50,_xlfn.ANCHORARRAY($BW$4),_xlfn.ANCHORARRAY($CG$4)),"")</f>
        <v>10.9</v>
      </c>
      <c r="AZ50" s="34" cm="1">
        <f t="array" ref="AZ50">IFERROR(_xlfn.XLOOKUP(H50,_xlfn.ANCHORARRAY($BW$4),_xlfn.ANCHORARRAY($CG$4)),"")</f>
        <v>10.6</v>
      </c>
      <c r="BA50" s="34" cm="1">
        <f t="array" ref="BA50">IFERROR(_xlfn.XLOOKUP(I50,_xlfn.ANCHORARRAY($BW$4),_xlfn.ANCHORARRAY($CG$4)),"")</f>
        <v>10.8</v>
      </c>
      <c r="BB50" s="34" cm="1">
        <f t="array" ref="BB50">IFERROR(_xlfn.XLOOKUP(J50,_xlfn.ANCHORARRAY($BW$4),_xlfn.ANCHORARRAY($CG$4)),"")</f>
        <v>11.1</v>
      </c>
      <c r="BC50" s="34" cm="1">
        <f t="array" ref="BC50">IFERROR(_xlfn.XLOOKUP(K50,_xlfn.ANCHORARRAY($BW$4),_xlfn.ANCHORARRAY($CG$4)),"")</f>
        <v>0.5</v>
      </c>
      <c r="BD50" s="35" cm="1">
        <f t="array" ref="BD50">IFERROR(_xlfn.XLOOKUP(L50,_xlfn.ANCHORARRAY($BW$4),_xlfn.ANCHORARRAY($CG$4)),"")</f>
        <v>0</v>
      </c>
      <c r="BF50" s="172">
        <f t="shared" si="13"/>
        <v>54.70000000000001</v>
      </c>
      <c r="BG50" s="172"/>
      <c r="BH50" s="50">
        <f t="shared" si="47"/>
        <v>54.70000000000001</v>
      </c>
      <c r="BJ50" s="33" cm="1">
        <f t="array" ref="BJ50">IFERROR(_xlfn.XLOOKUP(F50,_xlfn.ANCHORARRAY($BW$4),_xlfn.ANCHORARRAY($CJ$4)),"")</f>
        <v>25.16</v>
      </c>
      <c r="BK50" s="34" cm="1">
        <f t="array" ref="BK50">IFERROR(_xlfn.XLOOKUP(G50,_xlfn.ANCHORARRAY($BW$4),_xlfn.ANCHORARRAY($CJ$4)),"")</f>
        <v>25.44</v>
      </c>
      <c r="BL50" s="34" cm="1">
        <f t="array" ref="BL50">IFERROR(_xlfn.XLOOKUP(H50,_xlfn.ANCHORARRAY($BW$4),_xlfn.ANCHORARRAY($CJ$4)),"")</f>
        <v>25.08</v>
      </c>
      <c r="BM50" s="34" cm="1">
        <f t="array" ref="BM50">IFERROR(_xlfn.XLOOKUP(I50,_xlfn.ANCHORARRAY($BW$4),_xlfn.ANCHORARRAY($CJ$4)),"")</f>
        <v>24.89</v>
      </c>
      <c r="BN50" s="34" cm="1">
        <f t="array" ref="BN50">IFERROR(_xlfn.XLOOKUP(J50,_xlfn.ANCHORARRAY($BW$4),_xlfn.ANCHORARRAY($CJ$4)),"")</f>
        <v>25.05</v>
      </c>
      <c r="BO50" s="34" cm="1">
        <f t="array" ref="BO50">IFERROR(_xlfn.XLOOKUP(K50,_xlfn.ANCHORARRAY($BW$4),_xlfn.ANCHORARRAY($CJ$4)),"")</f>
        <v>7.65</v>
      </c>
      <c r="BP50" s="35" cm="1">
        <f t="array" ref="BP50">IFERROR(_xlfn.XLOOKUP(L50,_xlfn.ANCHORARRAY($BW$4),_xlfn.ANCHORARRAY($CJ$4)),"")</f>
        <v>4.42</v>
      </c>
      <c r="BR50" s="172">
        <f t="shared" si="14"/>
        <v>137.69</v>
      </c>
      <c r="BS50" s="172"/>
      <c r="BT50" s="50">
        <f t="shared" si="15"/>
        <v>137.69</v>
      </c>
      <c r="BW50" s="47">
        <v>44243</v>
      </c>
      <c r="BX50" s="42">
        <v>18.600000000000001</v>
      </c>
      <c r="BY50" s="51" t="e">
        <v>#N/A</v>
      </c>
      <c r="BZ50" s="51" t="e">
        <v>#N/A</v>
      </c>
      <c r="CA50" s="42">
        <v>87</v>
      </c>
      <c r="CB50" s="51" t="e">
        <v>#N/A</v>
      </c>
      <c r="CC50" s="51" t="e">
        <v>#N/A</v>
      </c>
      <c r="CD50" s="42">
        <v>1</v>
      </c>
      <c r="CE50" s="51" t="e">
        <v>#N/A</v>
      </c>
      <c r="CF50" s="51" t="e">
        <v>#N/A</v>
      </c>
      <c r="CG50" s="42">
        <v>0.1</v>
      </c>
      <c r="CH50" s="51" t="e">
        <v>#N/A</v>
      </c>
      <c r="CI50" s="51" t="e">
        <v>#N/A</v>
      </c>
      <c r="CJ50" s="42">
        <v>6.2</v>
      </c>
      <c r="CK50" s="51" t="e">
        <v>#N/A</v>
      </c>
      <c r="CL50" s="51" t="e">
        <v>#N/A</v>
      </c>
    </row>
    <row r="51" spans="4:90" x14ac:dyDescent="0.25">
      <c r="D51" s="54" t="str" cm="1">
        <f t="array" ref="D51">IFERROR(IF(MATCH(1,DAY(F51:L51),0),L51,""),"")</f>
        <v/>
      </c>
      <c r="E51" s="52">
        <v>38</v>
      </c>
      <c r="F51" s="26">
        <f t="shared" ref="F51:L51" si="52">F50+7</f>
        <v>44452</v>
      </c>
      <c r="G51" s="26">
        <f t="shared" si="52"/>
        <v>44453</v>
      </c>
      <c r="H51" s="26">
        <f t="shared" si="52"/>
        <v>44454</v>
      </c>
      <c r="I51" s="26">
        <f t="shared" si="52"/>
        <v>44455</v>
      </c>
      <c r="J51" s="26">
        <f t="shared" si="52"/>
        <v>44456</v>
      </c>
      <c r="K51" s="26">
        <f t="shared" si="52"/>
        <v>44457</v>
      </c>
      <c r="L51" s="26">
        <f t="shared" si="52"/>
        <v>44458</v>
      </c>
      <c r="N51" s="33" cm="1">
        <f t="array" ref="N51">IFERROR(_xlfn.XLOOKUP(F51,_xlfn.ANCHORARRAY($BW$4),_xlfn.ANCHORARRAY($BX$4)),"")</f>
        <v>28.5</v>
      </c>
      <c r="O51" s="34" cm="1">
        <f t="array" ref="O51">IFERROR(_xlfn.XLOOKUP(G51,_xlfn.ANCHORARRAY($BW$4),_xlfn.ANCHORARRAY($BX$4)),"")</f>
        <v>29</v>
      </c>
      <c r="P51" s="34" cm="1">
        <f t="array" ref="P51">IFERROR(_xlfn.XLOOKUP(H51,_xlfn.ANCHORARRAY($BW$4),_xlfn.ANCHORARRAY($BX$4)),"")</f>
        <v>27.6</v>
      </c>
      <c r="Q51" s="34" cm="1">
        <f t="array" ref="Q51">IFERROR(_xlfn.XLOOKUP(I51,_xlfn.ANCHORARRAY($BW$4),_xlfn.ANCHORARRAY($BX$4)),"")</f>
        <v>27.5</v>
      </c>
      <c r="R51" s="34" cm="1">
        <f t="array" ref="R51">IFERROR(_xlfn.XLOOKUP(J51,_xlfn.ANCHORARRAY($BW$4),_xlfn.ANCHORARRAY($BX$4)),"")</f>
        <v>27.8</v>
      </c>
      <c r="S51" s="34" cm="1">
        <f t="array" ref="S51">IFERROR(_xlfn.XLOOKUP(K51,_xlfn.ANCHORARRAY($BW$4),_xlfn.ANCHORARRAY($BX$4)),"")</f>
        <v>27.3</v>
      </c>
      <c r="T51" s="35" cm="1">
        <f t="array" ref="T51">IFERROR(_xlfn.XLOOKUP(L51,_xlfn.ANCHORARRAY($BW$4),_xlfn.ANCHORARRAY($BX$4)),"")</f>
        <v>28.1</v>
      </c>
      <c r="V51" s="172">
        <f t="shared" si="16"/>
        <v>27.971428571428572</v>
      </c>
      <c r="W51" s="172"/>
      <c r="X51" s="50">
        <f t="shared" si="44"/>
        <v>27.971428571428572</v>
      </c>
      <c r="Z51" s="33" cm="1">
        <f t="array" ref="Z51">IFERROR(_xlfn.XLOOKUP(F51,_xlfn.ANCHORARRAY($BW$4),_xlfn.ANCHORARRAY($CA$4)),"")</f>
        <v>82</v>
      </c>
      <c r="AA51" s="34" cm="1">
        <f t="array" ref="AA51">IFERROR(_xlfn.XLOOKUP(G51,_xlfn.ANCHORARRAY($BW$4),_xlfn.ANCHORARRAY($CA$4)),"")</f>
        <v>79</v>
      </c>
      <c r="AB51" s="34" cm="1">
        <f t="array" ref="AB51">IFERROR(_xlfn.XLOOKUP(H51,_xlfn.ANCHORARRAY($BW$4),_xlfn.ANCHORARRAY($CA$4)),"")</f>
        <v>85</v>
      </c>
      <c r="AC51" s="34" cm="1">
        <f t="array" ref="AC51">IFERROR(_xlfn.XLOOKUP(I51,_xlfn.ANCHORARRAY($BW$4),_xlfn.ANCHORARRAY($CA$4)),"")</f>
        <v>84</v>
      </c>
      <c r="AD51" s="34" cm="1">
        <f t="array" ref="AD51">IFERROR(_xlfn.XLOOKUP(J51,_xlfn.ANCHORARRAY($BW$4),_xlfn.ANCHORARRAY($CA$4)),"")</f>
        <v>84</v>
      </c>
      <c r="AE51" s="34" cm="1">
        <f t="array" ref="AE51">IFERROR(_xlfn.XLOOKUP(K51,_xlfn.ANCHORARRAY($BW$4),_xlfn.ANCHORARRAY($CA$4)),"")</f>
        <v>86</v>
      </c>
      <c r="AF51" s="35" cm="1">
        <f t="array" ref="AF51">IFERROR(_xlfn.XLOOKUP(L51,_xlfn.ANCHORARRAY($BW$4),_xlfn.ANCHORARRAY($CA$4)),"")</f>
        <v>82</v>
      </c>
      <c r="AH51" s="172">
        <f t="shared" si="11"/>
        <v>83.142857142857139</v>
      </c>
      <c r="AI51" s="172"/>
      <c r="AJ51" s="50">
        <f t="shared" si="45"/>
        <v>83.142857142857139</v>
      </c>
      <c r="AL51" s="33" cm="1">
        <f t="array" ref="AL51">IFERROR(_xlfn.XLOOKUP(F51,_xlfn.ANCHORARRAY($BW$4),_xlfn.ANCHORARRAY($CD$4)),"")</f>
        <v>0</v>
      </c>
      <c r="AM51" s="34" cm="1">
        <f t="array" ref="AM51">IFERROR(_xlfn.XLOOKUP(G51,_xlfn.ANCHORARRAY($BW$4),_xlfn.ANCHORARRAY($CD$4)),"")</f>
        <v>0</v>
      </c>
      <c r="AN51" s="34" cm="1">
        <f t="array" ref="AN51">IFERROR(_xlfn.XLOOKUP(H51,_xlfn.ANCHORARRAY($BW$4),_xlfn.ANCHORARRAY($CD$4)),"")</f>
        <v>3</v>
      </c>
      <c r="AO51" s="34" t="str" cm="1">
        <f t="array" ref="AO51">IFERROR(_xlfn.XLOOKUP(I51,_xlfn.ANCHORARRAY($BW$4),_xlfn.ANCHORARRAY($CD$4)),"")</f>
        <v>T</v>
      </c>
      <c r="AP51" s="34" t="str" cm="1">
        <f t="array" ref="AP51">IFERROR(_xlfn.XLOOKUP(J51,_xlfn.ANCHORARRAY($BW$4),_xlfn.ANCHORARRAY($CD$4)),"")</f>
        <v>T</v>
      </c>
      <c r="AQ51" s="34" cm="1">
        <f t="array" ref="AQ51">IFERROR(_xlfn.XLOOKUP(K51,_xlfn.ANCHORARRAY($BW$4),_xlfn.ANCHORARRAY($CD$4)),"")</f>
        <v>3</v>
      </c>
      <c r="AR51" s="35" cm="1">
        <f t="array" ref="AR51">IFERROR(_xlfn.XLOOKUP(L51,_xlfn.ANCHORARRAY($BW$4),_xlfn.ANCHORARRAY($CD$4)),"")</f>
        <v>0</v>
      </c>
      <c r="AT51" s="172">
        <f t="shared" si="12"/>
        <v>6</v>
      </c>
      <c r="AU51" s="172"/>
      <c r="AV51" s="50">
        <f t="shared" si="46"/>
        <v>6</v>
      </c>
      <c r="AX51" s="33" cm="1">
        <f t="array" ref="AX51">IFERROR(_xlfn.XLOOKUP(F51,_xlfn.ANCHORARRAY($BW$4),_xlfn.ANCHORARRAY($CG$4)),"")</f>
        <v>7.5</v>
      </c>
      <c r="AY51" s="34" cm="1">
        <f t="array" ref="AY51">IFERROR(_xlfn.XLOOKUP(G51,_xlfn.ANCHORARRAY($BW$4),_xlfn.ANCHORARRAY($CG$4)),"")</f>
        <v>8.8000000000000007</v>
      </c>
      <c r="AZ51" s="34" cm="1">
        <f t="array" ref="AZ51">IFERROR(_xlfn.XLOOKUP(H51,_xlfn.ANCHORARRAY($BW$4),_xlfn.ANCHORARRAY($CG$4)),"")</f>
        <v>5.4</v>
      </c>
      <c r="BA51" s="34" cm="1">
        <f t="array" ref="BA51">IFERROR(_xlfn.XLOOKUP(I51,_xlfn.ANCHORARRAY($BW$4),_xlfn.ANCHORARRAY($CG$4)),"")</f>
        <v>8.8000000000000007</v>
      </c>
      <c r="BB51" s="34" cm="1">
        <f t="array" ref="BB51">IFERROR(_xlfn.XLOOKUP(J51,_xlfn.ANCHORARRAY($BW$4),_xlfn.ANCHORARRAY($CG$4)),"")</f>
        <v>8.1999999999999993</v>
      </c>
      <c r="BC51" s="34" cm="1">
        <f t="array" ref="BC51">IFERROR(_xlfn.XLOOKUP(K51,_xlfn.ANCHORARRAY($BW$4),_xlfn.ANCHORARRAY($CG$4)),"")</f>
        <v>7.9</v>
      </c>
      <c r="BD51" s="35" cm="1">
        <f t="array" ref="BD51">IFERROR(_xlfn.XLOOKUP(L51,_xlfn.ANCHORARRAY($BW$4),_xlfn.ANCHORARRAY($CG$4)),"")</f>
        <v>8.9</v>
      </c>
      <c r="BF51" s="172">
        <f t="shared" si="13"/>
        <v>55.5</v>
      </c>
      <c r="BG51" s="172"/>
      <c r="BH51" s="50">
        <f t="shared" si="47"/>
        <v>55.5</v>
      </c>
      <c r="BJ51" s="33" cm="1">
        <f t="array" ref="BJ51">IFERROR(_xlfn.XLOOKUP(F51,_xlfn.ANCHORARRAY($BW$4),_xlfn.ANCHORARRAY($CJ$4)),"")</f>
        <v>19.63</v>
      </c>
      <c r="BK51" s="34" cm="1">
        <f t="array" ref="BK51">IFERROR(_xlfn.XLOOKUP(G51,_xlfn.ANCHORARRAY($BW$4),_xlfn.ANCHORARRAY($CJ$4)),"")</f>
        <v>22.76</v>
      </c>
      <c r="BL51" s="34" cm="1">
        <f t="array" ref="BL51">IFERROR(_xlfn.XLOOKUP(H51,_xlfn.ANCHORARRAY($BW$4),_xlfn.ANCHORARRAY($CJ$4)),"")</f>
        <v>17.05</v>
      </c>
      <c r="BM51" s="34" cm="1">
        <f t="array" ref="BM51">IFERROR(_xlfn.XLOOKUP(I51,_xlfn.ANCHORARRAY($BW$4),_xlfn.ANCHORARRAY($CJ$4)),"")</f>
        <v>22.67</v>
      </c>
      <c r="BN51" s="34" cm="1">
        <f t="array" ref="BN51">IFERROR(_xlfn.XLOOKUP(J51,_xlfn.ANCHORARRAY($BW$4),_xlfn.ANCHORARRAY($CJ$4)),"")</f>
        <v>22.31</v>
      </c>
      <c r="BO51" s="34" cm="1">
        <f t="array" ref="BO51">IFERROR(_xlfn.XLOOKUP(K51,_xlfn.ANCHORARRAY($BW$4),_xlfn.ANCHORARRAY($CJ$4)),"")</f>
        <v>20.71</v>
      </c>
      <c r="BP51" s="35" cm="1">
        <f t="array" ref="BP51">IFERROR(_xlfn.XLOOKUP(L51,_xlfn.ANCHORARRAY($BW$4),_xlfn.ANCHORARRAY($CJ$4)),"")</f>
        <v>22.49</v>
      </c>
      <c r="BR51" s="172">
        <f t="shared" si="14"/>
        <v>147.62</v>
      </c>
      <c r="BS51" s="172"/>
      <c r="BT51" s="50">
        <f t="shared" si="15"/>
        <v>147.62</v>
      </c>
      <c r="BW51" s="47">
        <v>44244</v>
      </c>
      <c r="BX51" s="42">
        <v>17.899999999999999</v>
      </c>
      <c r="BY51" s="51" t="e">
        <v>#N/A</v>
      </c>
      <c r="BZ51" s="51" t="e">
        <v>#N/A</v>
      </c>
      <c r="CA51" s="42">
        <v>72</v>
      </c>
      <c r="CB51" s="51" t="e">
        <v>#N/A</v>
      </c>
      <c r="CC51" s="51" t="e">
        <v>#N/A</v>
      </c>
      <c r="CD51" s="42">
        <v>0</v>
      </c>
      <c r="CE51" s="51" t="e">
        <v>#N/A</v>
      </c>
      <c r="CF51" s="51">
        <v>0</v>
      </c>
      <c r="CG51" s="42">
        <v>0.1</v>
      </c>
      <c r="CH51" s="51" t="e">
        <v>#N/A</v>
      </c>
      <c r="CI51" s="51" t="e">
        <v>#N/A</v>
      </c>
      <c r="CJ51" s="42">
        <v>4.24</v>
      </c>
      <c r="CK51" s="51" t="e">
        <v>#N/A</v>
      </c>
      <c r="CL51" s="51" t="e">
        <v>#N/A</v>
      </c>
    </row>
    <row r="52" spans="4:90" x14ac:dyDescent="0.25">
      <c r="D52" s="54" t="str" cm="1">
        <f t="array" ref="D52">IFERROR(IF(MATCH(1,DAY(F52:L52),0),L52,""),"")</f>
        <v/>
      </c>
      <c r="E52" s="52">
        <v>39</v>
      </c>
      <c r="F52" s="26">
        <f t="shared" ref="F52:L52" si="53">F51+7</f>
        <v>44459</v>
      </c>
      <c r="G52" s="26">
        <f t="shared" si="53"/>
        <v>44460</v>
      </c>
      <c r="H52" s="26">
        <f t="shared" si="53"/>
        <v>44461</v>
      </c>
      <c r="I52" s="26">
        <f t="shared" si="53"/>
        <v>44462</v>
      </c>
      <c r="J52" s="26">
        <f t="shared" si="53"/>
        <v>44463</v>
      </c>
      <c r="K52" s="26">
        <f t="shared" si="53"/>
        <v>44464</v>
      </c>
      <c r="L52" s="26">
        <f t="shared" si="53"/>
        <v>44465</v>
      </c>
      <c r="N52" s="33" cm="1">
        <f t="array" ref="N52">IFERROR(_xlfn.XLOOKUP(F52,_xlfn.ANCHORARRAY($BW$4),_xlfn.ANCHORARRAY($BX$4)),"")</f>
        <v>28.7</v>
      </c>
      <c r="O52" s="34" cm="1">
        <f t="array" ref="O52">IFERROR(_xlfn.XLOOKUP(G52,_xlfn.ANCHORARRAY($BW$4),_xlfn.ANCHORARRAY($BX$4)),"")</f>
        <v>28.3</v>
      </c>
      <c r="P52" s="34" cm="1">
        <f t="array" ref="P52">IFERROR(_xlfn.XLOOKUP(H52,_xlfn.ANCHORARRAY($BW$4),_xlfn.ANCHORARRAY($BX$4)),"")</f>
        <v>27.4</v>
      </c>
      <c r="Q52" s="34" cm="1">
        <f t="array" ref="Q52">IFERROR(_xlfn.XLOOKUP(I52,_xlfn.ANCHORARRAY($BW$4),_xlfn.ANCHORARRAY($BX$4)),"")</f>
        <v>27.5</v>
      </c>
      <c r="R52" s="34" cm="1">
        <f t="array" ref="R52">IFERROR(_xlfn.XLOOKUP(J52,_xlfn.ANCHORARRAY($BW$4),_xlfn.ANCHORARRAY($BX$4)),"")</f>
        <v>27.9</v>
      </c>
      <c r="S52" s="34" cm="1">
        <f t="array" ref="S52">IFERROR(_xlfn.XLOOKUP(K52,_xlfn.ANCHORARRAY($BW$4),_xlfn.ANCHORARRAY($BX$4)),"")</f>
        <v>27</v>
      </c>
      <c r="T52" s="35" cm="1">
        <f t="array" ref="T52">IFERROR(_xlfn.XLOOKUP(L52,_xlfn.ANCHORARRAY($BW$4),_xlfn.ANCHORARRAY($BX$4)),"")</f>
        <v>27.5</v>
      </c>
      <c r="V52" s="172">
        <f t="shared" si="16"/>
        <v>27.75714285714286</v>
      </c>
      <c r="W52" s="172"/>
      <c r="X52" s="50">
        <f t="shared" si="44"/>
        <v>27.75714285714286</v>
      </c>
      <c r="Z52" s="33" cm="1">
        <f t="array" ref="Z52">IFERROR(_xlfn.XLOOKUP(F52,_xlfn.ANCHORARRAY($BW$4),_xlfn.ANCHORARRAY($CA$4)),"")</f>
        <v>82</v>
      </c>
      <c r="AA52" s="34" cm="1">
        <f t="array" ref="AA52">IFERROR(_xlfn.XLOOKUP(G52,_xlfn.ANCHORARRAY($BW$4),_xlfn.ANCHORARRAY($CA$4)),"")</f>
        <v>79</v>
      </c>
      <c r="AB52" s="34" cm="1">
        <f t="array" ref="AB52">IFERROR(_xlfn.XLOOKUP(H52,_xlfn.ANCHORARRAY($BW$4),_xlfn.ANCHORARRAY($CA$4)),"")</f>
        <v>82</v>
      </c>
      <c r="AC52" s="34" cm="1">
        <f t="array" ref="AC52">IFERROR(_xlfn.XLOOKUP(I52,_xlfn.ANCHORARRAY($BW$4),_xlfn.ANCHORARRAY($CA$4)),"")</f>
        <v>84</v>
      </c>
      <c r="AD52" s="34" cm="1">
        <f t="array" ref="AD52">IFERROR(_xlfn.XLOOKUP(J52,_xlfn.ANCHORARRAY($BW$4),_xlfn.ANCHORARRAY($CA$4)),"")</f>
        <v>80</v>
      </c>
      <c r="AE52" s="34" cm="1">
        <f t="array" ref="AE52">IFERROR(_xlfn.XLOOKUP(K52,_xlfn.ANCHORARRAY($BW$4),_xlfn.ANCHORARRAY($CA$4)),"")</f>
        <v>80</v>
      </c>
      <c r="AF52" s="35" cm="1">
        <f t="array" ref="AF52">IFERROR(_xlfn.XLOOKUP(L52,_xlfn.ANCHORARRAY($BW$4),_xlfn.ANCHORARRAY($CA$4)),"")</f>
        <v>70</v>
      </c>
      <c r="AH52" s="172">
        <f t="shared" si="11"/>
        <v>79.571428571428569</v>
      </c>
      <c r="AI52" s="172"/>
      <c r="AJ52" s="50">
        <f t="shared" si="45"/>
        <v>79.571428571428569</v>
      </c>
      <c r="AL52" s="33" cm="1">
        <f t="array" ref="AL52">IFERROR(_xlfn.XLOOKUP(F52,_xlfn.ANCHORARRAY($BW$4),_xlfn.ANCHORARRAY($CD$4)),"")</f>
        <v>0</v>
      </c>
      <c r="AM52" s="34" t="str" cm="1">
        <f t="array" ref="AM52">IFERROR(_xlfn.XLOOKUP(G52,_xlfn.ANCHORARRAY($BW$4),_xlfn.ANCHORARRAY($CD$4)),"")</f>
        <v>T</v>
      </c>
      <c r="AN52" s="34" cm="1">
        <f t="array" ref="AN52">IFERROR(_xlfn.XLOOKUP(H52,_xlfn.ANCHORARRAY($BW$4),_xlfn.ANCHORARRAY($CD$4)),"")</f>
        <v>13.5</v>
      </c>
      <c r="AO52" s="34" cm="1">
        <f t="array" ref="AO52">IFERROR(_xlfn.XLOOKUP(I52,_xlfn.ANCHORARRAY($BW$4),_xlfn.ANCHORARRAY($CD$4)),"")</f>
        <v>17.5</v>
      </c>
      <c r="AP52" s="34" cm="1">
        <f t="array" ref="AP52">IFERROR(_xlfn.XLOOKUP(J52,_xlfn.ANCHORARRAY($BW$4),_xlfn.ANCHORARRAY($CD$4)),"")</f>
        <v>0</v>
      </c>
      <c r="AQ52" s="34" cm="1">
        <f t="array" ref="AQ52">IFERROR(_xlfn.XLOOKUP(K52,_xlfn.ANCHORARRAY($BW$4),_xlfn.ANCHORARRAY($CD$4)),"")</f>
        <v>0.5</v>
      </c>
      <c r="AR52" s="35" cm="1">
        <f t="array" ref="AR52">IFERROR(_xlfn.XLOOKUP(L52,_xlfn.ANCHORARRAY($BW$4),_xlfn.ANCHORARRAY($CD$4)),"")</f>
        <v>0</v>
      </c>
      <c r="AT52" s="172">
        <f t="shared" si="12"/>
        <v>31.5</v>
      </c>
      <c r="AU52" s="172"/>
      <c r="AV52" s="50">
        <f t="shared" si="46"/>
        <v>31.5</v>
      </c>
      <c r="AX52" s="33" cm="1">
        <f t="array" ref="AX52">IFERROR(_xlfn.XLOOKUP(F52,_xlfn.ANCHORARRAY($BW$4),_xlfn.ANCHORARRAY($CG$4)),"")</f>
        <v>10.199999999999999</v>
      </c>
      <c r="AY52" s="34" cm="1">
        <f t="array" ref="AY52">IFERROR(_xlfn.XLOOKUP(G52,_xlfn.ANCHORARRAY($BW$4),_xlfn.ANCHORARRAY($CG$4)),"")</f>
        <v>9.3000000000000007</v>
      </c>
      <c r="AZ52" s="34" cm="1">
        <f t="array" ref="AZ52">IFERROR(_xlfn.XLOOKUP(H52,_xlfn.ANCHORARRAY($BW$4),_xlfn.ANCHORARRAY($CG$4)),"")</f>
        <v>8.5</v>
      </c>
      <c r="BA52" s="34" cm="1">
        <f t="array" ref="BA52">IFERROR(_xlfn.XLOOKUP(I52,_xlfn.ANCHORARRAY($BW$4),_xlfn.ANCHORARRAY($CG$4)),"")</f>
        <v>8.3000000000000007</v>
      </c>
      <c r="BB52" s="34" cm="1">
        <f t="array" ref="BB52">IFERROR(_xlfn.XLOOKUP(J52,_xlfn.ANCHORARRAY($BW$4),_xlfn.ANCHORARRAY($CG$4)),"")</f>
        <v>8.1999999999999993</v>
      </c>
      <c r="BC52" s="34" cm="1">
        <f t="array" ref="BC52">IFERROR(_xlfn.XLOOKUP(K52,_xlfn.ANCHORARRAY($BW$4),_xlfn.ANCHORARRAY($CG$4)),"")</f>
        <v>0.3</v>
      </c>
      <c r="BD52" s="35" cm="1">
        <f t="array" ref="BD52">IFERROR(_xlfn.XLOOKUP(L52,_xlfn.ANCHORARRAY($BW$4),_xlfn.ANCHORARRAY($CG$4)),"")</f>
        <v>10.7</v>
      </c>
      <c r="BF52" s="172">
        <f t="shared" si="13"/>
        <v>55.5</v>
      </c>
      <c r="BG52" s="172"/>
      <c r="BH52" s="50">
        <f t="shared" si="47"/>
        <v>55.5</v>
      </c>
      <c r="BJ52" s="33" cm="1">
        <f t="array" ref="BJ52">IFERROR(_xlfn.XLOOKUP(F52,_xlfn.ANCHORARRAY($BW$4),_xlfn.ANCHORARRAY($CJ$4)),"")</f>
        <v>24.01</v>
      </c>
      <c r="BK52" s="34" cm="1">
        <f t="array" ref="BK52">IFERROR(_xlfn.XLOOKUP(G52,_xlfn.ANCHORARRAY($BW$4),_xlfn.ANCHORARRAY($CJ$4)),"")</f>
        <v>22.96</v>
      </c>
      <c r="BL52" s="34" cm="1">
        <f t="array" ref="BL52">IFERROR(_xlfn.XLOOKUP(H52,_xlfn.ANCHORARRAY($BW$4),_xlfn.ANCHORARRAY($CJ$4)),"")</f>
        <v>21.27</v>
      </c>
      <c r="BM52" s="34" cm="1">
        <f t="array" ref="BM52">IFERROR(_xlfn.XLOOKUP(I52,_xlfn.ANCHORARRAY($BW$4),_xlfn.ANCHORARRAY($CJ$4)),"")</f>
        <v>21.49</v>
      </c>
      <c r="BN52" s="34" cm="1">
        <f t="array" ref="BN52">IFERROR(_xlfn.XLOOKUP(J52,_xlfn.ANCHORARRAY($BW$4),_xlfn.ANCHORARRAY($CJ$4)),"")</f>
        <v>21.25</v>
      </c>
      <c r="BO52" s="34" cm="1">
        <f t="array" ref="BO52">IFERROR(_xlfn.XLOOKUP(K52,_xlfn.ANCHORARRAY($BW$4),_xlfn.ANCHORARRAY($CJ$4)),"")</f>
        <v>7.05</v>
      </c>
      <c r="BP52" s="35" cm="1">
        <f t="array" ref="BP52">IFERROR(_xlfn.XLOOKUP(L52,_xlfn.ANCHORARRAY($BW$4),_xlfn.ANCHORARRAY($CJ$4)),"")</f>
        <v>23.89</v>
      </c>
      <c r="BR52" s="172">
        <f t="shared" si="14"/>
        <v>141.91999999999999</v>
      </c>
      <c r="BS52" s="172"/>
      <c r="BT52" s="50">
        <f t="shared" si="15"/>
        <v>141.91999999999999</v>
      </c>
      <c r="BW52" s="47">
        <v>44245</v>
      </c>
      <c r="BX52" s="42">
        <v>15.5</v>
      </c>
      <c r="BY52" s="51" t="e">
        <v>#N/A</v>
      </c>
      <c r="BZ52" s="51" t="e">
        <v>#N/A</v>
      </c>
      <c r="CA52" s="42">
        <v>63</v>
      </c>
      <c r="CB52" s="51" t="e">
        <v>#N/A</v>
      </c>
      <c r="CC52" s="51" t="e">
        <v>#N/A</v>
      </c>
      <c r="CD52" s="42" t="str">
        <v>T</v>
      </c>
      <c r="CE52" s="51" t="e">
        <v>#N/A</v>
      </c>
      <c r="CF52" s="51" t="e">
        <v>#N/A</v>
      </c>
      <c r="CG52" s="42">
        <v>0</v>
      </c>
      <c r="CH52" s="51" t="e">
        <v>#N/A</v>
      </c>
      <c r="CI52" s="51">
        <v>0</v>
      </c>
      <c r="CJ52" s="42">
        <v>2.65</v>
      </c>
      <c r="CK52" s="51" t="e">
        <v>#N/A</v>
      </c>
      <c r="CL52" s="51" t="e">
        <v>#N/A</v>
      </c>
    </row>
    <row r="53" spans="4:90" x14ac:dyDescent="0.25">
      <c r="D53" s="54" cm="1">
        <f t="array" ref="D53">IFERROR(IF(MATCH(1,DAY(F53:L53),0),L53,""),"")</f>
        <v>44472</v>
      </c>
      <c r="E53" s="52">
        <v>40</v>
      </c>
      <c r="F53" s="26">
        <f t="shared" ref="F53:L53" si="54">F52+7</f>
        <v>44466</v>
      </c>
      <c r="G53" s="26">
        <f t="shared" si="54"/>
        <v>44467</v>
      </c>
      <c r="H53" s="26">
        <f t="shared" si="54"/>
        <v>44468</v>
      </c>
      <c r="I53" s="26">
        <f t="shared" si="54"/>
        <v>44469</v>
      </c>
      <c r="J53" s="26">
        <f t="shared" si="54"/>
        <v>44470</v>
      </c>
      <c r="K53" s="26">
        <f t="shared" si="54"/>
        <v>44471</v>
      </c>
      <c r="L53" s="26">
        <f t="shared" si="54"/>
        <v>44472</v>
      </c>
      <c r="N53" s="33" cm="1">
        <f t="array" ref="N53">IFERROR(_xlfn.XLOOKUP(F53,_xlfn.ANCHORARRAY($BW$4),_xlfn.ANCHORARRAY($BX$4)),"")</f>
        <v>28.2</v>
      </c>
      <c r="O53" s="34" cm="1">
        <f t="array" ref="O53">IFERROR(_xlfn.XLOOKUP(G53,_xlfn.ANCHORARRAY($BW$4),_xlfn.ANCHORARRAY($BX$4)),"")</f>
        <v>27.9</v>
      </c>
      <c r="P53" s="34" cm="1">
        <f t="array" ref="P53">IFERROR(_xlfn.XLOOKUP(H53,_xlfn.ANCHORARRAY($BW$4),_xlfn.ANCHORARRAY($BX$4)),"")</f>
        <v>28</v>
      </c>
      <c r="Q53" s="34" cm="1">
        <f t="array" ref="Q53">IFERROR(_xlfn.XLOOKUP(I53,_xlfn.ANCHORARRAY($BW$4),_xlfn.ANCHORARRAY($BX$4)),"")</f>
        <v>27.8</v>
      </c>
      <c r="R53" s="34" t="str" cm="1">
        <f t="array" ref="R53">IFERROR(_xlfn.XLOOKUP(J53,_xlfn.ANCHORARRAY($BW$4),_xlfn.ANCHORARRAY($BX$4)),"")</f>
        <v/>
      </c>
      <c r="S53" s="34" t="str" cm="1">
        <f t="array" ref="S53">IFERROR(_xlfn.XLOOKUP(K53,_xlfn.ANCHORARRAY($BW$4),_xlfn.ANCHORARRAY($BX$4)),"")</f>
        <v/>
      </c>
      <c r="T53" s="35" t="str" cm="1">
        <f t="array" ref="T53">IFERROR(_xlfn.XLOOKUP(L53,_xlfn.ANCHORARRAY($BW$4),_xlfn.ANCHORARRAY($BX$4)),"")</f>
        <v/>
      </c>
      <c r="V53" s="172">
        <f t="shared" si="16"/>
        <v>27.974999999999998</v>
      </c>
      <c r="W53" s="172"/>
      <c r="X53" s="50">
        <f t="shared" si="44"/>
        <v>27.974999999999998</v>
      </c>
      <c r="Z53" s="33" cm="1">
        <f t="array" ref="Z53">IFERROR(_xlfn.XLOOKUP(F53,_xlfn.ANCHORARRAY($BW$4),_xlfn.ANCHORARRAY($CA$4)),"")</f>
        <v>74</v>
      </c>
      <c r="AA53" s="34" cm="1">
        <f t="array" ref="AA53">IFERROR(_xlfn.XLOOKUP(G53,_xlfn.ANCHORARRAY($BW$4),_xlfn.ANCHORARRAY($CA$4)),"")</f>
        <v>73</v>
      </c>
      <c r="AB53" s="34" cm="1">
        <f t="array" ref="AB53">IFERROR(_xlfn.XLOOKUP(H53,_xlfn.ANCHORARRAY($BW$4),_xlfn.ANCHORARRAY($CA$4)),"")</f>
        <v>72</v>
      </c>
      <c r="AC53" s="34" cm="1">
        <f t="array" ref="AC53">IFERROR(_xlfn.XLOOKUP(I53,_xlfn.ANCHORARRAY($BW$4),_xlfn.ANCHORARRAY($CA$4)),"")</f>
        <v>75</v>
      </c>
      <c r="AD53" s="34" t="str" cm="1">
        <f t="array" ref="AD53">IFERROR(_xlfn.XLOOKUP(J53,_xlfn.ANCHORARRAY($BW$4),_xlfn.ANCHORARRAY($CA$4)),"")</f>
        <v/>
      </c>
      <c r="AE53" s="34" t="str" cm="1">
        <f t="array" ref="AE53">IFERROR(_xlfn.XLOOKUP(K53,_xlfn.ANCHORARRAY($BW$4),_xlfn.ANCHORARRAY($CA$4)),"")</f>
        <v/>
      </c>
      <c r="AF53" s="35" t="str" cm="1">
        <f t="array" ref="AF53">IFERROR(_xlfn.XLOOKUP(L53,_xlfn.ANCHORARRAY($BW$4),_xlfn.ANCHORARRAY($CA$4)),"")</f>
        <v/>
      </c>
      <c r="AH53" s="172">
        <f t="shared" si="11"/>
        <v>73.5</v>
      </c>
      <c r="AI53" s="172"/>
      <c r="AJ53" s="50">
        <f t="shared" si="45"/>
        <v>73.5</v>
      </c>
      <c r="AL53" s="33" cm="1">
        <f t="array" ref="AL53">IFERROR(_xlfn.XLOOKUP(F53,_xlfn.ANCHORARRAY($BW$4),_xlfn.ANCHORARRAY($CD$4)),"")</f>
        <v>0</v>
      </c>
      <c r="AM53" s="34" cm="1">
        <f t="array" ref="AM53">IFERROR(_xlfn.XLOOKUP(G53,_xlfn.ANCHORARRAY($BW$4),_xlfn.ANCHORARRAY($CD$4)),"")</f>
        <v>0</v>
      </c>
      <c r="AN53" s="34" cm="1">
        <f t="array" ref="AN53">IFERROR(_xlfn.XLOOKUP(H53,_xlfn.ANCHORARRAY($BW$4),_xlfn.ANCHORARRAY($CD$4)),"")</f>
        <v>0</v>
      </c>
      <c r="AO53" s="34" cm="1">
        <f t="array" ref="AO53">IFERROR(_xlfn.XLOOKUP(I53,_xlfn.ANCHORARRAY($BW$4),_xlfn.ANCHORARRAY($CD$4)),"")</f>
        <v>0</v>
      </c>
      <c r="AP53" s="34" t="str" cm="1">
        <f t="array" ref="AP53">IFERROR(_xlfn.XLOOKUP(J53,_xlfn.ANCHORARRAY($BW$4),_xlfn.ANCHORARRAY($CD$4)),"")</f>
        <v/>
      </c>
      <c r="AQ53" s="34" t="str" cm="1">
        <f t="array" ref="AQ53">IFERROR(_xlfn.XLOOKUP(K53,_xlfn.ANCHORARRAY($BW$4),_xlfn.ANCHORARRAY($CD$4)),"")</f>
        <v/>
      </c>
      <c r="AR53" s="35" t="str" cm="1">
        <f t="array" ref="AR53">IFERROR(_xlfn.XLOOKUP(L53,_xlfn.ANCHORARRAY($BW$4),_xlfn.ANCHORARRAY($CD$4)),"")</f>
        <v/>
      </c>
      <c r="AT53" s="172">
        <f t="shared" si="12"/>
        <v>0</v>
      </c>
      <c r="AU53" s="172"/>
      <c r="AV53" s="50">
        <f t="shared" si="46"/>
        <v>0</v>
      </c>
      <c r="AX53" s="33" cm="1">
        <f t="array" ref="AX53">IFERROR(_xlfn.XLOOKUP(F53,_xlfn.ANCHORARRAY($BW$4),_xlfn.ANCHORARRAY($CG$4)),"")</f>
        <v>6.5</v>
      </c>
      <c r="AY53" s="34" cm="1">
        <f t="array" ref="AY53">IFERROR(_xlfn.XLOOKUP(G53,_xlfn.ANCHORARRAY($BW$4),_xlfn.ANCHORARRAY($CG$4)),"")</f>
        <v>8</v>
      </c>
      <c r="AZ53" s="34" cm="1">
        <f t="array" ref="AZ53">IFERROR(_xlfn.XLOOKUP(H53,_xlfn.ANCHORARRAY($BW$4),_xlfn.ANCHORARRAY($CG$4)),"")</f>
        <v>9.1999999999999993</v>
      </c>
      <c r="BA53" s="34" cm="1">
        <f t="array" ref="BA53">IFERROR(_xlfn.XLOOKUP(I53,_xlfn.ANCHORARRAY($BW$4),_xlfn.ANCHORARRAY($CG$4)),"")</f>
        <v>10.3</v>
      </c>
      <c r="BB53" s="34" t="str" cm="1">
        <f t="array" ref="BB53">IFERROR(_xlfn.XLOOKUP(J53,_xlfn.ANCHORARRAY($BW$4),_xlfn.ANCHORARRAY($CG$4)),"")</f>
        <v/>
      </c>
      <c r="BC53" s="34" t="str" cm="1">
        <f t="array" ref="BC53">IFERROR(_xlfn.XLOOKUP(K53,_xlfn.ANCHORARRAY($BW$4),_xlfn.ANCHORARRAY($CG$4)),"")</f>
        <v/>
      </c>
      <c r="BD53" s="35" t="str" cm="1">
        <f t="array" ref="BD53">IFERROR(_xlfn.XLOOKUP(L53,_xlfn.ANCHORARRAY($BW$4),_xlfn.ANCHORARRAY($CG$4)),"")</f>
        <v/>
      </c>
      <c r="BF53" s="172">
        <f t="shared" si="13"/>
        <v>34</v>
      </c>
      <c r="BG53" s="172"/>
      <c r="BH53" s="50">
        <f t="shared" si="47"/>
        <v>34</v>
      </c>
      <c r="BJ53" s="33" cm="1">
        <f t="array" ref="BJ53">IFERROR(_xlfn.XLOOKUP(F53,_xlfn.ANCHORARRAY($BW$4),_xlfn.ANCHORARRAY($CJ$4)),"")</f>
        <v>17.64</v>
      </c>
      <c r="BK53" s="34" cm="1">
        <f t="array" ref="BK53">IFERROR(_xlfn.XLOOKUP(G53,_xlfn.ANCHORARRAY($BW$4),_xlfn.ANCHORARRAY($CJ$4)),"")</f>
        <v>20.45</v>
      </c>
      <c r="BL53" s="34" cm="1">
        <f t="array" ref="BL53">IFERROR(_xlfn.XLOOKUP(H53,_xlfn.ANCHORARRAY($BW$4),_xlfn.ANCHORARRAY($CJ$4)),"")</f>
        <v>22.67</v>
      </c>
      <c r="BM53" s="34" cm="1">
        <f t="array" ref="BM53">IFERROR(_xlfn.XLOOKUP(I53,_xlfn.ANCHORARRAY($BW$4),_xlfn.ANCHORARRAY($CJ$4)),"")</f>
        <v>23.11</v>
      </c>
      <c r="BN53" s="34" t="str" cm="1">
        <f t="array" ref="BN53">IFERROR(_xlfn.XLOOKUP(J53,_xlfn.ANCHORARRAY($BW$4),_xlfn.ANCHORARRAY($CJ$4)),"")</f>
        <v/>
      </c>
      <c r="BO53" s="34" t="str" cm="1">
        <f t="array" ref="BO53">IFERROR(_xlfn.XLOOKUP(K53,_xlfn.ANCHORARRAY($BW$4),_xlfn.ANCHORARRAY($CJ$4)),"")</f>
        <v/>
      </c>
      <c r="BP53" s="35" t="str" cm="1">
        <f t="array" ref="BP53">IFERROR(_xlfn.XLOOKUP(L53,_xlfn.ANCHORARRAY($BW$4),_xlfn.ANCHORARRAY($CJ$4)),"")</f>
        <v/>
      </c>
      <c r="BR53" s="172">
        <f t="shared" si="14"/>
        <v>83.87</v>
      </c>
      <c r="BS53" s="172"/>
      <c r="BT53" s="50">
        <f t="shared" si="15"/>
        <v>83.87</v>
      </c>
      <c r="BW53" s="47">
        <v>44246</v>
      </c>
      <c r="BX53" s="42">
        <v>16.2</v>
      </c>
      <c r="BY53" s="51" t="e">
        <v>#N/A</v>
      </c>
      <c r="BZ53" s="51" t="e">
        <v>#N/A</v>
      </c>
      <c r="CA53" s="42">
        <v>58</v>
      </c>
      <c r="CB53" s="51" t="e">
        <v>#N/A</v>
      </c>
      <c r="CC53" s="51">
        <v>58</v>
      </c>
      <c r="CD53" s="42">
        <v>0</v>
      </c>
      <c r="CE53" s="51" t="e">
        <v>#N/A</v>
      </c>
      <c r="CF53" s="51">
        <v>0</v>
      </c>
      <c r="CG53" s="42">
        <v>5.5</v>
      </c>
      <c r="CH53" s="51" t="e">
        <v>#N/A</v>
      </c>
      <c r="CI53" s="51" t="e">
        <v>#N/A</v>
      </c>
      <c r="CJ53" s="42">
        <v>17.07</v>
      </c>
      <c r="CK53" s="51" t="e">
        <v>#N/A</v>
      </c>
      <c r="CL53" s="51" t="e">
        <v>#N/A</v>
      </c>
    </row>
    <row r="54" spans="4:90" x14ac:dyDescent="0.25">
      <c r="D54" s="54" t="str" cm="1">
        <f t="array" ref="D54">IFERROR(IF(MATCH(1,DAY(F54:L54),0),L54,""),"")</f>
        <v/>
      </c>
      <c r="E54" s="52">
        <v>41</v>
      </c>
      <c r="F54" s="26">
        <f t="shared" ref="F54:L54" si="55">F53+7</f>
        <v>44473</v>
      </c>
      <c r="G54" s="26">
        <f t="shared" si="55"/>
        <v>44474</v>
      </c>
      <c r="H54" s="26">
        <f t="shared" si="55"/>
        <v>44475</v>
      </c>
      <c r="I54" s="26">
        <f t="shared" si="55"/>
        <v>44476</v>
      </c>
      <c r="J54" s="26">
        <f t="shared" si="55"/>
        <v>44477</v>
      </c>
      <c r="K54" s="26">
        <f t="shared" si="55"/>
        <v>44478</v>
      </c>
      <c r="L54" s="26">
        <f t="shared" si="55"/>
        <v>44479</v>
      </c>
      <c r="N54" s="33" t="str" cm="1">
        <f t="array" ref="N54">IFERROR(_xlfn.XLOOKUP(F54,_xlfn.ANCHORARRAY($BW$4),_xlfn.ANCHORARRAY($BX$4)),"")</f>
        <v/>
      </c>
      <c r="O54" s="34" t="str" cm="1">
        <f t="array" ref="O54">IFERROR(_xlfn.XLOOKUP(G54,_xlfn.ANCHORARRAY($BW$4),_xlfn.ANCHORARRAY($BX$4)),"")</f>
        <v/>
      </c>
      <c r="P54" s="34" t="str" cm="1">
        <f t="array" ref="P54">IFERROR(_xlfn.XLOOKUP(H54,_xlfn.ANCHORARRAY($BW$4),_xlfn.ANCHORARRAY($BX$4)),"")</f>
        <v/>
      </c>
      <c r="Q54" s="34" t="str" cm="1">
        <f t="array" ref="Q54">IFERROR(_xlfn.XLOOKUP(I54,_xlfn.ANCHORARRAY($BW$4),_xlfn.ANCHORARRAY($BX$4)),"")</f>
        <v/>
      </c>
      <c r="R54" s="34" t="str" cm="1">
        <f t="array" ref="R54">IFERROR(_xlfn.XLOOKUP(J54,_xlfn.ANCHORARRAY($BW$4),_xlfn.ANCHORARRAY($BX$4)),"")</f>
        <v/>
      </c>
      <c r="S54" s="34" t="str" cm="1">
        <f t="array" ref="S54">IFERROR(_xlfn.XLOOKUP(K54,_xlfn.ANCHORARRAY($BW$4),_xlfn.ANCHORARRAY($BX$4)),"")</f>
        <v/>
      </c>
      <c r="T54" s="35" t="str" cm="1">
        <f t="array" ref="T54">IFERROR(_xlfn.XLOOKUP(L54,_xlfn.ANCHORARRAY($BW$4),_xlfn.ANCHORARRAY($BX$4)),"")</f>
        <v/>
      </c>
      <c r="V54" s="172" t="str">
        <f t="shared" si="16"/>
        <v/>
      </c>
      <c r="W54" s="172"/>
      <c r="X54" s="50" t="str">
        <f t="shared" si="44"/>
        <v/>
      </c>
      <c r="Z54" s="33" t="str" cm="1">
        <f t="array" ref="Z54">IFERROR(_xlfn.XLOOKUP(F54,_xlfn.ANCHORARRAY($BW$4),_xlfn.ANCHORARRAY($CA$4)),"")</f>
        <v/>
      </c>
      <c r="AA54" s="34" t="str" cm="1">
        <f t="array" ref="AA54">IFERROR(_xlfn.XLOOKUP(G54,_xlfn.ANCHORARRAY($BW$4),_xlfn.ANCHORARRAY($CA$4)),"")</f>
        <v/>
      </c>
      <c r="AB54" s="34" t="str" cm="1">
        <f t="array" ref="AB54">IFERROR(_xlfn.XLOOKUP(H54,_xlfn.ANCHORARRAY($BW$4),_xlfn.ANCHORARRAY($CA$4)),"")</f>
        <v/>
      </c>
      <c r="AC54" s="34" t="str" cm="1">
        <f t="array" ref="AC54">IFERROR(_xlfn.XLOOKUP(I54,_xlfn.ANCHORARRAY($BW$4),_xlfn.ANCHORARRAY($CA$4)),"")</f>
        <v/>
      </c>
      <c r="AD54" s="34" t="str" cm="1">
        <f t="array" ref="AD54">IFERROR(_xlfn.XLOOKUP(J54,_xlfn.ANCHORARRAY($BW$4),_xlfn.ANCHORARRAY($CA$4)),"")</f>
        <v/>
      </c>
      <c r="AE54" s="34" t="str" cm="1">
        <f t="array" ref="AE54">IFERROR(_xlfn.XLOOKUP(K54,_xlfn.ANCHORARRAY($BW$4),_xlfn.ANCHORARRAY($CA$4)),"")</f>
        <v/>
      </c>
      <c r="AF54" s="35" t="str" cm="1">
        <f t="array" ref="AF54">IFERROR(_xlfn.XLOOKUP(L54,_xlfn.ANCHORARRAY($BW$4),_xlfn.ANCHORARRAY($CA$4)),"")</f>
        <v/>
      </c>
      <c r="AH54" s="172" t="str">
        <f t="shared" si="11"/>
        <v/>
      </c>
      <c r="AI54" s="172"/>
      <c r="AJ54" s="50" t="str">
        <f t="shared" si="45"/>
        <v/>
      </c>
      <c r="AL54" s="33" t="str" cm="1">
        <f t="array" ref="AL54">IFERROR(_xlfn.XLOOKUP(F54,_xlfn.ANCHORARRAY($BW$4),_xlfn.ANCHORARRAY($CD$4)),"")</f>
        <v/>
      </c>
      <c r="AM54" s="34" t="str" cm="1">
        <f t="array" ref="AM54">IFERROR(_xlfn.XLOOKUP(G54,_xlfn.ANCHORARRAY($BW$4),_xlfn.ANCHORARRAY($CD$4)),"")</f>
        <v/>
      </c>
      <c r="AN54" s="34" t="str" cm="1">
        <f t="array" ref="AN54">IFERROR(_xlfn.XLOOKUP(H54,_xlfn.ANCHORARRAY($BW$4),_xlfn.ANCHORARRAY($CD$4)),"")</f>
        <v/>
      </c>
      <c r="AO54" s="34" t="str" cm="1">
        <f t="array" ref="AO54">IFERROR(_xlfn.XLOOKUP(I54,_xlfn.ANCHORARRAY($BW$4),_xlfn.ANCHORARRAY($CD$4)),"")</f>
        <v/>
      </c>
      <c r="AP54" s="34" t="str" cm="1">
        <f t="array" ref="AP54">IFERROR(_xlfn.XLOOKUP(J54,_xlfn.ANCHORARRAY($BW$4),_xlfn.ANCHORARRAY($CD$4)),"")</f>
        <v/>
      </c>
      <c r="AQ54" s="34" t="str" cm="1">
        <f t="array" ref="AQ54">IFERROR(_xlfn.XLOOKUP(K54,_xlfn.ANCHORARRAY($BW$4),_xlfn.ANCHORARRAY($CD$4)),"")</f>
        <v/>
      </c>
      <c r="AR54" s="35" t="str" cm="1">
        <f t="array" ref="AR54">IFERROR(_xlfn.XLOOKUP(L54,_xlfn.ANCHORARRAY($BW$4),_xlfn.ANCHORARRAY($CD$4)),"")</f>
        <v/>
      </c>
      <c r="AT54" s="172">
        <f t="shared" si="12"/>
        <v>0</v>
      </c>
      <c r="AU54" s="172"/>
      <c r="AV54" s="50">
        <f t="shared" si="46"/>
        <v>0</v>
      </c>
      <c r="AX54" s="33" t="str" cm="1">
        <f t="array" ref="AX54">IFERROR(_xlfn.XLOOKUP(F54,_xlfn.ANCHORARRAY($BW$4),_xlfn.ANCHORARRAY($CG$4)),"")</f>
        <v/>
      </c>
      <c r="AY54" s="34" t="str" cm="1">
        <f t="array" ref="AY54">IFERROR(_xlfn.XLOOKUP(G54,_xlfn.ANCHORARRAY($BW$4),_xlfn.ANCHORARRAY($CG$4)),"")</f>
        <v/>
      </c>
      <c r="AZ54" s="34" t="str" cm="1">
        <f t="array" ref="AZ54">IFERROR(_xlfn.XLOOKUP(H54,_xlfn.ANCHORARRAY($BW$4),_xlfn.ANCHORARRAY($CG$4)),"")</f>
        <v/>
      </c>
      <c r="BA54" s="34" t="str" cm="1">
        <f t="array" ref="BA54">IFERROR(_xlfn.XLOOKUP(I54,_xlfn.ANCHORARRAY($BW$4),_xlfn.ANCHORARRAY($CG$4)),"")</f>
        <v/>
      </c>
      <c r="BB54" s="34" t="str" cm="1">
        <f t="array" ref="BB54">IFERROR(_xlfn.XLOOKUP(J54,_xlfn.ANCHORARRAY($BW$4),_xlfn.ANCHORARRAY($CG$4)),"")</f>
        <v/>
      </c>
      <c r="BC54" s="34" t="str" cm="1">
        <f t="array" ref="BC54">IFERROR(_xlfn.XLOOKUP(K54,_xlfn.ANCHORARRAY($BW$4),_xlfn.ANCHORARRAY($CG$4)),"")</f>
        <v/>
      </c>
      <c r="BD54" s="35" t="str" cm="1">
        <f t="array" ref="BD54">IFERROR(_xlfn.XLOOKUP(L54,_xlfn.ANCHORARRAY($BW$4),_xlfn.ANCHORARRAY($CG$4)),"")</f>
        <v/>
      </c>
      <c r="BF54" s="172">
        <f t="shared" si="13"/>
        <v>0</v>
      </c>
      <c r="BG54" s="172"/>
      <c r="BH54" s="50">
        <f t="shared" si="47"/>
        <v>0</v>
      </c>
      <c r="BJ54" s="33" t="str" cm="1">
        <f t="array" ref="BJ54">IFERROR(_xlfn.XLOOKUP(F54,_xlfn.ANCHORARRAY($BW$4),_xlfn.ANCHORARRAY($CJ$4)),"")</f>
        <v/>
      </c>
      <c r="BK54" s="34" t="str" cm="1">
        <f t="array" ref="BK54">IFERROR(_xlfn.XLOOKUP(G54,_xlfn.ANCHORARRAY($BW$4),_xlfn.ANCHORARRAY($CJ$4)),"")</f>
        <v/>
      </c>
      <c r="BL54" s="34" t="str" cm="1">
        <f t="array" ref="BL54">IFERROR(_xlfn.XLOOKUP(H54,_xlfn.ANCHORARRAY($BW$4),_xlfn.ANCHORARRAY($CJ$4)),"")</f>
        <v/>
      </c>
      <c r="BM54" s="34" t="str" cm="1">
        <f t="array" ref="BM54">IFERROR(_xlfn.XLOOKUP(I54,_xlfn.ANCHORARRAY($BW$4),_xlfn.ANCHORARRAY($CJ$4)),"")</f>
        <v/>
      </c>
      <c r="BN54" s="34" t="str" cm="1">
        <f t="array" ref="BN54">IFERROR(_xlfn.XLOOKUP(J54,_xlfn.ANCHORARRAY($BW$4),_xlfn.ANCHORARRAY($CJ$4)),"")</f>
        <v/>
      </c>
      <c r="BO54" s="34" t="str" cm="1">
        <f t="array" ref="BO54">IFERROR(_xlfn.XLOOKUP(K54,_xlfn.ANCHORARRAY($BW$4),_xlfn.ANCHORARRAY($CJ$4)),"")</f>
        <v/>
      </c>
      <c r="BP54" s="35" t="str" cm="1">
        <f t="array" ref="BP54">IFERROR(_xlfn.XLOOKUP(L54,_xlfn.ANCHORARRAY($BW$4),_xlfn.ANCHORARRAY($CJ$4)),"")</f>
        <v/>
      </c>
      <c r="BR54" s="172">
        <f t="shared" si="14"/>
        <v>0</v>
      </c>
      <c r="BS54" s="172"/>
      <c r="BT54" s="50">
        <f t="shared" si="15"/>
        <v>0</v>
      </c>
      <c r="BW54" s="47">
        <v>44247</v>
      </c>
      <c r="BX54" s="42">
        <v>17.100000000000001</v>
      </c>
      <c r="BY54" s="51" t="e">
        <v>#N/A</v>
      </c>
      <c r="BZ54" s="51" t="e">
        <v>#N/A</v>
      </c>
      <c r="CA54" s="42">
        <v>65</v>
      </c>
      <c r="CB54" s="51" t="e">
        <v>#N/A</v>
      </c>
      <c r="CC54" s="51" t="e">
        <v>#N/A</v>
      </c>
      <c r="CD54" s="42">
        <v>0</v>
      </c>
      <c r="CE54" s="51" t="e">
        <v>#N/A</v>
      </c>
      <c r="CF54" s="51">
        <v>0</v>
      </c>
      <c r="CG54" s="42">
        <v>7</v>
      </c>
      <c r="CH54" s="51" t="e">
        <v>#N/A</v>
      </c>
      <c r="CI54" s="51" t="e">
        <v>#N/A</v>
      </c>
      <c r="CJ54" s="42">
        <v>17.04</v>
      </c>
      <c r="CK54" s="51" t="e">
        <v>#N/A</v>
      </c>
      <c r="CL54" s="51" t="e">
        <v>#N/A</v>
      </c>
    </row>
    <row r="55" spans="4:90" x14ac:dyDescent="0.25">
      <c r="D55" s="54" t="str" cm="1">
        <f t="array" ref="D55">IFERROR(IF(MATCH(1,DAY(F55:L55),0),L55,""),"")</f>
        <v/>
      </c>
      <c r="E55" s="52">
        <v>42</v>
      </c>
      <c r="F55" s="26">
        <f t="shared" ref="F55:L55" si="56">F54+7</f>
        <v>44480</v>
      </c>
      <c r="G55" s="26">
        <f t="shared" si="56"/>
        <v>44481</v>
      </c>
      <c r="H55" s="26">
        <f t="shared" si="56"/>
        <v>44482</v>
      </c>
      <c r="I55" s="26">
        <f t="shared" si="56"/>
        <v>44483</v>
      </c>
      <c r="J55" s="26">
        <f t="shared" si="56"/>
        <v>44484</v>
      </c>
      <c r="K55" s="26">
        <f t="shared" si="56"/>
        <v>44485</v>
      </c>
      <c r="L55" s="26">
        <f t="shared" si="56"/>
        <v>44486</v>
      </c>
      <c r="N55" s="33" t="str" cm="1">
        <f t="array" ref="N55">IFERROR(_xlfn.XLOOKUP(F55,_xlfn.ANCHORARRAY($BW$4),_xlfn.ANCHORARRAY($BX$4)),"")</f>
        <v/>
      </c>
      <c r="O55" s="34" t="str" cm="1">
        <f t="array" ref="O55">IFERROR(_xlfn.XLOOKUP(G55,_xlfn.ANCHORARRAY($BW$4),_xlfn.ANCHORARRAY($BX$4)),"")</f>
        <v/>
      </c>
      <c r="P55" s="34" t="str" cm="1">
        <f t="array" ref="P55">IFERROR(_xlfn.XLOOKUP(H55,_xlfn.ANCHORARRAY($BW$4),_xlfn.ANCHORARRAY($BX$4)),"")</f>
        <v/>
      </c>
      <c r="Q55" s="34" t="str" cm="1">
        <f t="array" ref="Q55">IFERROR(_xlfn.XLOOKUP(I55,_xlfn.ANCHORARRAY($BW$4),_xlfn.ANCHORARRAY($BX$4)),"")</f>
        <v/>
      </c>
      <c r="R55" s="34" t="str" cm="1">
        <f t="array" ref="R55">IFERROR(_xlfn.XLOOKUP(J55,_xlfn.ANCHORARRAY($BW$4),_xlfn.ANCHORARRAY($BX$4)),"")</f>
        <v/>
      </c>
      <c r="S55" s="34" t="str" cm="1">
        <f t="array" ref="S55">IFERROR(_xlfn.XLOOKUP(K55,_xlfn.ANCHORARRAY($BW$4),_xlfn.ANCHORARRAY($BX$4)),"")</f>
        <v/>
      </c>
      <c r="T55" s="35" t="str" cm="1">
        <f t="array" ref="T55">IFERROR(_xlfn.XLOOKUP(L55,_xlfn.ANCHORARRAY($BW$4),_xlfn.ANCHORARRAY($BX$4)),"")</f>
        <v/>
      </c>
      <c r="V55" s="172" t="str">
        <f t="shared" si="16"/>
        <v/>
      </c>
      <c r="W55" s="172"/>
      <c r="X55" s="50" t="str">
        <f t="shared" si="44"/>
        <v/>
      </c>
      <c r="Z55" s="33" t="str" cm="1">
        <f t="array" ref="Z55">IFERROR(_xlfn.XLOOKUP(F55,_xlfn.ANCHORARRAY($BW$4),_xlfn.ANCHORARRAY($CA$4)),"")</f>
        <v/>
      </c>
      <c r="AA55" s="34" t="str" cm="1">
        <f t="array" ref="AA55">IFERROR(_xlfn.XLOOKUP(G55,_xlfn.ANCHORARRAY($BW$4),_xlfn.ANCHORARRAY($CA$4)),"")</f>
        <v/>
      </c>
      <c r="AB55" s="34" t="str" cm="1">
        <f t="array" ref="AB55">IFERROR(_xlfn.XLOOKUP(H55,_xlfn.ANCHORARRAY($BW$4),_xlfn.ANCHORARRAY($CA$4)),"")</f>
        <v/>
      </c>
      <c r="AC55" s="34" t="str" cm="1">
        <f t="array" ref="AC55">IFERROR(_xlfn.XLOOKUP(I55,_xlfn.ANCHORARRAY($BW$4),_xlfn.ANCHORARRAY($CA$4)),"")</f>
        <v/>
      </c>
      <c r="AD55" s="34" t="str" cm="1">
        <f t="array" ref="AD55">IFERROR(_xlfn.XLOOKUP(J55,_xlfn.ANCHORARRAY($BW$4),_xlfn.ANCHORARRAY($CA$4)),"")</f>
        <v/>
      </c>
      <c r="AE55" s="34" t="str" cm="1">
        <f t="array" ref="AE55">IFERROR(_xlfn.XLOOKUP(K55,_xlfn.ANCHORARRAY($BW$4),_xlfn.ANCHORARRAY($CA$4)),"")</f>
        <v/>
      </c>
      <c r="AF55" s="35" t="str" cm="1">
        <f t="array" ref="AF55">IFERROR(_xlfn.XLOOKUP(L55,_xlfn.ANCHORARRAY($BW$4),_xlfn.ANCHORARRAY($CA$4)),"")</f>
        <v/>
      </c>
      <c r="AH55" s="172" t="str">
        <f t="shared" si="11"/>
        <v/>
      </c>
      <c r="AI55" s="172"/>
      <c r="AJ55" s="50" t="str">
        <f t="shared" si="45"/>
        <v/>
      </c>
      <c r="AL55" s="33" t="str" cm="1">
        <f t="array" ref="AL55">IFERROR(_xlfn.XLOOKUP(F55,_xlfn.ANCHORARRAY($BW$4),_xlfn.ANCHORARRAY($CD$4)),"")</f>
        <v/>
      </c>
      <c r="AM55" s="34" t="str" cm="1">
        <f t="array" ref="AM55">IFERROR(_xlfn.XLOOKUP(G55,_xlfn.ANCHORARRAY($BW$4),_xlfn.ANCHORARRAY($CD$4)),"")</f>
        <v/>
      </c>
      <c r="AN55" s="34" t="str" cm="1">
        <f t="array" ref="AN55">IFERROR(_xlfn.XLOOKUP(H55,_xlfn.ANCHORARRAY($BW$4),_xlfn.ANCHORARRAY($CD$4)),"")</f>
        <v/>
      </c>
      <c r="AO55" s="34" t="str" cm="1">
        <f t="array" ref="AO55">IFERROR(_xlfn.XLOOKUP(I55,_xlfn.ANCHORARRAY($BW$4),_xlfn.ANCHORARRAY($CD$4)),"")</f>
        <v/>
      </c>
      <c r="AP55" s="34" t="str" cm="1">
        <f t="array" ref="AP55">IFERROR(_xlfn.XLOOKUP(J55,_xlfn.ANCHORARRAY($BW$4),_xlfn.ANCHORARRAY($CD$4)),"")</f>
        <v/>
      </c>
      <c r="AQ55" s="34" t="str" cm="1">
        <f t="array" ref="AQ55">IFERROR(_xlfn.XLOOKUP(K55,_xlfn.ANCHORARRAY($BW$4),_xlfn.ANCHORARRAY($CD$4)),"")</f>
        <v/>
      </c>
      <c r="AR55" s="35" t="str" cm="1">
        <f t="array" ref="AR55">IFERROR(_xlfn.XLOOKUP(L55,_xlfn.ANCHORARRAY($BW$4),_xlfn.ANCHORARRAY($CD$4)),"")</f>
        <v/>
      </c>
      <c r="AT55" s="172">
        <f t="shared" si="12"/>
        <v>0</v>
      </c>
      <c r="AU55" s="172"/>
      <c r="AV55" s="50">
        <f t="shared" si="46"/>
        <v>0</v>
      </c>
      <c r="AX55" s="33" t="str" cm="1">
        <f t="array" ref="AX55">IFERROR(_xlfn.XLOOKUP(F55,_xlfn.ANCHORARRAY($BW$4),_xlfn.ANCHORARRAY($CG$4)),"")</f>
        <v/>
      </c>
      <c r="AY55" s="34" t="str" cm="1">
        <f t="array" ref="AY55">IFERROR(_xlfn.XLOOKUP(G55,_xlfn.ANCHORARRAY($BW$4),_xlfn.ANCHORARRAY($CG$4)),"")</f>
        <v/>
      </c>
      <c r="AZ55" s="34" t="str" cm="1">
        <f t="array" ref="AZ55">IFERROR(_xlfn.XLOOKUP(H55,_xlfn.ANCHORARRAY($BW$4),_xlfn.ANCHORARRAY($CG$4)),"")</f>
        <v/>
      </c>
      <c r="BA55" s="34" t="str" cm="1">
        <f t="array" ref="BA55">IFERROR(_xlfn.XLOOKUP(I55,_xlfn.ANCHORARRAY($BW$4),_xlfn.ANCHORARRAY($CG$4)),"")</f>
        <v/>
      </c>
      <c r="BB55" s="34" t="str" cm="1">
        <f t="array" ref="BB55">IFERROR(_xlfn.XLOOKUP(J55,_xlfn.ANCHORARRAY($BW$4),_xlfn.ANCHORARRAY($CG$4)),"")</f>
        <v/>
      </c>
      <c r="BC55" s="34" t="str" cm="1">
        <f t="array" ref="BC55">IFERROR(_xlfn.XLOOKUP(K55,_xlfn.ANCHORARRAY($BW$4),_xlfn.ANCHORARRAY($CG$4)),"")</f>
        <v/>
      </c>
      <c r="BD55" s="35" t="str" cm="1">
        <f t="array" ref="BD55">IFERROR(_xlfn.XLOOKUP(L55,_xlfn.ANCHORARRAY($BW$4),_xlfn.ANCHORARRAY($CG$4)),"")</f>
        <v/>
      </c>
      <c r="BF55" s="172">
        <f t="shared" si="13"/>
        <v>0</v>
      </c>
      <c r="BG55" s="172"/>
      <c r="BH55" s="50">
        <f t="shared" si="47"/>
        <v>0</v>
      </c>
      <c r="BJ55" s="33" t="str" cm="1">
        <f t="array" ref="BJ55">IFERROR(_xlfn.XLOOKUP(F55,_xlfn.ANCHORARRAY($BW$4),_xlfn.ANCHORARRAY($CJ$4)),"")</f>
        <v/>
      </c>
      <c r="BK55" s="34" t="str" cm="1">
        <f t="array" ref="BK55">IFERROR(_xlfn.XLOOKUP(G55,_xlfn.ANCHORARRAY($BW$4),_xlfn.ANCHORARRAY($CJ$4)),"")</f>
        <v/>
      </c>
      <c r="BL55" s="34" t="str" cm="1">
        <f t="array" ref="BL55">IFERROR(_xlfn.XLOOKUP(H55,_xlfn.ANCHORARRAY($BW$4),_xlfn.ANCHORARRAY($CJ$4)),"")</f>
        <v/>
      </c>
      <c r="BM55" s="34" t="str" cm="1">
        <f t="array" ref="BM55">IFERROR(_xlfn.XLOOKUP(I55,_xlfn.ANCHORARRAY($BW$4),_xlfn.ANCHORARRAY($CJ$4)),"")</f>
        <v/>
      </c>
      <c r="BN55" s="34" t="str" cm="1">
        <f t="array" ref="BN55">IFERROR(_xlfn.XLOOKUP(J55,_xlfn.ANCHORARRAY($BW$4),_xlfn.ANCHORARRAY($CJ$4)),"")</f>
        <v/>
      </c>
      <c r="BO55" s="34" t="str" cm="1">
        <f t="array" ref="BO55">IFERROR(_xlfn.XLOOKUP(K55,_xlfn.ANCHORARRAY($BW$4),_xlfn.ANCHORARRAY($CJ$4)),"")</f>
        <v/>
      </c>
      <c r="BP55" s="35" t="str" cm="1">
        <f t="array" ref="BP55">IFERROR(_xlfn.XLOOKUP(L55,_xlfn.ANCHORARRAY($BW$4),_xlfn.ANCHORARRAY($CJ$4)),"")</f>
        <v/>
      </c>
      <c r="BR55" s="172">
        <f t="shared" si="14"/>
        <v>0</v>
      </c>
      <c r="BS55" s="172"/>
      <c r="BT55" s="50">
        <f t="shared" si="15"/>
        <v>0</v>
      </c>
      <c r="BW55" s="47">
        <v>44248</v>
      </c>
      <c r="BX55" s="42">
        <v>18.5</v>
      </c>
      <c r="BY55" s="51" t="e">
        <v>#N/A</v>
      </c>
      <c r="BZ55" s="51" t="e">
        <v>#N/A</v>
      </c>
      <c r="CA55" s="42">
        <v>69</v>
      </c>
      <c r="CB55" s="51" t="e">
        <v>#N/A</v>
      </c>
      <c r="CC55" s="51" t="e">
        <v>#N/A</v>
      </c>
      <c r="CD55" s="42">
        <v>0</v>
      </c>
      <c r="CE55" s="51" t="e">
        <v>#N/A</v>
      </c>
      <c r="CF55" s="51">
        <v>0</v>
      </c>
      <c r="CG55" s="42">
        <v>7.8</v>
      </c>
      <c r="CH55" s="51" t="e">
        <v>#N/A</v>
      </c>
      <c r="CI55" s="51" t="e">
        <v>#N/A</v>
      </c>
      <c r="CJ55" s="42">
        <v>19.36</v>
      </c>
      <c r="CK55" s="51" t="e">
        <v>#N/A</v>
      </c>
      <c r="CL55" s="51" t="e">
        <v>#N/A</v>
      </c>
    </row>
    <row r="56" spans="4:90" x14ac:dyDescent="0.25">
      <c r="D56" s="54" t="str" cm="1">
        <f t="array" ref="D56">IFERROR(IF(MATCH(1,DAY(F56:L56),0),L56,""),"")</f>
        <v/>
      </c>
      <c r="E56" s="52">
        <v>43</v>
      </c>
      <c r="F56" s="26">
        <f t="shared" ref="F56:L56" si="57">F55+7</f>
        <v>44487</v>
      </c>
      <c r="G56" s="26">
        <f t="shared" si="57"/>
        <v>44488</v>
      </c>
      <c r="H56" s="26">
        <f t="shared" si="57"/>
        <v>44489</v>
      </c>
      <c r="I56" s="26">
        <f t="shared" si="57"/>
        <v>44490</v>
      </c>
      <c r="J56" s="26">
        <f t="shared" si="57"/>
        <v>44491</v>
      </c>
      <c r="K56" s="26">
        <f t="shared" si="57"/>
        <v>44492</v>
      </c>
      <c r="L56" s="26">
        <f t="shared" si="57"/>
        <v>44493</v>
      </c>
      <c r="N56" s="33" t="str" cm="1">
        <f t="array" ref="N56">IFERROR(_xlfn.XLOOKUP(F56,_xlfn.ANCHORARRAY($BW$4),_xlfn.ANCHORARRAY($BX$4)),"")</f>
        <v/>
      </c>
      <c r="O56" s="34" t="str" cm="1">
        <f t="array" ref="O56">IFERROR(_xlfn.XLOOKUP(G56,_xlfn.ANCHORARRAY($BW$4),_xlfn.ANCHORARRAY($BX$4)),"")</f>
        <v/>
      </c>
      <c r="P56" s="34" t="str" cm="1">
        <f t="array" ref="P56">IFERROR(_xlfn.XLOOKUP(H56,_xlfn.ANCHORARRAY($BW$4),_xlfn.ANCHORARRAY($BX$4)),"")</f>
        <v/>
      </c>
      <c r="Q56" s="34" t="str" cm="1">
        <f t="array" ref="Q56">IFERROR(_xlfn.XLOOKUP(I56,_xlfn.ANCHORARRAY($BW$4),_xlfn.ANCHORARRAY($BX$4)),"")</f>
        <v/>
      </c>
      <c r="R56" s="34" t="str" cm="1">
        <f t="array" ref="R56">IFERROR(_xlfn.XLOOKUP(J56,_xlfn.ANCHORARRAY($BW$4),_xlfn.ANCHORARRAY($BX$4)),"")</f>
        <v/>
      </c>
      <c r="S56" s="34" t="str" cm="1">
        <f t="array" ref="S56">IFERROR(_xlfn.XLOOKUP(K56,_xlfn.ANCHORARRAY($BW$4),_xlfn.ANCHORARRAY($BX$4)),"")</f>
        <v/>
      </c>
      <c r="T56" s="35" t="str" cm="1">
        <f t="array" ref="T56">IFERROR(_xlfn.XLOOKUP(L56,_xlfn.ANCHORARRAY($BW$4),_xlfn.ANCHORARRAY($BX$4)),"")</f>
        <v/>
      </c>
      <c r="V56" s="172" t="str">
        <f t="shared" si="16"/>
        <v/>
      </c>
      <c r="W56" s="172"/>
      <c r="X56" s="50" t="str">
        <f t="shared" si="44"/>
        <v/>
      </c>
      <c r="Z56" s="33" t="str" cm="1">
        <f t="array" ref="Z56">IFERROR(_xlfn.XLOOKUP(F56,_xlfn.ANCHORARRAY($BW$4),_xlfn.ANCHORARRAY($CA$4)),"")</f>
        <v/>
      </c>
      <c r="AA56" s="34" t="str" cm="1">
        <f t="array" ref="AA56">IFERROR(_xlfn.XLOOKUP(G56,_xlfn.ANCHORARRAY($BW$4),_xlfn.ANCHORARRAY($CA$4)),"")</f>
        <v/>
      </c>
      <c r="AB56" s="34" t="str" cm="1">
        <f t="array" ref="AB56">IFERROR(_xlfn.XLOOKUP(H56,_xlfn.ANCHORARRAY($BW$4),_xlfn.ANCHORARRAY($CA$4)),"")</f>
        <v/>
      </c>
      <c r="AC56" s="34" t="str" cm="1">
        <f t="array" ref="AC56">IFERROR(_xlfn.XLOOKUP(I56,_xlfn.ANCHORARRAY($BW$4),_xlfn.ANCHORARRAY($CA$4)),"")</f>
        <v/>
      </c>
      <c r="AD56" s="34" t="str" cm="1">
        <f t="array" ref="AD56">IFERROR(_xlfn.XLOOKUP(J56,_xlfn.ANCHORARRAY($BW$4),_xlfn.ANCHORARRAY($CA$4)),"")</f>
        <v/>
      </c>
      <c r="AE56" s="34" t="str" cm="1">
        <f t="array" ref="AE56">IFERROR(_xlfn.XLOOKUP(K56,_xlfn.ANCHORARRAY($BW$4),_xlfn.ANCHORARRAY($CA$4)),"")</f>
        <v/>
      </c>
      <c r="AF56" s="35" t="str" cm="1">
        <f t="array" ref="AF56">IFERROR(_xlfn.XLOOKUP(L56,_xlfn.ANCHORARRAY($BW$4),_xlfn.ANCHORARRAY($CA$4)),"")</f>
        <v/>
      </c>
      <c r="AH56" s="172" t="str">
        <f t="shared" si="11"/>
        <v/>
      </c>
      <c r="AI56" s="172"/>
      <c r="AJ56" s="50" t="str">
        <f t="shared" si="45"/>
        <v/>
      </c>
      <c r="AL56" s="33" t="str" cm="1">
        <f t="array" ref="AL56">IFERROR(_xlfn.XLOOKUP(F56,_xlfn.ANCHORARRAY($BW$4),_xlfn.ANCHORARRAY($CD$4)),"")</f>
        <v/>
      </c>
      <c r="AM56" s="34" t="str" cm="1">
        <f t="array" ref="AM56">IFERROR(_xlfn.XLOOKUP(G56,_xlfn.ANCHORARRAY($BW$4),_xlfn.ANCHORARRAY($CD$4)),"")</f>
        <v/>
      </c>
      <c r="AN56" s="34" t="str" cm="1">
        <f t="array" ref="AN56">IFERROR(_xlfn.XLOOKUP(H56,_xlfn.ANCHORARRAY($BW$4),_xlfn.ANCHORARRAY($CD$4)),"")</f>
        <v/>
      </c>
      <c r="AO56" s="34" t="str" cm="1">
        <f t="array" ref="AO56">IFERROR(_xlfn.XLOOKUP(I56,_xlfn.ANCHORARRAY($BW$4),_xlfn.ANCHORARRAY($CD$4)),"")</f>
        <v/>
      </c>
      <c r="AP56" s="34" t="str" cm="1">
        <f t="array" ref="AP56">IFERROR(_xlfn.XLOOKUP(J56,_xlfn.ANCHORARRAY($BW$4),_xlfn.ANCHORARRAY($CD$4)),"")</f>
        <v/>
      </c>
      <c r="AQ56" s="34" t="str" cm="1">
        <f t="array" ref="AQ56">IFERROR(_xlfn.XLOOKUP(K56,_xlfn.ANCHORARRAY($BW$4),_xlfn.ANCHORARRAY($CD$4)),"")</f>
        <v/>
      </c>
      <c r="AR56" s="35" t="str" cm="1">
        <f t="array" ref="AR56">IFERROR(_xlfn.XLOOKUP(L56,_xlfn.ANCHORARRAY($BW$4),_xlfn.ANCHORARRAY($CD$4)),"")</f>
        <v/>
      </c>
      <c r="AT56" s="172">
        <f t="shared" si="12"/>
        <v>0</v>
      </c>
      <c r="AU56" s="172"/>
      <c r="AV56" s="50">
        <f t="shared" si="46"/>
        <v>0</v>
      </c>
      <c r="AX56" s="33" t="str" cm="1">
        <f t="array" ref="AX56">IFERROR(_xlfn.XLOOKUP(F56,_xlfn.ANCHORARRAY($BW$4),_xlfn.ANCHORARRAY($CG$4)),"")</f>
        <v/>
      </c>
      <c r="AY56" s="34" t="str" cm="1">
        <f t="array" ref="AY56">IFERROR(_xlfn.XLOOKUP(G56,_xlfn.ANCHORARRAY($BW$4),_xlfn.ANCHORARRAY($CG$4)),"")</f>
        <v/>
      </c>
      <c r="AZ56" s="34" t="str" cm="1">
        <f t="array" ref="AZ56">IFERROR(_xlfn.XLOOKUP(H56,_xlfn.ANCHORARRAY($BW$4),_xlfn.ANCHORARRAY($CG$4)),"")</f>
        <v/>
      </c>
      <c r="BA56" s="34" t="str" cm="1">
        <f t="array" ref="BA56">IFERROR(_xlfn.XLOOKUP(I56,_xlfn.ANCHORARRAY($BW$4),_xlfn.ANCHORARRAY($CG$4)),"")</f>
        <v/>
      </c>
      <c r="BB56" s="34" t="str" cm="1">
        <f t="array" ref="BB56">IFERROR(_xlfn.XLOOKUP(J56,_xlfn.ANCHORARRAY($BW$4),_xlfn.ANCHORARRAY($CG$4)),"")</f>
        <v/>
      </c>
      <c r="BC56" s="34" t="str" cm="1">
        <f t="array" ref="BC56">IFERROR(_xlfn.XLOOKUP(K56,_xlfn.ANCHORARRAY($BW$4),_xlfn.ANCHORARRAY($CG$4)),"")</f>
        <v/>
      </c>
      <c r="BD56" s="35" t="str" cm="1">
        <f t="array" ref="BD56">IFERROR(_xlfn.XLOOKUP(L56,_xlfn.ANCHORARRAY($BW$4),_xlfn.ANCHORARRAY($CG$4)),"")</f>
        <v/>
      </c>
      <c r="BF56" s="172">
        <f t="shared" si="13"/>
        <v>0</v>
      </c>
      <c r="BG56" s="172"/>
      <c r="BH56" s="50">
        <f t="shared" si="47"/>
        <v>0</v>
      </c>
      <c r="BJ56" s="33" t="str" cm="1">
        <f t="array" ref="BJ56">IFERROR(_xlfn.XLOOKUP(F56,_xlfn.ANCHORARRAY($BW$4),_xlfn.ANCHORARRAY($CJ$4)),"")</f>
        <v/>
      </c>
      <c r="BK56" s="34" t="str" cm="1">
        <f t="array" ref="BK56">IFERROR(_xlfn.XLOOKUP(G56,_xlfn.ANCHORARRAY($BW$4),_xlfn.ANCHORARRAY($CJ$4)),"")</f>
        <v/>
      </c>
      <c r="BL56" s="34" t="str" cm="1">
        <f t="array" ref="BL56">IFERROR(_xlfn.XLOOKUP(H56,_xlfn.ANCHORARRAY($BW$4),_xlfn.ANCHORARRAY($CJ$4)),"")</f>
        <v/>
      </c>
      <c r="BM56" s="34" t="str" cm="1">
        <f t="array" ref="BM56">IFERROR(_xlfn.XLOOKUP(I56,_xlfn.ANCHORARRAY($BW$4),_xlfn.ANCHORARRAY($CJ$4)),"")</f>
        <v/>
      </c>
      <c r="BN56" s="34" t="str" cm="1">
        <f t="array" ref="BN56">IFERROR(_xlfn.XLOOKUP(J56,_xlfn.ANCHORARRAY($BW$4),_xlfn.ANCHORARRAY($CJ$4)),"")</f>
        <v/>
      </c>
      <c r="BO56" s="34" t="str" cm="1">
        <f t="array" ref="BO56">IFERROR(_xlfn.XLOOKUP(K56,_xlfn.ANCHORARRAY($BW$4),_xlfn.ANCHORARRAY($CJ$4)),"")</f>
        <v/>
      </c>
      <c r="BP56" s="35" t="str" cm="1">
        <f t="array" ref="BP56">IFERROR(_xlfn.XLOOKUP(L56,_xlfn.ANCHORARRAY($BW$4),_xlfn.ANCHORARRAY($CJ$4)),"")</f>
        <v/>
      </c>
      <c r="BR56" s="172">
        <f t="shared" si="14"/>
        <v>0</v>
      </c>
      <c r="BS56" s="172"/>
      <c r="BT56" s="50">
        <f t="shared" si="15"/>
        <v>0</v>
      </c>
      <c r="BW56" s="47">
        <v>44249</v>
      </c>
      <c r="BX56" s="42">
        <v>20</v>
      </c>
      <c r="BY56" s="51" t="e">
        <v>#N/A</v>
      </c>
      <c r="BZ56" s="51" t="e">
        <v>#N/A</v>
      </c>
      <c r="CA56" s="42">
        <v>75</v>
      </c>
      <c r="CB56" s="51" t="e">
        <v>#N/A</v>
      </c>
      <c r="CC56" s="51" t="e">
        <v>#N/A</v>
      </c>
      <c r="CD56" s="42">
        <v>0</v>
      </c>
      <c r="CE56" s="51" t="e">
        <v>#N/A</v>
      </c>
      <c r="CF56" s="51">
        <v>0</v>
      </c>
      <c r="CG56" s="42">
        <v>10.3</v>
      </c>
      <c r="CH56" s="51" t="e">
        <v>#N/A</v>
      </c>
      <c r="CI56" s="51" t="e">
        <v>#N/A</v>
      </c>
      <c r="CJ56" s="42">
        <v>21.28</v>
      </c>
      <c r="CK56" s="51" t="e">
        <v>#N/A</v>
      </c>
      <c r="CL56" s="51" t="e">
        <v>#N/A</v>
      </c>
    </row>
    <row r="57" spans="4:90" x14ac:dyDescent="0.25">
      <c r="D57" s="54" t="str" cm="1">
        <f t="array" ref="D57">IFERROR(IF(MATCH(1,DAY(F57:L57),0),L57,""),"")</f>
        <v/>
      </c>
      <c r="E57" s="52">
        <v>44</v>
      </c>
      <c r="F57" s="26">
        <f t="shared" ref="F57:L57" si="58">F56+7</f>
        <v>44494</v>
      </c>
      <c r="G57" s="26">
        <f t="shared" si="58"/>
        <v>44495</v>
      </c>
      <c r="H57" s="26">
        <f t="shared" si="58"/>
        <v>44496</v>
      </c>
      <c r="I57" s="26">
        <f t="shared" si="58"/>
        <v>44497</v>
      </c>
      <c r="J57" s="26">
        <f t="shared" si="58"/>
        <v>44498</v>
      </c>
      <c r="K57" s="26">
        <f t="shared" si="58"/>
        <v>44499</v>
      </c>
      <c r="L57" s="26">
        <f t="shared" si="58"/>
        <v>44500</v>
      </c>
      <c r="N57" s="33" t="str" cm="1">
        <f t="array" ref="N57">IFERROR(_xlfn.XLOOKUP(F57,_xlfn.ANCHORARRAY($BW$4),_xlfn.ANCHORARRAY($BX$4)),"")</f>
        <v/>
      </c>
      <c r="O57" s="34" t="str" cm="1">
        <f t="array" ref="O57">IFERROR(_xlfn.XLOOKUP(G57,_xlfn.ANCHORARRAY($BW$4),_xlfn.ANCHORARRAY($BX$4)),"")</f>
        <v/>
      </c>
      <c r="P57" s="34" t="str" cm="1">
        <f t="array" ref="P57">IFERROR(_xlfn.XLOOKUP(H57,_xlfn.ANCHORARRAY($BW$4),_xlfn.ANCHORARRAY($BX$4)),"")</f>
        <v/>
      </c>
      <c r="Q57" s="34" t="str" cm="1">
        <f t="array" ref="Q57">IFERROR(_xlfn.XLOOKUP(I57,_xlfn.ANCHORARRAY($BW$4),_xlfn.ANCHORARRAY($BX$4)),"")</f>
        <v/>
      </c>
      <c r="R57" s="34" t="str" cm="1">
        <f t="array" ref="R57">IFERROR(_xlfn.XLOOKUP(J57,_xlfn.ANCHORARRAY($BW$4),_xlfn.ANCHORARRAY($BX$4)),"")</f>
        <v/>
      </c>
      <c r="S57" s="34" t="str" cm="1">
        <f t="array" ref="S57">IFERROR(_xlfn.XLOOKUP(K57,_xlfn.ANCHORARRAY($BW$4),_xlfn.ANCHORARRAY($BX$4)),"")</f>
        <v/>
      </c>
      <c r="T57" s="35" t="str" cm="1">
        <f t="array" ref="T57">IFERROR(_xlfn.XLOOKUP(L57,_xlfn.ANCHORARRAY($BW$4),_xlfn.ANCHORARRAY($BX$4)),"")</f>
        <v/>
      </c>
      <c r="V57" s="172" t="str">
        <f t="shared" si="16"/>
        <v/>
      </c>
      <c r="W57" s="172"/>
      <c r="X57" s="50" t="str">
        <f t="shared" si="44"/>
        <v/>
      </c>
      <c r="Z57" s="33" t="str" cm="1">
        <f t="array" ref="Z57">IFERROR(_xlfn.XLOOKUP(F57,_xlfn.ANCHORARRAY($BW$4),_xlfn.ANCHORARRAY($CA$4)),"")</f>
        <v/>
      </c>
      <c r="AA57" s="34" t="str" cm="1">
        <f t="array" ref="AA57">IFERROR(_xlfn.XLOOKUP(G57,_xlfn.ANCHORARRAY($BW$4),_xlfn.ANCHORARRAY($CA$4)),"")</f>
        <v/>
      </c>
      <c r="AB57" s="34" t="str" cm="1">
        <f t="array" ref="AB57">IFERROR(_xlfn.XLOOKUP(H57,_xlfn.ANCHORARRAY($BW$4),_xlfn.ANCHORARRAY($CA$4)),"")</f>
        <v/>
      </c>
      <c r="AC57" s="34" t="str" cm="1">
        <f t="array" ref="AC57">IFERROR(_xlfn.XLOOKUP(I57,_xlfn.ANCHORARRAY($BW$4),_xlfn.ANCHORARRAY($CA$4)),"")</f>
        <v/>
      </c>
      <c r="AD57" s="34" t="str" cm="1">
        <f t="array" ref="AD57">IFERROR(_xlfn.XLOOKUP(J57,_xlfn.ANCHORARRAY($BW$4),_xlfn.ANCHORARRAY($CA$4)),"")</f>
        <v/>
      </c>
      <c r="AE57" s="34" t="str" cm="1">
        <f t="array" ref="AE57">IFERROR(_xlfn.XLOOKUP(K57,_xlfn.ANCHORARRAY($BW$4),_xlfn.ANCHORARRAY($CA$4)),"")</f>
        <v/>
      </c>
      <c r="AF57" s="35" t="str" cm="1">
        <f t="array" ref="AF57">IFERROR(_xlfn.XLOOKUP(L57,_xlfn.ANCHORARRAY($BW$4),_xlfn.ANCHORARRAY($CA$4)),"")</f>
        <v/>
      </c>
      <c r="AH57" s="172" t="str">
        <f t="shared" si="11"/>
        <v/>
      </c>
      <c r="AI57" s="172"/>
      <c r="AJ57" s="50" t="str">
        <f t="shared" si="45"/>
        <v/>
      </c>
      <c r="AL57" s="33" t="str" cm="1">
        <f t="array" ref="AL57">IFERROR(_xlfn.XLOOKUP(F57,_xlfn.ANCHORARRAY($BW$4),_xlfn.ANCHORARRAY($CD$4)),"")</f>
        <v/>
      </c>
      <c r="AM57" s="34" t="str" cm="1">
        <f t="array" ref="AM57">IFERROR(_xlfn.XLOOKUP(G57,_xlfn.ANCHORARRAY($BW$4),_xlfn.ANCHORARRAY($CD$4)),"")</f>
        <v/>
      </c>
      <c r="AN57" s="34" t="str" cm="1">
        <f t="array" ref="AN57">IFERROR(_xlfn.XLOOKUP(H57,_xlfn.ANCHORARRAY($BW$4),_xlfn.ANCHORARRAY($CD$4)),"")</f>
        <v/>
      </c>
      <c r="AO57" s="34" t="str" cm="1">
        <f t="array" ref="AO57">IFERROR(_xlfn.XLOOKUP(I57,_xlfn.ANCHORARRAY($BW$4),_xlfn.ANCHORARRAY($CD$4)),"")</f>
        <v/>
      </c>
      <c r="AP57" s="34" t="str" cm="1">
        <f t="array" ref="AP57">IFERROR(_xlfn.XLOOKUP(J57,_xlfn.ANCHORARRAY($BW$4),_xlfn.ANCHORARRAY($CD$4)),"")</f>
        <v/>
      </c>
      <c r="AQ57" s="34" t="str" cm="1">
        <f t="array" ref="AQ57">IFERROR(_xlfn.XLOOKUP(K57,_xlfn.ANCHORARRAY($BW$4),_xlfn.ANCHORARRAY($CD$4)),"")</f>
        <v/>
      </c>
      <c r="AR57" s="35" t="str" cm="1">
        <f t="array" ref="AR57">IFERROR(_xlfn.XLOOKUP(L57,_xlfn.ANCHORARRAY($BW$4),_xlfn.ANCHORARRAY($CD$4)),"")</f>
        <v/>
      </c>
      <c r="AT57" s="172">
        <f t="shared" si="12"/>
        <v>0</v>
      </c>
      <c r="AU57" s="172"/>
      <c r="AV57" s="50">
        <f t="shared" si="46"/>
        <v>0</v>
      </c>
      <c r="AX57" s="33" t="str" cm="1">
        <f t="array" ref="AX57">IFERROR(_xlfn.XLOOKUP(F57,_xlfn.ANCHORARRAY($BW$4),_xlfn.ANCHORARRAY($CG$4)),"")</f>
        <v/>
      </c>
      <c r="AY57" s="34" t="str" cm="1">
        <f t="array" ref="AY57">IFERROR(_xlfn.XLOOKUP(G57,_xlfn.ANCHORARRAY($BW$4),_xlfn.ANCHORARRAY($CG$4)),"")</f>
        <v/>
      </c>
      <c r="AZ57" s="34" t="str" cm="1">
        <f t="array" ref="AZ57">IFERROR(_xlfn.XLOOKUP(H57,_xlfn.ANCHORARRAY($BW$4),_xlfn.ANCHORARRAY($CG$4)),"")</f>
        <v/>
      </c>
      <c r="BA57" s="34" t="str" cm="1">
        <f t="array" ref="BA57">IFERROR(_xlfn.XLOOKUP(I57,_xlfn.ANCHORARRAY($BW$4),_xlfn.ANCHORARRAY($CG$4)),"")</f>
        <v/>
      </c>
      <c r="BB57" s="34" t="str" cm="1">
        <f t="array" ref="BB57">IFERROR(_xlfn.XLOOKUP(J57,_xlfn.ANCHORARRAY($BW$4),_xlfn.ANCHORARRAY($CG$4)),"")</f>
        <v/>
      </c>
      <c r="BC57" s="34" t="str" cm="1">
        <f t="array" ref="BC57">IFERROR(_xlfn.XLOOKUP(K57,_xlfn.ANCHORARRAY($BW$4),_xlfn.ANCHORARRAY($CG$4)),"")</f>
        <v/>
      </c>
      <c r="BD57" s="35" t="str" cm="1">
        <f t="array" ref="BD57">IFERROR(_xlfn.XLOOKUP(L57,_xlfn.ANCHORARRAY($BW$4),_xlfn.ANCHORARRAY($CG$4)),"")</f>
        <v/>
      </c>
      <c r="BF57" s="172">
        <f t="shared" si="13"/>
        <v>0</v>
      </c>
      <c r="BG57" s="172"/>
      <c r="BH57" s="50">
        <f t="shared" si="47"/>
        <v>0</v>
      </c>
      <c r="BJ57" s="33" t="str" cm="1">
        <f t="array" ref="BJ57">IFERROR(_xlfn.XLOOKUP(F57,_xlfn.ANCHORARRAY($BW$4),_xlfn.ANCHORARRAY($CJ$4)),"")</f>
        <v/>
      </c>
      <c r="BK57" s="34" t="str" cm="1">
        <f t="array" ref="BK57">IFERROR(_xlfn.XLOOKUP(G57,_xlfn.ANCHORARRAY($BW$4),_xlfn.ANCHORARRAY($CJ$4)),"")</f>
        <v/>
      </c>
      <c r="BL57" s="34" t="str" cm="1">
        <f t="array" ref="BL57">IFERROR(_xlfn.XLOOKUP(H57,_xlfn.ANCHORARRAY($BW$4),_xlfn.ANCHORARRAY($CJ$4)),"")</f>
        <v/>
      </c>
      <c r="BM57" s="34" t="str" cm="1">
        <f t="array" ref="BM57">IFERROR(_xlfn.XLOOKUP(I57,_xlfn.ANCHORARRAY($BW$4),_xlfn.ANCHORARRAY($CJ$4)),"")</f>
        <v/>
      </c>
      <c r="BN57" s="34" t="str" cm="1">
        <f t="array" ref="BN57">IFERROR(_xlfn.XLOOKUP(J57,_xlfn.ANCHORARRAY($BW$4),_xlfn.ANCHORARRAY($CJ$4)),"")</f>
        <v/>
      </c>
      <c r="BO57" s="34" t="str" cm="1">
        <f t="array" ref="BO57">IFERROR(_xlfn.XLOOKUP(K57,_xlfn.ANCHORARRAY($BW$4),_xlfn.ANCHORARRAY($CJ$4)),"")</f>
        <v/>
      </c>
      <c r="BP57" s="35" t="str" cm="1">
        <f t="array" ref="BP57">IFERROR(_xlfn.XLOOKUP(L57,_xlfn.ANCHORARRAY($BW$4),_xlfn.ANCHORARRAY($CJ$4)),"")</f>
        <v/>
      </c>
      <c r="BR57" s="172">
        <f t="shared" si="14"/>
        <v>0</v>
      </c>
      <c r="BS57" s="172"/>
      <c r="BT57" s="50">
        <f t="shared" si="15"/>
        <v>0</v>
      </c>
      <c r="BW57" s="47">
        <v>44250</v>
      </c>
      <c r="BX57" s="42">
        <v>20.6</v>
      </c>
      <c r="BY57" s="51" t="e">
        <v>#N/A</v>
      </c>
      <c r="BZ57" s="51" t="e">
        <v>#N/A</v>
      </c>
      <c r="CA57" s="42">
        <v>75</v>
      </c>
      <c r="CB57" s="51" t="e">
        <v>#N/A</v>
      </c>
      <c r="CC57" s="51" t="e">
        <v>#N/A</v>
      </c>
      <c r="CD57" s="42" t="str">
        <v>T</v>
      </c>
      <c r="CE57" s="51" t="e">
        <v>#N/A</v>
      </c>
      <c r="CF57" s="51" t="e">
        <v>#N/A</v>
      </c>
      <c r="CG57" s="42">
        <v>5.0999999999999996</v>
      </c>
      <c r="CH57" s="51" t="e">
        <v>#N/A</v>
      </c>
      <c r="CI57" s="51" t="e">
        <v>#N/A</v>
      </c>
      <c r="CJ57" s="42">
        <v>13.86</v>
      </c>
      <c r="CK57" s="51" t="e">
        <v>#N/A</v>
      </c>
      <c r="CL57" s="51" t="e">
        <v>#N/A</v>
      </c>
    </row>
    <row r="58" spans="4:90" x14ac:dyDescent="0.25">
      <c r="D58" s="54" cm="1">
        <f t="array" ref="D58">IFERROR(IF(MATCH(1,DAY(F58:L58),0),L58,""),"")</f>
        <v>44507</v>
      </c>
      <c r="E58" s="52">
        <v>45</v>
      </c>
      <c r="F58" s="26">
        <f t="shared" ref="F58:L58" si="59">F57+7</f>
        <v>44501</v>
      </c>
      <c r="G58" s="26">
        <f t="shared" si="59"/>
        <v>44502</v>
      </c>
      <c r="H58" s="26">
        <f t="shared" si="59"/>
        <v>44503</v>
      </c>
      <c r="I58" s="26">
        <f t="shared" si="59"/>
        <v>44504</v>
      </c>
      <c r="J58" s="26">
        <f t="shared" si="59"/>
        <v>44505</v>
      </c>
      <c r="K58" s="26">
        <f t="shared" si="59"/>
        <v>44506</v>
      </c>
      <c r="L58" s="26">
        <f t="shared" si="59"/>
        <v>44507</v>
      </c>
      <c r="N58" s="33" t="str" cm="1">
        <f t="array" ref="N58">IFERROR(_xlfn.XLOOKUP(F58,_xlfn.ANCHORARRAY($BW$4),_xlfn.ANCHORARRAY($BX$4)),"")</f>
        <v/>
      </c>
      <c r="O58" s="34" t="str" cm="1">
        <f t="array" ref="O58">IFERROR(_xlfn.XLOOKUP(G58,_xlfn.ANCHORARRAY($BW$4),_xlfn.ANCHORARRAY($BX$4)),"")</f>
        <v/>
      </c>
      <c r="P58" s="34" t="str" cm="1">
        <f t="array" ref="P58">IFERROR(_xlfn.XLOOKUP(H58,_xlfn.ANCHORARRAY($BW$4),_xlfn.ANCHORARRAY($BX$4)),"")</f>
        <v/>
      </c>
      <c r="Q58" s="34" t="str" cm="1">
        <f t="array" ref="Q58">IFERROR(_xlfn.XLOOKUP(I58,_xlfn.ANCHORARRAY($BW$4),_xlfn.ANCHORARRAY($BX$4)),"")</f>
        <v/>
      </c>
      <c r="R58" s="34" t="str" cm="1">
        <f t="array" ref="R58">IFERROR(_xlfn.XLOOKUP(J58,_xlfn.ANCHORARRAY($BW$4),_xlfn.ANCHORARRAY($BX$4)),"")</f>
        <v/>
      </c>
      <c r="S58" s="34" t="str" cm="1">
        <f t="array" ref="S58">IFERROR(_xlfn.XLOOKUP(K58,_xlfn.ANCHORARRAY($BW$4),_xlfn.ANCHORARRAY($BX$4)),"")</f>
        <v/>
      </c>
      <c r="T58" s="35" t="str" cm="1">
        <f t="array" ref="T58">IFERROR(_xlfn.XLOOKUP(L58,_xlfn.ANCHORARRAY($BW$4),_xlfn.ANCHORARRAY($BX$4)),"")</f>
        <v/>
      </c>
      <c r="V58" s="172" t="str">
        <f t="shared" si="16"/>
        <v/>
      </c>
      <c r="W58" s="172"/>
      <c r="X58" s="50" t="str">
        <f t="shared" si="44"/>
        <v/>
      </c>
      <c r="Z58" s="33" t="str" cm="1">
        <f t="array" ref="Z58">IFERROR(_xlfn.XLOOKUP(F58,_xlfn.ANCHORARRAY($BW$4),_xlfn.ANCHORARRAY($CA$4)),"")</f>
        <v/>
      </c>
      <c r="AA58" s="34" t="str" cm="1">
        <f t="array" ref="AA58">IFERROR(_xlfn.XLOOKUP(G58,_xlfn.ANCHORARRAY($BW$4),_xlfn.ANCHORARRAY($CA$4)),"")</f>
        <v/>
      </c>
      <c r="AB58" s="34" t="str" cm="1">
        <f t="array" ref="AB58">IFERROR(_xlfn.XLOOKUP(H58,_xlfn.ANCHORARRAY($BW$4),_xlfn.ANCHORARRAY($CA$4)),"")</f>
        <v/>
      </c>
      <c r="AC58" s="34" t="str" cm="1">
        <f t="array" ref="AC58">IFERROR(_xlfn.XLOOKUP(I58,_xlfn.ANCHORARRAY($BW$4),_xlfn.ANCHORARRAY($CA$4)),"")</f>
        <v/>
      </c>
      <c r="AD58" s="34" t="str" cm="1">
        <f t="array" ref="AD58">IFERROR(_xlfn.XLOOKUP(J58,_xlfn.ANCHORARRAY($BW$4),_xlfn.ANCHORARRAY($CA$4)),"")</f>
        <v/>
      </c>
      <c r="AE58" s="34" t="str" cm="1">
        <f t="array" ref="AE58">IFERROR(_xlfn.XLOOKUP(K58,_xlfn.ANCHORARRAY($BW$4),_xlfn.ANCHORARRAY($CA$4)),"")</f>
        <v/>
      </c>
      <c r="AF58" s="35" t="str" cm="1">
        <f t="array" ref="AF58">IFERROR(_xlfn.XLOOKUP(L58,_xlfn.ANCHORARRAY($BW$4),_xlfn.ANCHORARRAY($CA$4)),"")</f>
        <v/>
      </c>
      <c r="AH58" s="172" t="str">
        <f t="shared" si="11"/>
        <v/>
      </c>
      <c r="AI58" s="172"/>
      <c r="AJ58" s="50" t="str">
        <f t="shared" si="45"/>
        <v/>
      </c>
      <c r="AL58" s="33" t="str" cm="1">
        <f t="array" ref="AL58">IFERROR(_xlfn.XLOOKUP(F58,_xlfn.ANCHORARRAY($BW$4),_xlfn.ANCHORARRAY($CD$4)),"")</f>
        <v/>
      </c>
      <c r="AM58" s="34" t="str" cm="1">
        <f t="array" ref="AM58">IFERROR(_xlfn.XLOOKUP(G58,_xlfn.ANCHORARRAY($BW$4),_xlfn.ANCHORARRAY($CD$4)),"")</f>
        <v/>
      </c>
      <c r="AN58" s="34" t="str" cm="1">
        <f t="array" ref="AN58">IFERROR(_xlfn.XLOOKUP(H58,_xlfn.ANCHORARRAY($BW$4),_xlfn.ANCHORARRAY($CD$4)),"")</f>
        <v/>
      </c>
      <c r="AO58" s="34" t="str" cm="1">
        <f t="array" ref="AO58">IFERROR(_xlfn.XLOOKUP(I58,_xlfn.ANCHORARRAY($BW$4),_xlfn.ANCHORARRAY($CD$4)),"")</f>
        <v/>
      </c>
      <c r="AP58" s="34" t="str" cm="1">
        <f t="array" ref="AP58">IFERROR(_xlfn.XLOOKUP(J58,_xlfn.ANCHORARRAY($BW$4),_xlfn.ANCHORARRAY($CD$4)),"")</f>
        <v/>
      </c>
      <c r="AQ58" s="34" t="str" cm="1">
        <f t="array" ref="AQ58">IFERROR(_xlfn.XLOOKUP(K58,_xlfn.ANCHORARRAY($BW$4),_xlfn.ANCHORARRAY($CD$4)),"")</f>
        <v/>
      </c>
      <c r="AR58" s="35" t="str" cm="1">
        <f t="array" ref="AR58">IFERROR(_xlfn.XLOOKUP(L58,_xlfn.ANCHORARRAY($BW$4),_xlfn.ANCHORARRAY($CD$4)),"")</f>
        <v/>
      </c>
      <c r="AT58" s="172">
        <f t="shared" si="12"/>
        <v>0</v>
      </c>
      <c r="AU58" s="172"/>
      <c r="AV58" s="50">
        <f t="shared" si="46"/>
        <v>0</v>
      </c>
      <c r="AX58" s="33" t="str" cm="1">
        <f t="array" ref="AX58">IFERROR(_xlfn.XLOOKUP(F58,_xlfn.ANCHORARRAY($BW$4),_xlfn.ANCHORARRAY($CG$4)),"")</f>
        <v/>
      </c>
      <c r="AY58" s="34" t="str" cm="1">
        <f t="array" ref="AY58">IFERROR(_xlfn.XLOOKUP(G58,_xlfn.ANCHORARRAY($BW$4),_xlfn.ANCHORARRAY($CG$4)),"")</f>
        <v/>
      </c>
      <c r="AZ58" s="34" t="str" cm="1">
        <f t="array" ref="AZ58">IFERROR(_xlfn.XLOOKUP(H58,_xlfn.ANCHORARRAY($BW$4),_xlfn.ANCHORARRAY($CG$4)),"")</f>
        <v/>
      </c>
      <c r="BA58" s="34" t="str" cm="1">
        <f t="array" ref="BA58">IFERROR(_xlfn.XLOOKUP(I58,_xlfn.ANCHORARRAY($BW$4),_xlfn.ANCHORARRAY($CG$4)),"")</f>
        <v/>
      </c>
      <c r="BB58" s="34" t="str" cm="1">
        <f t="array" ref="BB58">IFERROR(_xlfn.XLOOKUP(J58,_xlfn.ANCHORARRAY($BW$4),_xlfn.ANCHORARRAY($CG$4)),"")</f>
        <v/>
      </c>
      <c r="BC58" s="34" t="str" cm="1">
        <f t="array" ref="BC58">IFERROR(_xlfn.XLOOKUP(K58,_xlfn.ANCHORARRAY($BW$4),_xlfn.ANCHORARRAY($CG$4)),"")</f>
        <v/>
      </c>
      <c r="BD58" s="35" t="str" cm="1">
        <f t="array" ref="BD58">IFERROR(_xlfn.XLOOKUP(L58,_xlfn.ANCHORARRAY($BW$4),_xlfn.ANCHORARRAY($CG$4)),"")</f>
        <v/>
      </c>
      <c r="BF58" s="172">
        <f t="shared" si="13"/>
        <v>0</v>
      </c>
      <c r="BG58" s="172"/>
      <c r="BH58" s="50">
        <f t="shared" si="47"/>
        <v>0</v>
      </c>
      <c r="BJ58" s="33" t="str" cm="1">
        <f t="array" ref="BJ58">IFERROR(_xlfn.XLOOKUP(F58,_xlfn.ANCHORARRAY($BW$4),_xlfn.ANCHORARRAY($CJ$4)),"")</f>
        <v/>
      </c>
      <c r="BK58" s="34" t="str" cm="1">
        <f t="array" ref="BK58">IFERROR(_xlfn.XLOOKUP(G58,_xlfn.ANCHORARRAY($BW$4),_xlfn.ANCHORARRAY($CJ$4)),"")</f>
        <v/>
      </c>
      <c r="BL58" s="34" t="str" cm="1">
        <f t="array" ref="BL58">IFERROR(_xlfn.XLOOKUP(H58,_xlfn.ANCHORARRAY($BW$4),_xlfn.ANCHORARRAY($CJ$4)),"")</f>
        <v/>
      </c>
      <c r="BM58" s="34" t="str" cm="1">
        <f t="array" ref="BM58">IFERROR(_xlfn.XLOOKUP(I58,_xlfn.ANCHORARRAY($BW$4),_xlfn.ANCHORARRAY($CJ$4)),"")</f>
        <v/>
      </c>
      <c r="BN58" s="34" t="str" cm="1">
        <f t="array" ref="BN58">IFERROR(_xlfn.XLOOKUP(J58,_xlfn.ANCHORARRAY($BW$4),_xlfn.ANCHORARRAY($CJ$4)),"")</f>
        <v/>
      </c>
      <c r="BO58" s="34" t="str" cm="1">
        <f t="array" ref="BO58">IFERROR(_xlfn.XLOOKUP(K58,_xlfn.ANCHORARRAY($BW$4),_xlfn.ANCHORARRAY($CJ$4)),"")</f>
        <v/>
      </c>
      <c r="BP58" s="35" t="str" cm="1">
        <f t="array" ref="BP58">IFERROR(_xlfn.XLOOKUP(L58,_xlfn.ANCHORARRAY($BW$4),_xlfn.ANCHORARRAY($CJ$4)),"")</f>
        <v/>
      </c>
      <c r="BR58" s="172">
        <f t="shared" si="14"/>
        <v>0</v>
      </c>
      <c r="BS58" s="172"/>
      <c r="BT58" s="50">
        <f t="shared" si="15"/>
        <v>0</v>
      </c>
      <c r="BW58" s="47">
        <v>44251</v>
      </c>
      <c r="BX58" s="42">
        <v>21.7</v>
      </c>
      <c r="BY58" s="51" t="e">
        <v>#N/A</v>
      </c>
      <c r="BZ58" s="51" t="e">
        <v>#N/A</v>
      </c>
      <c r="CA58" s="42">
        <v>76</v>
      </c>
      <c r="CB58" s="51" t="e">
        <v>#N/A</v>
      </c>
      <c r="CC58" s="51" t="e">
        <v>#N/A</v>
      </c>
      <c r="CD58" s="42">
        <v>0</v>
      </c>
      <c r="CE58" s="51" t="e">
        <v>#N/A</v>
      </c>
      <c r="CF58" s="51">
        <v>0</v>
      </c>
      <c r="CG58" s="42">
        <v>2</v>
      </c>
      <c r="CH58" s="51" t="e">
        <v>#N/A</v>
      </c>
      <c r="CI58" s="51" t="e">
        <v>#N/A</v>
      </c>
      <c r="CJ58" s="42">
        <v>13.2</v>
      </c>
      <c r="CK58" s="51" t="e">
        <v>#N/A</v>
      </c>
      <c r="CL58" s="51" t="e">
        <v>#N/A</v>
      </c>
    </row>
    <row r="59" spans="4:90" x14ac:dyDescent="0.25">
      <c r="D59" s="54" t="str" cm="1">
        <f t="array" ref="D59">IFERROR(IF(MATCH(1,DAY(F59:L59),0),L59,""),"")</f>
        <v/>
      </c>
      <c r="E59" s="52">
        <v>46</v>
      </c>
      <c r="F59" s="26">
        <f t="shared" ref="F59:L59" si="60">F58+7</f>
        <v>44508</v>
      </c>
      <c r="G59" s="26">
        <f t="shared" si="60"/>
        <v>44509</v>
      </c>
      <c r="H59" s="26">
        <f t="shared" si="60"/>
        <v>44510</v>
      </c>
      <c r="I59" s="26">
        <f t="shared" si="60"/>
        <v>44511</v>
      </c>
      <c r="J59" s="26">
        <f t="shared" si="60"/>
        <v>44512</v>
      </c>
      <c r="K59" s="26">
        <f t="shared" si="60"/>
        <v>44513</v>
      </c>
      <c r="L59" s="26">
        <f t="shared" si="60"/>
        <v>44514</v>
      </c>
      <c r="N59" s="33" t="str" cm="1">
        <f t="array" ref="N59">IFERROR(_xlfn.XLOOKUP(F59,_xlfn.ANCHORARRAY($BW$4),_xlfn.ANCHORARRAY($BX$4)),"")</f>
        <v/>
      </c>
      <c r="O59" s="34" t="str" cm="1">
        <f t="array" ref="O59">IFERROR(_xlfn.XLOOKUP(G59,_xlfn.ANCHORARRAY($BW$4),_xlfn.ANCHORARRAY($BX$4)),"")</f>
        <v/>
      </c>
      <c r="P59" s="34" t="str" cm="1">
        <f t="array" ref="P59">IFERROR(_xlfn.XLOOKUP(H59,_xlfn.ANCHORARRAY($BW$4),_xlfn.ANCHORARRAY($BX$4)),"")</f>
        <v/>
      </c>
      <c r="Q59" s="34" t="str" cm="1">
        <f t="array" ref="Q59">IFERROR(_xlfn.XLOOKUP(I59,_xlfn.ANCHORARRAY($BW$4),_xlfn.ANCHORARRAY($BX$4)),"")</f>
        <v/>
      </c>
      <c r="R59" s="34" t="str" cm="1">
        <f t="array" ref="R59">IFERROR(_xlfn.XLOOKUP(J59,_xlfn.ANCHORARRAY($BW$4),_xlfn.ANCHORARRAY($BX$4)),"")</f>
        <v/>
      </c>
      <c r="S59" s="34" t="str" cm="1">
        <f t="array" ref="S59">IFERROR(_xlfn.XLOOKUP(K59,_xlfn.ANCHORARRAY($BW$4),_xlfn.ANCHORARRAY($BX$4)),"")</f>
        <v/>
      </c>
      <c r="T59" s="35" t="str" cm="1">
        <f t="array" ref="T59">IFERROR(_xlfn.XLOOKUP(L59,_xlfn.ANCHORARRAY($BW$4),_xlfn.ANCHORARRAY($BX$4)),"")</f>
        <v/>
      </c>
      <c r="V59" s="172" t="str">
        <f t="shared" si="16"/>
        <v/>
      </c>
      <c r="W59" s="172"/>
      <c r="X59" s="50" t="str">
        <f t="shared" si="44"/>
        <v/>
      </c>
      <c r="Z59" s="33" t="str" cm="1">
        <f t="array" ref="Z59">IFERROR(_xlfn.XLOOKUP(F59,_xlfn.ANCHORARRAY($BW$4),_xlfn.ANCHORARRAY($CA$4)),"")</f>
        <v/>
      </c>
      <c r="AA59" s="34" t="str" cm="1">
        <f t="array" ref="AA59">IFERROR(_xlfn.XLOOKUP(G59,_xlfn.ANCHORARRAY($BW$4),_xlfn.ANCHORARRAY($CA$4)),"")</f>
        <v/>
      </c>
      <c r="AB59" s="34" t="str" cm="1">
        <f t="array" ref="AB59">IFERROR(_xlfn.XLOOKUP(H59,_xlfn.ANCHORARRAY($BW$4),_xlfn.ANCHORARRAY($CA$4)),"")</f>
        <v/>
      </c>
      <c r="AC59" s="34" t="str" cm="1">
        <f t="array" ref="AC59">IFERROR(_xlfn.XLOOKUP(I59,_xlfn.ANCHORARRAY($BW$4),_xlfn.ANCHORARRAY($CA$4)),"")</f>
        <v/>
      </c>
      <c r="AD59" s="34" t="str" cm="1">
        <f t="array" ref="AD59">IFERROR(_xlfn.XLOOKUP(J59,_xlfn.ANCHORARRAY($BW$4),_xlfn.ANCHORARRAY($CA$4)),"")</f>
        <v/>
      </c>
      <c r="AE59" s="34" t="str" cm="1">
        <f t="array" ref="AE59">IFERROR(_xlfn.XLOOKUP(K59,_xlfn.ANCHORARRAY($BW$4),_xlfn.ANCHORARRAY($CA$4)),"")</f>
        <v/>
      </c>
      <c r="AF59" s="35" t="str" cm="1">
        <f t="array" ref="AF59">IFERROR(_xlfn.XLOOKUP(L59,_xlfn.ANCHORARRAY($BW$4),_xlfn.ANCHORARRAY($CA$4)),"")</f>
        <v/>
      </c>
      <c r="AH59" s="172" t="str">
        <f t="shared" si="11"/>
        <v/>
      </c>
      <c r="AI59" s="172"/>
      <c r="AJ59" s="50" t="str">
        <f t="shared" si="45"/>
        <v/>
      </c>
      <c r="AL59" s="33" t="str" cm="1">
        <f t="array" ref="AL59">IFERROR(_xlfn.XLOOKUP(F59,_xlfn.ANCHORARRAY($BW$4),_xlfn.ANCHORARRAY($CD$4)),"")</f>
        <v/>
      </c>
      <c r="AM59" s="34" t="str" cm="1">
        <f t="array" ref="AM59">IFERROR(_xlfn.XLOOKUP(G59,_xlfn.ANCHORARRAY($BW$4),_xlfn.ANCHORARRAY($CD$4)),"")</f>
        <v/>
      </c>
      <c r="AN59" s="34" t="str" cm="1">
        <f t="array" ref="AN59">IFERROR(_xlfn.XLOOKUP(H59,_xlfn.ANCHORARRAY($BW$4),_xlfn.ANCHORARRAY($CD$4)),"")</f>
        <v/>
      </c>
      <c r="AO59" s="34" t="str" cm="1">
        <f t="array" ref="AO59">IFERROR(_xlfn.XLOOKUP(I59,_xlfn.ANCHORARRAY($BW$4),_xlfn.ANCHORARRAY($CD$4)),"")</f>
        <v/>
      </c>
      <c r="AP59" s="34" t="str" cm="1">
        <f t="array" ref="AP59">IFERROR(_xlfn.XLOOKUP(J59,_xlfn.ANCHORARRAY($BW$4),_xlfn.ANCHORARRAY($CD$4)),"")</f>
        <v/>
      </c>
      <c r="AQ59" s="34" t="str" cm="1">
        <f t="array" ref="AQ59">IFERROR(_xlfn.XLOOKUP(K59,_xlfn.ANCHORARRAY($BW$4),_xlfn.ANCHORARRAY($CD$4)),"")</f>
        <v/>
      </c>
      <c r="AR59" s="35" t="str" cm="1">
        <f t="array" ref="AR59">IFERROR(_xlfn.XLOOKUP(L59,_xlfn.ANCHORARRAY($BW$4),_xlfn.ANCHORARRAY($CD$4)),"")</f>
        <v/>
      </c>
      <c r="AT59" s="172">
        <f t="shared" si="12"/>
        <v>0</v>
      </c>
      <c r="AU59" s="172"/>
      <c r="AV59" s="50">
        <f t="shared" si="46"/>
        <v>0</v>
      </c>
      <c r="AX59" s="33" t="str" cm="1">
        <f t="array" ref="AX59">IFERROR(_xlfn.XLOOKUP(F59,_xlfn.ANCHORARRAY($BW$4),_xlfn.ANCHORARRAY($CG$4)),"")</f>
        <v/>
      </c>
      <c r="AY59" s="34" t="str" cm="1">
        <f t="array" ref="AY59">IFERROR(_xlfn.XLOOKUP(G59,_xlfn.ANCHORARRAY($BW$4),_xlfn.ANCHORARRAY($CG$4)),"")</f>
        <v/>
      </c>
      <c r="AZ59" s="34" t="str" cm="1">
        <f t="array" ref="AZ59">IFERROR(_xlfn.XLOOKUP(H59,_xlfn.ANCHORARRAY($BW$4),_xlfn.ANCHORARRAY($CG$4)),"")</f>
        <v/>
      </c>
      <c r="BA59" s="34" t="str" cm="1">
        <f t="array" ref="BA59">IFERROR(_xlfn.XLOOKUP(I59,_xlfn.ANCHORARRAY($BW$4),_xlfn.ANCHORARRAY($CG$4)),"")</f>
        <v/>
      </c>
      <c r="BB59" s="34" t="str" cm="1">
        <f t="array" ref="BB59">IFERROR(_xlfn.XLOOKUP(J59,_xlfn.ANCHORARRAY($BW$4),_xlfn.ANCHORARRAY($CG$4)),"")</f>
        <v/>
      </c>
      <c r="BC59" s="34" t="str" cm="1">
        <f t="array" ref="BC59">IFERROR(_xlfn.XLOOKUP(K59,_xlfn.ANCHORARRAY($BW$4),_xlfn.ANCHORARRAY($CG$4)),"")</f>
        <v/>
      </c>
      <c r="BD59" s="35" t="str" cm="1">
        <f t="array" ref="BD59">IFERROR(_xlfn.XLOOKUP(L59,_xlfn.ANCHORARRAY($BW$4),_xlfn.ANCHORARRAY($CG$4)),"")</f>
        <v/>
      </c>
      <c r="BF59" s="172">
        <f t="shared" si="13"/>
        <v>0</v>
      </c>
      <c r="BG59" s="172"/>
      <c r="BH59" s="50">
        <f t="shared" si="47"/>
        <v>0</v>
      </c>
      <c r="BJ59" s="33" t="str" cm="1">
        <f t="array" ref="BJ59">IFERROR(_xlfn.XLOOKUP(F59,_xlfn.ANCHORARRAY($BW$4),_xlfn.ANCHORARRAY($CJ$4)),"")</f>
        <v/>
      </c>
      <c r="BK59" s="34" t="str" cm="1">
        <f t="array" ref="BK59">IFERROR(_xlfn.XLOOKUP(G59,_xlfn.ANCHORARRAY($BW$4),_xlfn.ANCHORARRAY($CJ$4)),"")</f>
        <v/>
      </c>
      <c r="BL59" s="34" t="str" cm="1">
        <f t="array" ref="BL59">IFERROR(_xlfn.XLOOKUP(H59,_xlfn.ANCHORARRAY($BW$4),_xlfn.ANCHORARRAY($CJ$4)),"")</f>
        <v/>
      </c>
      <c r="BM59" s="34" t="str" cm="1">
        <f t="array" ref="BM59">IFERROR(_xlfn.XLOOKUP(I59,_xlfn.ANCHORARRAY($BW$4),_xlfn.ANCHORARRAY($CJ$4)),"")</f>
        <v/>
      </c>
      <c r="BN59" s="34" t="str" cm="1">
        <f t="array" ref="BN59">IFERROR(_xlfn.XLOOKUP(J59,_xlfn.ANCHORARRAY($BW$4),_xlfn.ANCHORARRAY($CJ$4)),"")</f>
        <v/>
      </c>
      <c r="BO59" s="34" t="str" cm="1">
        <f t="array" ref="BO59">IFERROR(_xlfn.XLOOKUP(K59,_xlfn.ANCHORARRAY($BW$4),_xlfn.ANCHORARRAY($CJ$4)),"")</f>
        <v/>
      </c>
      <c r="BP59" s="35" t="str" cm="1">
        <f t="array" ref="BP59">IFERROR(_xlfn.XLOOKUP(L59,_xlfn.ANCHORARRAY($BW$4),_xlfn.ANCHORARRAY($CJ$4)),"")</f>
        <v/>
      </c>
      <c r="BR59" s="172">
        <f t="shared" si="14"/>
        <v>0</v>
      </c>
      <c r="BS59" s="172"/>
      <c r="BT59" s="50">
        <f t="shared" si="15"/>
        <v>0</v>
      </c>
      <c r="BW59" s="47">
        <v>44252</v>
      </c>
      <c r="BX59" s="42">
        <v>22.3</v>
      </c>
      <c r="BY59" s="51" t="e">
        <v>#N/A</v>
      </c>
      <c r="BZ59" s="51" t="e">
        <v>#N/A</v>
      </c>
      <c r="CA59" s="42">
        <v>79</v>
      </c>
      <c r="CB59" s="51" t="e">
        <v>#N/A</v>
      </c>
      <c r="CC59" s="51" t="e">
        <v>#N/A</v>
      </c>
      <c r="CD59" s="42">
        <v>0</v>
      </c>
      <c r="CE59" s="51" t="e">
        <v>#N/A</v>
      </c>
      <c r="CF59" s="51">
        <v>0</v>
      </c>
      <c r="CG59" s="42">
        <v>8.6999999999999993</v>
      </c>
      <c r="CH59" s="51" t="e">
        <v>#N/A</v>
      </c>
      <c r="CI59" s="51" t="e">
        <v>#N/A</v>
      </c>
      <c r="CJ59" s="42">
        <v>20.63</v>
      </c>
      <c r="CK59" s="51" t="e">
        <v>#N/A</v>
      </c>
      <c r="CL59" s="51" t="e">
        <v>#N/A</v>
      </c>
    </row>
    <row r="60" spans="4:90" x14ac:dyDescent="0.25">
      <c r="D60" s="54" t="str" cm="1">
        <f t="array" ref="D60">IFERROR(IF(MATCH(1,DAY(F60:L60),0),L60,""),"")</f>
        <v/>
      </c>
      <c r="E60" s="52">
        <v>47</v>
      </c>
      <c r="F60" s="26">
        <f t="shared" ref="F60:L60" si="61">F59+7</f>
        <v>44515</v>
      </c>
      <c r="G60" s="26">
        <f t="shared" si="61"/>
        <v>44516</v>
      </c>
      <c r="H60" s="26">
        <f t="shared" si="61"/>
        <v>44517</v>
      </c>
      <c r="I60" s="26">
        <f t="shared" si="61"/>
        <v>44518</v>
      </c>
      <c r="J60" s="26">
        <f t="shared" si="61"/>
        <v>44519</v>
      </c>
      <c r="K60" s="26">
        <f t="shared" si="61"/>
        <v>44520</v>
      </c>
      <c r="L60" s="26">
        <f t="shared" si="61"/>
        <v>44521</v>
      </c>
      <c r="N60" s="33" t="str" cm="1">
        <f t="array" ref="N60">IFERROR(_xlfn.XLOOKUP(F60,_xlfn.ANCHORARRAY($BW$4),_xlfn.ANCHORARRAY($BX$4)),"")</f>
        <v/>
      </c>
      <c r="O60" s="34" t="str" cm="1">
        <f t="array" ref="O60">IFERROR(_xlfn.XLOOKUP(G60,_xlfn.ANCHORARRAY($BW$4),_xlfn.ANCHORARRAY($BX$4)),"")</f>
        <v/>
      </c>
      <c r="P60" s="34" t="str" cm="1">
        <f t="array" ref="P60">IFERROR(_xlfn.XLOOKUP(H60,_xlfn.ANCHORARRAY($BW$4),_xlfn.ANCHORARRAY($BX$4)),"")</f>
        <v/>
      </c>
      <c r="Q60" s="34" t="str" cm="1">
        <f t="array" ref="Q60">IFERROR(_xlfn.XLOOKUP(I60,_xlfn.ANCHORARRAY($BW$4),_xlfn.ANCHORARRAY($BX$4)),"")</f>
        <v/>
      </c>
      <c r="R60" s="34" t="str" cm="1">
        <f t="array" ref="R60">IFERROR(_xlfn.XLOOKUP(J60,_xlfn.ANCHORARRAY($BW$4),_xlfn.ANCHORARRAY($BX$4)),"")</f>
        <v/>
      </c>
      <c r="S60" s="34" t="str" cm="1">
        <f t="array" ref="S60">IFERROR(_xlfn.XLOOKUP(K60,_xlfn.ANCHORARRAY($BW$4),_xlfn.ANCHORARRAY($BX$4)),"")</f>
        <v/>
      </c>
      <c r="T60" s="35" t="str" cm="1">
        <f t="array" ref="T60">IFERROR(_xlfn.XLOOKUP(L60,_xlfn.ANCHORARRAY($BW$4),_xlfn.ANCHORARRAY($BX$4)),"")</f>
        <v/>
      </c>
      <c r="V60" s="172" t="str">
        <f t="shared" si="16"/>
        <v/>
      </c>
      <c r="W60" s="172"/>
      <c r="X60" s="50" t="str">
        <f t="shared" si="44"/>
        <v/>
      </c>
      <c r="Z60" s="33" t="str" cm="1">
        <f t="array" ref="Z60">IFERROR(_xlfn.XLOOKUP(F60,_xlfn.ANCHORARRAY($BW$4),_xlfn.ANCHORARRAY($CA$4)),"")</f>
        <v/>
      </c>
      <c r="AA60" s="34" t="str" cm="1">
        <f t="array" ref="AA60">IFERROR(_xlfn.XLOOKUP(G60,_xlfn.ANCHORARRAY($BW$4),_xlfn.ANCHORARRAY($CA$4)),"")</f>
        <v/>
      </c>
      <c r="AB60" s="34" t="str" cm="1">
        <f t="array" ref="AB60">IFERROR(_xlfn.XLOOKUP(H60,_xlfn.ANCHORARRAY($BW$4),_xlfn.ANCHORARRAY($CA$4)),"")</f>
        <v/>
      </c>
      <c r="AC60" s="34" t="str" cm="1">
        <f t="array" ref="AC60">IFERROR(_xlfn.XLOOKUP(I60,_xlfn.ANCHORARRAY($BW$4),_xlfn.ANCHORARRAY($CA$4)),"")</f>
        <v/>
      </c>
      <c r="AD60" s="34" t="str" cm="1">
        <f t="array" ref="AD60">IFERROR(_xlfn.XLOOKUP(J60,_xlfn.ANCHORARRAY($BW$4),_xlfn.ANCHORARRAY($CA$4)),"")</f>
        <v/>
      </c>
      <c r="AE60" s="34" t="str" cm="1">
        <f t="array" ref="AE60">IFERROR(_xlfn.XLOOKUP(K60,_xlfn.ANCHORARRAY($BW$4),_xlfn.ANCHORARRAY($CA$4)),"")</f>
        <v/>
      </c>
      <c r="AF60" s="35" t="str" cm="1">
        <f t="array" ref="AF60">IFERROR(_xlfn.XLOOKUP(L60,_xlfn.ANCHORARRAY($BW$4),_xlfn.ANCHORARRAY($CA$4)),"")</f>
        <v/>
      </c>
      <c r="AH60" s="172" t="str">
        <f t="shared" si="11"/>
        <v/>
      </c>
      <c r="AI60" s="172"/>
      <c r="AJ60" s="50" t="str">
        <f t="shared" si="45"/>
        <v/>
      </c>
      <c r="AL60" s="33" t="str" cm="1">
        <f t="array" ref="AL60">IFERROR(_xlfn.XLOOKUP(F60,_xlfn.ANCHORARRAY($BW$4),_xlfn.ANCHORARRAY($CD$4)),"")</f>
        <v/>
      </c>
      <c r="AM60" s="34" t="str" cm="1">
        <f t="array" ref="AM60">IFERROR(_xlfn.XLOOKUP(G60,_xlfn.ANCHORARRAY($BW$4),_xlfn.ANCHORARRAY($CD$4)),"")</f>
        <v/>
      </c>
      <c r="AN60" s="34" t="str" cm="1">
        <f t="array" ref="AN60">IFERROR(_xlfn.XLOOKUP(H60,_xlfn.ANCHORARRAY($BW$4),_xlfn.ANCHORARRAY($CD$4)),"")</f>
        <v/>
      </c>
      <c r="AO60" s="34" t="str" cm="1">
        <f t="array" ref="AO60">IFERROR(_xlfn.XLOOKUP(I60,_xlfn.ANCHORARRAY($BW$4),_xlfn.ANCHORARRAY($CD$4)),"")</f>
        <v/>
      </c>
      <c r="AP60" s="34" t="str" cm="1">
        <f t="array" ref="AP60">IFERROR(_xlfn.XLOOKUP(J60,_xlfn.ANCHORARRAY($BW$4),_xlfn.ANCHORARRAY($CD$4)),"")</f>
        <v/>
      </c>
      <c r="AQ60" s="34" t="str" cm="1">
        <f t="array" ref="AQ60">IFERROR(_xlfn.XLOOKUP(K60,_xlfn.ANCHORARRAY($BW$4),_xlfn.ANCHORARRAY($CD$4)),"")</f>
        <v/>
      </c>
      <c r="AR60" s="35" t="str" cm="1">
        <f t="array" ref="AR60">IFERROR(_xlfn.XLOOKUP(L60,_xlfn.ANCHORARRAY($BW$4),_xlfn.ANCHORARRAY($CD$4)),"")</f>
        <v/>
      </c>
      <c r="AT60" s="172">
        <f t="shared" si="12"/>
        <v>0</v>
      </c>
      <c r="AU60" s="172"/>
      <c r="AV60" s="50">
        <f t="shared" si="46"/>
        <v>0</v>
      </c>
      <c r="AX60" s="33" t="str" cm="1">
        <f t="array" ref="AX60">IFERROR(_xlfn.XLOOKUP(F60,_xlfn.ANCHORARRAY($BW$4),_xlfn.ANCHORARRAY($CG$4)),"")</f>
        <v/>
      </c>
      <c r="AY60" s="34" t="str" cm="1">
        <f t="array" ref="AY60">IFERROR(_xlfn.XLOOKUP(G60,_xlfn.ANCHORARRAY($BW$4),_xlfn.ANCHORARRAY($CG$4)),"")</f>
        <v/>
      </c>
      <c r="AZ60" s="34" t="str" cm="1">
        <f t="array" ref="AZ60">IFERROR(_xlfn.XLOOKUP(H60,_xlfn.ANCHORARRAY($BW$4),_xlfn.ANCHORARRAY($CG$4)),"")</f>
        <v/>
      </c>
      <c r="BA60" s="34" t="str" cm="1">
        <f t="array" ref="BA60">IFERROR(_xlfn.XLOOKUP(I60,_xlfn.ANCHORARRAY($BW$4),_xlfn.ANCHORARRAY($CG$4)),"")</f>
        <v/>
      </c>
      <c r="BB60" s="34" t="str" cm="1">
        <f t="array" ref="BB60">IFERROR(_xlfn.XLOOKUP(J60,_xlfn.ANCHORARRAY($BW$4),_xlfn.ANCHORARRAY($CG$4)),"")</f>
        <v/>
      </c>
      <c r="BC60" s="34" t="str" cm="1">
        <f t="array" ref="BC60">IFERROR(_xlfn.XLOOKUP(K60,_xlfn.ANCHORARRAY($BW$4),_xlfn.ANCHORARRAY($CG$4)),"")</f>
        <v/>
      </c>
      <c r="BD60" s="35" t="str" cm="1">
        <f t="array" ref="BD60">IFERROR(_xlfn.XLOOKUP(L60,_xlfn.ANCHORARRAY($BW$4),_xlfn.ANCHORARRAY($CG$4)),"")</f>
        <v/>
      </c>
      <c r="BF60" s="172">
        <f t="shared" si="13"/>
        <v>0</v>
      </c>
      <c r="BG60" s="172"/>
      <c r="BH60" s="50">
        <f t="shared" si="47"/>
        <v>0</v>
      </c>
      <c r="BJ60" s="33" t="str" cm="1">
        <f t="array" ref="BJ60">IFERROR(_xlfn.XLOOKUP(F60,_xlfn.ANCHORARRAY($BW$4),_xlfn.ANCHORARRAY($CJ$4)),"")</f>
        <v/>
      </c>
      <c r="BK60" s="34" t="str" cm="1">
        <f t="array" ref="BK60">IFERROR(_xlfn.XLOOKUP(G60,_xlfn.ANCHORARRAY($BW$4),_xlfn.ANCHORARRAY($CJ$4)),"")</f>
        <v/>
      </c>
      <c r="BL60" s="34" t="str" cm="1">
        <f t="array" ref="BL60">IFERROR(_xlfn.XLOOKUP(H60,_xlfn.ANCHORARRAY($BW$4),_xlfn.ANCHORARRAY($CJ$4)),"")</f>
        <v/>
      </c>
      <c r="BM60" s="34" t="str" cm="1">
        <f t="array" ref="BM60">IFERROR(_xlfn.XLOOKUP(I60,_xlfn.ANCHORARRAY($BW$4),_xlfn.ANCHORARRAY($CJ$4)),"")</f>
        <v/>
      </c>
      <c r="BN60" s="34" t="str" cm="1">
        <f t="array" ref="BN60">IFERROR(_xlfn.XLOOKUP(J60,_xlfn.ANCHORARRAY($BW$4),_xlfn.ANCHORARRAY($CJ$4)),"")</f>
        <v/>
      </c>
      <c r="BO60" s="34" t="str" cm="1">
        <f t="array" ref="BO60">IFERROR(_xlfn.XLOOKUP(K60,_xlfn.ANCHORARRAY($BW$4),_xlfn.ANCHORARRAY($CJ$4)),"")</f>
        <v/>
      </c>
      <c r="BP60" s="35" t="str" cm="1">
        <f t="array" ref="BP60">IFERROR(_xlfn.XLOOKUP(L60,_xlfn.ANCHORARRAY($BW$4),_xlfn.ANCHORARRAY($CJ$4)),"")</f>
        <v/>
      </c>
      <c r="BR60" s="172">
        <f t="shared" si="14"/>
        <v>0</v>
      </c>
      <c r="BS60" s="172"/>
      <c r="BT60" s="50">
        <f t="shared" si="15"/>
        <v>0</v>
      </c>
      <c r="BW60" s="47">
        <v>44253</v>
      </c>
      <c r="BX60" s="42">
        <v>21.6</v>
      </c>
      <c r="BY60" s="51" t="e">
        <v>#N/A</v>
      </c>
      <c r="BZ60" s="51" t="e">
        <v>#N/A</v>
      </c>
      <c r="CA60" s="42">
        <v>89</v>
      </c>
      <c r="CB60" s="51" t="e">
        <v>#N/A</v>
      </c>
      <c r="CC60" s="51" t="e">
        <v>#N/A</v>
      </c>
      <c r="CD60" s="42">
        <v>4</v>
      </c>
      <c r="CE60" s="51" t="e">
        <v>#N/A</v>
      </c>
      <c r="CF60" s="51" t="e">
        <v>#N/A</v>
      </c>
      <c r="CG60" s="42">
        <v>4.9000000000000004</v>
      </c>
      <c r="CH60" s="51" t="e">
        <v>#N/A</v>
      </c>
      <c r="CI60" s="51" t="e">
        <v>#N/A</v>
      </c>
      <c r="CJ60" s="42">
        <v>14.4</v>
      </c>
      <c r="CK60" s="51" t="e">
        <v>#N/A</v>
      </c>
      <c r="CL60" s="51" t="e">
        <v>#N/A</v>
      </c>
    </row>
    <row r="61" spans="4:90" x14ac:dyDescent="0.25">
      <c r="D61" s="54" t="str" cm="1">
        <f t="array" ref="D61">IFERROR(IF(MATCH(1,DAY(F61:L61),0),L61,""),"")</f>
        <v/>
      </c>
      <c r="E61" s="52">
        <v>48</v>
      </c>
      <c r="F61" s="26">
        <f t="shared" ref="F61:L61" si="62">F60+7</f>
        <v>44522</v>
      </c>
      <c r="G61" s="26">
        <f t="shared" si="62"/>
        <v>44523</v>
      </c>
      <c r="H61" s="26">
        <f t="shared" si="62"/>
        <v>44524</v>
      </c>
      <c r="I61" s="26">
        <f t="shared" si="62"/>
        <v>44525</v>
      </c>
      <c r="J61" s="26">
        <f t="shared" si="62"/>
        <v>44526</v>
      </c>
      <c r="K61" s="26">
        <f t="shared" si="62"/>
        <v>44527</v>
      </c>
      <c r="L61" s="26">
        <f t="shared" si="62"/>
        <v>44528</v>
      </c>
      <c r="N61" s="33" t="str" cm="1">
        <f t="array" ref="N61">IFERROR(_xlfn.XLOOKUP(F61,_xlfn.ANCHORARRAY($BW$4),_xlfn.ANCHORARRAY($BX$4)),"")</f>
        <v/>
      </c>
      <c r="O61" s="34" t="str" cm="1">
        <f t="array" ref="O61">IFERROR(_xlfn.XLOOKUP(G61,_xlfn.ANCHORARRAY($BW$4),_xlfn.ANCHORARRAY($BX$4)),"")</f>
        <v/>
      </c>
      <c r="P61" s="34" t="str" cm="1">
        <f t="array" ref="P61">IFERROR(_xlfn.XLOOKUP(H61,_xlfn.ANCHORARRAY($BW$4),_xlfn.ANCHORARRAY($BX$4)),"")</f>
        <v/>
      </c>
      <c r="Q61" s="34" t="str" cm="1">
        <f t="array" ref="Q61">IFERROR(_xlfn.XLOOKUP(I61,_xlfn.ANCHORARRAY($BW$4),_xlfn.ANCHORARRAY($BX$4)),"")</f>
        <v/>
      </c>
      <c r="R61" s="34" t="str" cm="1">
        <f t="array" ref="R61">IFERROR(_xlfn.XLOOKUP(J61,_xlfn.ANCHORARRAY($BW$4),_xlfn.ANCHORARRAY($BX$4)),"")</f>
        <v/>
      </c>
      <c r="S61" s="34" t="str" cm="1">
        <f t="array" ref="S61">IFERROR(_xlfn.XLOOKUP(K61,_xlfn.ANCHORARRAY($BW$4),_xlfn.ANCHORARRAY($BX$4)),"")</f>
        <v/>
      </c>
      <c r="T61" s="35" t="str" cm="1">
        <f t="array" ref="T61">IFERROR(_xlfn.XLOOKUP(L61,_xlfn.ANCHORARRAY($BW$4),_xlfn.ANCHORARRAY($BX$4)),"")</f>
        <v/>
      </c>
      <c r="V61" s="172" t="str">
        <f t="shared" si="16"/>
        <v/>
      </c>
      <c r="W61" s="172"/>
      <c r="X61" s="50" t="str">
        <f t="shared" si="44"/>
        <v/>
      </c>
      <c r="Z61" s="33" t="str" cm="1">
        <f t="array" ref="Z61">IFERROR(_xlfn.XLOOKUP(F61,_xlfn.ANCHORARRAY($BW$4),_xlfn.ANCHORARRAY($CA$4)),"")</f>
        <v/>
      </c>
      <c r="AA61" s="34" t="str" cm="1">
        <f t="array" ref="AA61">IFERROR(_xlfn.XLOOKUP(G61,_xlfn.ANCHORARRAY($BW$4),_xlfn.ANCHORARRAY($CA$4)),"")</f>
        <v/>
      </c>
      <c r="AB61" s="34" t="str" cm="1">
        <f t="array" ref="AB61">IFERROR(_xlfn.XLOOKUP(H61,_xlfn.ANCHORARRAY($BW$4),_xlfn.ANCHORARRAY($CA$4)),"")</f>
        <v/>
      </c>
      <c r="AC61" s="34" t="str" cm="1">
        <f t="array" ref="AC61">IFERROR(_xlfn.XLOOKUP(I61,_xlfn.ANCHORARRAY($BW$4),_xlfn.ANCHORARRAY($CA$4)),"")</f>
        <v/>
      </c>
      <c r="AD61" s="34" t="str" cm="1">
        <f t="array" ref="AD61">IFERROR(_xlfn.XLOOKUP(J61,_xlfn.ANCHORARRAY($BW$4),_xlfn.ANCHORARRAY($CA$4)),"")</f>
        <v/>
      </c>
      <c r="AE61" s="34" t="str" cm="1">
        <f t="array" ref="AE61">IFERROR(_xlfn.XLOOKUP(K61,_xlfn.ANCHORARRAY($BW$4),_xlfn.ANCHORARRAY($CA$4)),"")</f>
        <v/>
      </c>
      <c r="AF61" s="35" t="str" cm="1">
        <f t="array" ref="AF61">IFERROR(_xlfn.XLOOKUP(L61,_xlfn.ANCHORARRAY($BW$4),_xlfn.ANCHORARRAY($CA$4)),"")</f>
        <v/>
      </c>
      <c r="AH61" s="172" t="str">
        <f t="shared" si="11"/>
        <v/>
      </c>
      <c r="AI61" s="172"/>
      <c r="AJ61" s="50" t="str">
        <f t="shared" si="45"/>
        <v/>
      </c>
      <c r="AL61" s="33" t="str" cm="1">
        <f t="array" ref="AL61">IFERROR(_xlfn.XLOOKUP(F61,_xlfn.ANCHORARRAY($BW$4),_xlfn.ANCHORARRAY($CD$4)),"")</f>
        <v/>
      </c>
      <c r="AM61" s="34" t="str" cm="1">
        <f t="array" ref="AM61">IFERROR(_xlfn.XLOOKUP(G61,_xlfn.ANCHORARRAY($BW$4),_xlfn.ANCHORARRAY($CD$4)),"")</f>
        <v/>
      </c>
      <c r="AN61" s="34" t="str" cm="1">
        <f t="array" ref="AN61">IFERROR(_xlfn.XLOOKUP(H61,_xlfn.ANCHORARRAY($BW$4),_xlfn.ANCHORARRAY($CD$4)),"")</f>
        <v/>
      </c>
      <c r="AO61" s="34" t="str" cm="1">
        <f t="array" ref="AO61">IFERROR(_xlfn.XLOOKUP(I61,_xlfn.ANCHORARRAY($BW$4),_xlfn.ANCHORARRAY($CD$4)),"")</f>
        <v/>
      </c>
      <c r="AP61" s="34" t="str" cm="1">
        <f t="array" ref="AP61">IFERROR(_xlfn.XLOOKUP(J61,_xlfn.ANCHORARRAY($BW$4),_xlfn.ANCHORARRAY($CD$4)),"")</f>
        <v/>
      </c>
      <c r="AQ61" s="34" t="str" cm="1">
        <f t="array" ref="AQ61">IFERROR(_xlfn.XLOOKUP(K61,_xlfn.ANCHORARRAY($BW$4),_xlfn.ANCHORARRAY($CD$4)),"")</f>
        <v/>
      </c>
      <c r="AR61" s="35" t="str" cm="1">
        <f t="array" ref="AR61">IFERROR(_xlfn.XLOOKUP(L61,_xlfn.ANCHORARRAY($BW$4),_xlfn.ANCHORARRAY($CD$4)),"")</f>
        <v/>
      </c>
      <c r="AT61" s="172">
        <f t="shared" si="12"/>
        <v>0</v>
      </c>
      <c r="AU61" s="172"/>
      <c r="AV61" s="50">
        <f t="shared" si="46"/>
        <v>0</v>
      </c>
      <c r="AX61" s="33" t="str" cm="1">
        <f t="array" ref="AX61">IFERROR(_xlfn.XLOOKUP(F61,_xlfn.ANCHORARRAY($BW$4),_xlfn.ANCHORARRAY($CG$4)),"")</f>
        <v/>
      </c>
      <c r="AY61" s="34" t="str" cm="1">
        <f t="array" ref="AY61">IFERROR(_xlfn.XLOOKUP(G61,_xlfn.ANCHORARRAY($BW$4),_xlfn.ANCHORARRAY($CG$4)),"")</f>
        <v/>
      </c>
      <c r="AZ61" s="34" t="str" cm="1">
        <f t="array" ref="AZ61">IFERROR(_xlfn.XLOOKUP(H61,_xlfn.ANCHORARRAY($BW$4),_xlfn.ANCHORARRAY($CG$4)),"")</f>
        <v/>
      </c>
      <c r="BA61" s="34" t="str" cm="1">
        <f t="array" ref="BA61">IFERROR(_xlfn.XLOOKUP(I61,_xlfn.ANCHORARRAY($BW$4),_xlfn.ANCHORARRAY($CG$4)),"")</f>
        <v/>
      </c>
      <c r="BB61" s="34" t="str" cm="1">
        <f t="array" ref="BB61">IFERROR(_xlfn.XLOOKUP(J61,_xlfn.ANCHORARRAY($BW$4),_xlfn.ANCHORARRAY($CG$4)),"")</f>
        <v/>
      </c>
      <c r="BC61" s="34" t="str" cm="1">
        <f t="array" ref="BC61">IFERROR(_xlfn.XLOOKUP(K61,_xlfn.ANCHORARRAY($BW$4),_xlfn.ANCHORARRAY($CG$4)),"")</f>
        <v/>
      </c>
      <c r="BD61" s="35" t="str" cm="1">
        <f t="array" ref="BD61">IFERROR(_xlfn.XLOOKUP(L61,_xlfn.ANCHORARRAY($BW$4),_xlfn.ANCHORARRAY($CG$4)),"")</f>
        <v/>
      </c>
      <c r="BF61" s="172">
        <f t="shared" si="13"/>
        <v>0</v>
      </c>
      <c r="BG61" s="172"/>
      <c r="BH61" s="50">
        <f t="shared" si="47"/>
        <v>0</v>
      </c>
      <c r="BJ61" s="33" t="str" cm="1">
        <f t="array" ref="BJ61">IFERROR(_xlfn.XLOOKUP(F61,_xlfn.ANCHORARRAY($BW$4),_xlfn.ANCHORARRAY($CJ$4)),"")</f>
        <v/>
      </c>
      <c r="BK61" s="34" t="str" cm="1">
        <f t="array" ref="BK61">IFERROR(_xlfn.XLOOKUP(G61,_xlfn.ANCHORARRAY($BW$4),_xlfn.ANCHORARRAY($CJ$4)),"")</f>
        <v/>
      </c>
      <c r="BL61" s="34" t="str" cm="1">
        <f t="array" ref="BL61">IFERROR(_xlfn.XLOOKUP(H61,_xlfn.ANCHORARRAY($BW$4),_xlfn.ANCHORARRAY($CJ$4)),"")</f>
        <v/>
      </c>
      <c r="BM61" s="34" t="str" cm="1">
        <f t="array" ref="BM61">IFERROR(_xlfn.XLOOKUP(I61,_xlfn.ANCHORARRAY($BW$4),_xlfn.ANCHORARRAY($CJ$4)),"")</f>
        <v/>
      </c>
      <c r="BN61" s="34" t="str" cm="1">
        <f t="array" ref="BN61">IFERROR(_xlfn.XLOOKUP(J61,_xlfn.ANCHORARRAY($BW$4),_xlfn.ANCHORARRAY($CJ$4)),"")</f>
        <v/>
      </c>
      <c r="BO61" s="34" t="str" cm="1">
        <f t="array" ref="BO61">IFERROR(_xlfn.XLOOKUP(K61,_xlfn.ANCHORARRAY($BW$4),_xlfn.ANCHORARRAY($CJ$4)),"")</f>
        <v/>
      </c>
      <c r="BP61" s="35" t="str" cm="1">
        <f t="array" ref="BP61">IFERROR(_xlfn.XLOOKUP(L61,_xlfn.ANCHORARRAY($BW$4),_xlfn.ANCHORARRAY($CJ$4)),"")</f>
        <v/>
      </c>
      <c r="BR61" s="172">
        <f t="shared" si="14"/>
        <v>0</v>
      </c>
      <c r="BS61" s="172"/>
      <c r="BT61" s="50">
        <f t="shared" si="15"/>
        <v>0</v>
      </c>
      <c r="BW61" s="47">
        <v>44254</v>
      </c>
      <c r="BX61" s="42">
        <v>19.7</v>
      </c>
      <c r="BY61" s="51" t="e">
        <v>#N/A</v>
      </c>
      <c r="BZ61" s="51" t="e">
        <v>#N/A</v>
      </c>
      <c r="CA61" s="42">
        <v>95</v>
      </c>
      <c r="CB61" s="51" t="e">
        <v>#N/A</v>
      </c>
      <c r="CC61" s="51" t="e">
        <v>#N/A</v>
      </c>
      <c r="CD61" s="42">
        <v>2</v>
      </c>
      <c r="CE61" s="51" t="e">
        <v>#N/A</v>
      </c>
      <c r="CF61" s="51" t="e">
        <v>#N/A</v>
      </c>
      <c r="CG61" s="42">
        <v>0</v>
      </c>
      <c r="CH61" s="51" t="e">
        <v>#N/A</v>
      </c>
      <c r="CI61" s="51">
        <v>0</v>
      </c>
      <c r="CJ61" s="42">
        <v>3.82</v>
      </c>
      <c r="CK61" s="51" t="e">
        <v>#N/A</v>
      </c>
      <c r="CL61" s="51" t="e">
        <v>#N/A</v>
      </c>
    </row>
    <row r="62" spans="4:90" x14ac:dyDescent="0.25">
      <c r="D62" s="54" cm="1">
        <f t="array" ref="D62">IFERROR(IF(MATCH(1,DAY(F62:L62),0),L62,""),"")</f>
        <v>44535</v>
      </c>
      <c r="E62" s="52">
        <v>49</v>
      </c>
      <c r="F62" s="26">
        <f t="shared" ref="F62:L62" si="63">F61+7</f>
        <v>44529</v>
      </c>
      <c r="G62" s="26">
        <f t="shared" si="63"/>
        <v>44530</v>
      </c>
      <c r="H62" s="26">
        <f t="shared" si="63"/>
        <v>44531</v>
      </c>
      <c r="I62" s="26">
        <f t="shared" si="63"/>
        <v>44532</v>
      </c>
      <c r="J62" s="26">
        <f t="shared" si="63"/>
        <v>44533</v>
      </c>
      <c r="K62" s="26">
        <f t="shared" si="63"/>
        <v>44534</v>
      </c>
      <c r="L62" s="26">
        <f t="shared" si="63"/>
        <v>44535</v>
      </c>
      <c r="N62" s="33" t="str" cm="1">
        <f t="array" ref="N62">IFERROR(_xlfn.XLOOKUP(F62,_xlfn.ANCHORARRAY($BW$4),_xlfn.ANCHORARRAY($BX$4)),"")</f>
        <v/>
      </c>
      <c r="O62" s="34" t="str" cm="1">
        <f t="array" ref="O62">IFERROR(_xlfn.XLOOKUP(G62,_xlfn.ANCHORARRAY($BW$4),_xlfn.ANCHORARRAY($BX$4)),"")</f>
        <v/>
      </c>
      <c r="P62" s="34" t="str" cm="1">
        <f t="array" ref="P62">IFERROR(_xlfn.XLOOKUP(H62,_xlfn.ANCHORARRAY($BW$4),_xlfn.ANCHORARRAY($BX$4)),"")</f>
        <v/>
      </c>
      <c r="Q62" s="34" t="str" cm="1">
        <f t="array" ref="Q62">IFERROR(_xlfn.XLOOKUP(I62,_xlfn.ANCHORARRAY($BW$4),_xlfn.ANCHORARRAY($BX$4)),"")</f>
        <v/>
      </c>
      <c r="R62" s="34" t="str" cm="1">
        <f t="array" ref="R62">IFERROR(_xlfn.XLOOKUP(J62,_xlfn.ANCHORARRAY($BW$4),_xlfn.ANCHORARRAY($BX$4)),"")</f>
        <v/>
      </c>
      <c r="S62" s="34" t="str" cm="1">
        <f t="array" ref="S62">IFERROR(_xlfn.XLOOKUP(K62,_xlfn.ANCHORARRAY($BW$4),_xlfn.ANCHORARRAY($BX$4)),"")</f>
        <v/>
      </c>
      <c r="T62" s="35" t="str" cm="1">
        <f t="array" ref="T62">IFERROR(_xlfn.XLOOKUP(L62,_xlfn.ANCHORARRAY($BW$4),_xlfn.ANCHORARRAY($BX$4)),"")</f>
        <v/>
      </c>
      <c r="V62" s="172" t="str">
        <f t="shared" si="16"/>
        <v/>
      </c>
      <c r="W62" s="172"/>
      <c r="X62" s="50" t="str">
        <f t="shared" si="44"/>
        <v/>
      </c>
      <c r="Z62" s="33" t="str" cm="1">
        <f t="array" ref="Z62">IFERROR(_xlfn.XLOOKUP(F62,_xlfn.ANCHORARRAY($BW$4),_xlfn.ANCHORARRAY($CA$4)),"")</f>
        <v/>
      </c>
      <c r="AA62" s="34" t="str" cm="1">
        <f t="array" ref="AA62">IFERROR(_xlfn.XLOOKUP(G62,_xlfn.ANCHORARRAY($BW$4),_xlfn.ANCHORARRAY($CA$4)),"")</f>
        <v/>
      </c>
      <c r="AB62" s="34" t="str" cm="1">
        <f t="array" ref="AB62">IFERROR(_xlfn.XLOOKUP(H62,_xlfn.ANCHORARRAY($BW$4),_xlfn.ANCHORARRAY($CA$4)),"")</f>
        <v/>
      </c>
      <c r="AC62" s="34" t="str" cm="1">
        <f t="array" ref="AC62">IFERROR(_xlfn.XLOOKUP(I62,_xlfn.ANCHORARRAY($BW$4),_xlfn.ANCHORARRAY($CA$4)),"")</f>
        <v/>
      </c>
      <c r="AD62" s="34" t="str" cm="1">
        <f t="array" ref="AD62">IFERROR(_xlfn.XLOOKUP(J62,_xlfn.ANCHORARRAY($BW$4),_xlfn.ANCHORARRAY($CA$4)),"")</f>
        <v/>
      </c>
      <c r="AE62" s="34" t="str" cm="1">
        <f t="array" ref="AE62">IFERROR(_xlfn.XLOOKUP(K62,_xlfn.ANCHORARRAY($BW$4),_xlfn.ANCHORARRAY($CA$4)),"")</f>
        <v/>
      </c>
      <c r="AF62" s="35" t="str" cm="1">
        <f t="array" ref="AF62">IFERROR(_xlfn.XLOOKUP(L62,_xlfn.ANCHORARRAY($BW$4),_xlfn.ANCHORARRAY($CA$4)),"")</f>
        <v/>
      </c>
      <c r="AH62" s="172" t="str">
        <f t="shared" si="11"/>
        <v/>
      </c>
      <c r="AI62" s="172"/>
      <c r="AJ62" s="50" t="str">
        <f t="shared" si="45"/>
        <v/>
      </c>
      <c r="AL62" s="33" t="str" cm="1">
        <f t="array" ref="AL62">IFERROR(_xlfn.XLOOKUP(F62,_xlfn.ANCHORARRAY($BW$4),_xlfn.ANCHORARRAY($CD$4)),"")</f>
        <v/>
      </c>
      <c r="AM62" s="34" t="str" cm="1">
        <f t="array" ref="AM62">IFERROR(_xlfn.XLOOKUP(G62,_xlfn.ANCHORARRAY($BW$4),_xlfn.ANCHORARRAY($CD$4)),"")</f>
        <v/>
      </c>
      <c r="AN62" s="34" t="str" cm="1">
        <f t="array" ref="AN62">IFERROR(_xlfn.XLOOKUP(H62,_xlfn.ANCHORARRAY($BW$4),_xlfn.ANCHORARRAY($CD$4)),"")</f>
        <v/>
      </c>
      <c r="AO62" s="34" t="str" cm="1">
        <f t="array" ref="AO62">IFERROR(_xlfn.XLOOKUP(I62,_xlfn.ANCHORARRAY($BW$4),_xlfn.ANCHORARRAY($CD$4)),"")</f>
        <v/>
      </c>
      <c r="AP62" s="34" t="str" cm="1">
        <f t="array" ref="AP62">IFERROR(_xlfn.XLOOKUP(J62,_xlfn.ANCHORARRAY($BW$4),_xlfn.ANCHORARRAY($CD$4)),"")</f>
        <v/>
      </c>
      <c r="AQ62" s="34" t="str" cm="1">
        <f t="array" ref="AQ62">IFERROR(_xlfn.XLOOKUP(K62,_xlfn.ANCHORARRAY($BW$4),_xlfn.ANCHORARRAY($CD$4)),"")</f>
        <v/>
      </c>
      <c r="AR62" s="35" t="str" cm="1">
        <f t="array" ref="AR62">IFERROR(_xlfn.XLOOKUP(L62,_xlfn.ANCHORARRAY($BW$4),_xlfn.ANCHORARRAY($CD$4)),"")</f>
        <v/>
      </c>
      <c r="AT62" s="172">
        <f t="shared" si="12"/>
        <v>0</v>
      </c>
      <c r="AU62" s="172"/>
      <c r="AV62" s="50">
        <f t="shared" si="46"/>
        <v>0</v>
      </c>
      <c r="AX62" s="33" t="str" cm="1">
        <f t="array" ref="AX62">IFERROR(_xlfn.XLOOKUP(F62,_xlfn.ANCHORARRAY($BW$4),_xlfn.ANCHORARRAY($CG$4)),"")</f>
        <v/>
      </c>
      <c r="AY62" s="34" t="str" cm="1">
        <f t="array" ref="AY62">IFERROR(_xlfn.XLOOKUP(G62,_xlfn.ANCHORARRAY($BW$4),_xlfn.ANCHORARRAY($CG$4)),"")</f>
        <v/>
      </c>
      <c r="AZ62" s="34" t="str" cm="1">
        <f t="array" ref="AZ62">IFERROR(_xlfn.XLOOKUP(H62,_xlfn.ANCHORARRAY($BW$4),_xlfn.ANCHORARRAY($CG$4)),"")</f>
        <v/>
      </c>
      <c r="BA62" s="34" t="str" cm="1">
        <f t="array" ref="BA62">IFERROR(_xlfn.XLOOKUP(I62,_xlfn.ANCHORARRAY($BW$4),_xlfn.ANCHORARRAY($CG$4)),"")</f>
        <v/>
      </c>
      <c r="BB62" s="34" t="str" cm="1">
        <f t="array" ref="BB62">IFERROR(_xlfn.XLOOKUP(J62,_xlfn.ANCHORARRAY($BW$4),_xlfn.ANCHORARRAY($CG$4)),"")</f>
        <v/>
      </c>
      <c r="BC62" s="34" t="str" cm="1">
        <f t="array" ref="BC62">IFERROR(_xlfn.XLOOKUP(K62,_xlfn.ANCHORARRAY($BW$4),_xlfn.ANCHORARRAY($CG$4)),"")</f>
        <v/>
      </c>
      <c r="BD62" s="35" t="str" cm="1">
        <f t="array" ref="BD62">IFERROR(_xlfn.XLOOKUP(L62,_xlfn.ANCHORARRAY($BW$4),_xlfn.ANCHORARRAY($CG$4)),"")</f>
        <v/>
      </c>
      <c r="BF62" s="172">
        <f t="shared" si="13"/>
        <v>0</v>
      </c>
      <c r="BG62" s="172"/>
      <c r="BH62" s="50">
        <f t="shared" si="47"/>
        <v>0</v>
      </c>
      <c r="BJ62" s="33" t="str" cm="1">
        <f t="array" ref="BJ62">IFERROR(_xlfn.XLOOKUP(F62,_xlfn.ANCHORARRAY($BW$4),_xlfn.ANCHORARRAY($CJ$4)),"")</f>
        <v/>
      </c>
      <c r="BK62" s="34" t="str" cm="1">
        <f t="array" ref="BK62">IFERROR(_xlfn.XLOOKUP(G62,_xlfn.ANCHORARRAY($BW$4),_xlfn.ANCHORARRAY($CJ$4)),"")</f>
        <v/>
      </c>
      <c r="BL62" s="34" t="str" cm="1">
        <f t="array" ref="BL62">IFERROR(_xlfn.XLOOKUP(H62,_xlfn.ANCHORARRAY($BW$4),_xlfn.ANCHORARRAY($CJ$4)),"")</f>
        <v/>
      </c>
      <c r="BM62" s="34" t="str" cm="1">
        <f t="array" ref="BM62">IFERROR(_xlfn.XLOOKUP(I62,_xlfn.ANCHORARRAY($BW$4),_xlfn.ANCHORARRAY($CJ$4)),"")</f>
        <v/>
      </c>
      <c r="BN62" s="34" t="str" cm="1">
        <f t="array" ref="BN62">IFERROR(_xlfn.XLOOKUP(J62,_xlfn.ANCHORARRAY($BW$4),_xlfn.ANCHORARRAY($CJ$4)),"")</f>
        <v/>
      </c>
      <c r="BO62" s="34" t="str" cm="1">
        <f t="array" ref="BO62">IFERROR(_xlfn.XLOOKUP(K62,_xlfn.ANCHORARRAY($BW$4),_xlfn.ANCHORARRAY($CJ$4)),"")</f>
        <v/>
      </c>
      <c r="BP62" s="35" t="str" cm="1">
        <f t="array" ref="BP62">IFERROR(_xlfn.XLOOKUP(L62,_xlfn.ANCHORARRAY($BW$4),_xlfn.ANCHORARRAY($CJ$4)),"")</f>
        <v/>
      </c>
      <c r="BR62" s="172">
        <f t="shared" si="14"/>
        <v>0</v>
      </c>
      <c r="BS62" s="172"/>
      <c r="BT62" s="50">
        <f t="shared" si="15"/>
        <v>0</v>
      </c>
      <c r="BW62" s="47">
        <v>44255</v>
      </c>
      <c r="BX62" s="42">
        <v>19.8</v>
      </c>
      <c r="BY62" s="51" t="e">
        <v>#N/A</v>
      </c>
      <c r="BZ62" s="51" t="e">
        <v>#N/A</v>
      </c>
      <c r="CA62" s="42">
        <v>92</v>
      </c>
      <c r="CB62" s="51" t="e">
        <v>#N/A</v>
      </c>
      <c r="CC62" s="51" t="e">
        <v>#N/A</v>
      </c>
      <c r="CD62" s="42" t="str">
        <v>T</v>
      </c>
      <c r="CE62" s="51" t="e">
        <v>#N/A</v>
      </c>
      <c r="CF62" s="51" t="e">
        <v>#N/A</v>
      </c>
      <c r="CG62" s="42">
        <v>1</v>
      </c>
      <c r="CH62" s="51" t="e">
        <v>#N/A</v>
      </c>
      <c r="CI62" s="51" t="e">
        <v>#N/A</v>
      </c>
      <c r="CJ62" s="42">
        <v>7.68</v>
      </c>
      <c r="CK62" s="51" t="e">
        <v>#N/A</v>
      </c>
      <c r="CL62" s="51" t="e">
        <v>#N/A</v>
      </c>
    </row>
    <row r="63" spans="4:90" x14ac:dyDescent="0.25">
      <c r="D63" s="54" t="str" cm="1">
        <f t="array" ref="D63">IFERROR(IF(MATCH(1,DAY(F63:L63),0),L63,""),"")</f>
        <v/>
      </c>
      <c r="E63" s="52">
        <v>50</v>
      </c>
      <c r="F63" s="26">
        <f t="shared" ref="F63:L63" si="64">F62+7</f>
        <v>44536</v>
      </c>
      <c r="G63" s="26">
        <f t="shared" si="64"/>
        <v>44537</v>
      </c>
      <c r="H63" s="26">
        <f t="shared" si="64"/>
        <v>44538</v>
      </c>
      <c r="I63" s="26">
        <f t="shared" si="64"/>
        <v>44539</v>
      </c>
      <c r="J63" s="26">
        <f t="shared" si="64"/>
        <v>44540</v>
      </c>
      <c r="K63" s="26">
        <f t="shared" si="64"/>
        <v>44541</v>
      </c>
      <c r="L63" s="26">
        <f t="shared" si="64"/>
        <v>44542</v>
      </c>
      <c r="N63" s="33" t="str" cm="1">
        <f t="array" ref="N63">IFERROR(_xlfn.XLOOKUP(F63,_xlfn.ANCHORARRAY($BW$4),_xlfn.ANCHORARRAY($BX$4)),"")</f>
        <v/>
      </c>
      <c r="O63" s="34" t="str" cm="1">
        <f t="array" ref="O63">IFERROR(_xlfn.XLOOKUP(G63,_xlfn.ANCHORARRAY($BW$4),_xlfn.ANCHORARRAY($BX$4)),"")</f>
        <v/>
      </c>
      <c r="P63" s="34" t="str" cm="1">
        <f t="array" ref="P63">IFERROR(_xlfn.XLOOKUP(H63,_xlfn.ANCHORARRAY($BW$4),_xlfn.ANCHORARRAY($BX$4)),"")</f>
        <v/>
      </c>
      <c r="Q63" s="34" t="str" cm="1">
        <f t="array" ref="Q63">IFERROR(_xlfn.XLOOKUP(I63,_xlfn.ANCHORARRAY($BW$4),_xlfn.ANCHORARRAY($BX$4)),"")</f>
        <v/>
      </c>
      <c r="R63" s="34" t="str" cm="1">
        <f t="array" ref="R63">IFERROR(_xlfn.XLOOKUP(J63,_xlfn.ANCHORARRAY($BW$4),_xlfn.ANCHORARRAY($BX$4)),"")</f>
        <v/>
      </c>
      <c r="S63" s="34" t="str" cm="1">
        <f t="array" ref="S63">IFERROR(_xlfn.XLOOKUP(K63,_xlfn.ANCHORARRAY($BW$4),_xlfn.ANCHORARRAY($BX$4)),"")</f>
        <v/>
      </c>
      <c r="T63" s="35" t="str" cm="1">
        <f t="array" ref="T63">IFERROR(_xlfn.XLOOKUP(L63,_xlfn.ANCHORARRAY($BW$4),_xlfn.ANCHORARRAY($BX$4)),"")</f>
        <v/>
      </c>
      <c r="V63" s="172" t="str">
        <f t="shared" si="16"/>
        <v/>
      </c>
      <c r="W63" s="172"/>
      <c r="X63" s="50" t="str">
        <f t="shared" si="44"/>
        <v/>
      </c>
      <c r="Z63" s="33" t="str" cm="1">
        <f t="array" ref="Z63">IFERROR(_xlfn.XLOOKUP(F63,_xlfn.ANCHORARRAY($BW$4),_xlfn.ANCHORARRAY($CA$4)),"")</f>
        <v/>
      </c>
      <c r="AA63" s="34" t="str" cm="1">
        <f t="array" ref="AA63">IFERROR(_xlfn.XLOOKUP(G63,_xlfn.ANCHORARRAY($BW$4),_xlfn.ANCHORARRAY($CA$4)),"")</f>
        <v/>
      </c>
      <c r="AB63" s="34" t="str" cm="1">
        <f t="array" ref="AB63">IFERROR(_xlfn.XLOOKUP(H63,_xlfn.ANCHORARRAY($BW$4),_xlfn.ANCHORARRAY($CA$4)),"")</f>
        <v/>
      </c>
      <c r="AC63" s="34" t="str" cm="1">
        <f t="array" ref="AC63">IFERROR(_xlfn.XLOOKUP(I63,_xlfn.ANCHORARRAY($BW$4),_xlfn.ANCHORARRAY($CA$4)),"")</f>
        <v/>
      </c>
      <c r="AD63" s="34" t="str" cm="1">
        <f t="array" ref="AD63">IFERROR(_xlfn.XLOOKUP(J63,_xlfn.ANCHORARRAY($BW$4),_xlfn.ANCHORARRAY($CA$4)),"")</f>
        <v/>
      </c>
      <c r="AE63" s="34" t="str" cm="1">
        <f t="array" ref="AE63">IFERROR(_xlfn.XLOOKUP(K63,_xlfn.ANCHORARRAY($BW$4),_xlfn.ANCHORARRAY($CA$4)),"")</f>
        <v/>
      </c>
      <c r="AF63" s="35" t="str" cm="1">
        <f t="array" ref="AF63">IFERROR(_xlfn.XLOOKUP(L63,_xlfn.ANCHORARRAY($BW$4),_xlfn.ANCHORARRAY($CA$4)),"")</f>
        <v/>
      </c>
      <c r="AH63" s="172" t="str">
        <f t="shared" si="11"/>
        <v/>
      </c>
      <c r="AI63" s="172"/>
      <c r="AJ63" s="50" t="str">
        <f t="shared" si="45"/>
        <v/>
      </c>
      <c r="AL63" s="33" t="str" cm="1">
        <f t="array" ref="AL63">IFERROR(_xlfn.XLOOKUP(F63,_xlfn.ANCHORARRAY($BW$4),_xlfn.ANCHORARRAY($CD$4)),"")</f>
        <v/>
      </c>
      <c r="AM63" s="34" t="str" cm="1">
        <f t="array" ref="AM63">IFERROR(_xlfn.XLOOKUP(G63,_xlfn.ANCHORARRAY($BW$4),_xlfn.ANCHORARRAY($CD$4)),"")</f>
        <v/>
      </c>
      <c r="AN63" s="34" t="str" cm="1">
        <f t="array" ref="AN63">IFERROR(_xlfn.XLOOKUP(H63,_xlfn.ANCHORARRAY($BW$4),_xlfn.ANCHORARRAY($CD$4)),"")</f>
        <v/>
      </c>
      <c r="AO63" s="34" t="str" cm="1">
        <f t="array" ref="AO63">IFERROR(_xlfn.XLOOKUP(I63,_xlfn.ANCHORARRAY($BW$4),_xlfn.ANCHORARRAY($CD$4)),"")</f>
        <v/>
      </c>
      <c r="AP63" s="34" t="str" cm="1">
        <f t="array" ref="AP63">IFERROR(_xlfn.XLOOKUP(J63,_xlfn.ANCHORARRAY($BW$4),_xlfn.ANCHORARRAY($CD$4)),"")</f>
        <v/>
      </c>
      <c r="AQ63" s="34" t="str" cm="1">
        <f t="array" ref="AQ63">IFERROR(_xlfn.XLOOKUP(K63,_xlfn.ANCHORARRAY($BW$4),_xlfn.ANCHORARRAY($CD$4)),"")</f>
        <v/>
      </c>
      <c r="AR63" s="35" t="str" cm="1">
        <f t="array" ref="AR63">IFERROR(_xlfn.XLOOKUP(L63,_xlfn.ANCHORARRAY($BW$4),_xlfn.ANCHORARRAY($CD$4)),"")</f>
        <v/>
      </c>
      <c r="AT63" s="172">
        <f t="shared" si="12"/>
        <v>0</v>
      </c>
      <c r="AU63" s="172"/>
      <c r="AV63" s="50">
        <f t="shared" si="46"/>
        <v>0</v>
      </c>
      <c r="AX63" s="33" t="str" cm="1">
        <f t="array" ref="AX63">IFERROR(_xlfn.XLOOKUP(F63,_xlfn.ANCHORARRAY($BW$4),_xlfn.ANCHORARRAY($CG$4)),"")</f>
        <v/>
      </c>
      <c r="AY63" s="34" t="str" cm="1">
        <f t="array" ref="AY63">IFERROR(_xlfn.XLOOKUP(G63,_xlfn.ANCHORARRAY($BW$4),_xlfn.ANCHORARRAY($CG$4)),"")</f>
        <v/>
      </c>
      <c r="AZ63" s="34" t="str" cm="1">
        <f t="array" ref="AZ63">IFERROR(_xlfn.XLOOKUP(H63,_xlfn.ANCHORARRAY($BW$4),_xlfn.ANCHORARRAY($CG$4)),"")</f>
        <v/>
      </c>
      <c r="BA63" s="34" t="str" cm="1">
        <f t="array" ref="BA63">IFERROR(_xlfn.XLOOKUP(I63,_xlfn.ANCHORARRAY($BW$4),_xlfn.ANCHORARRAY($CG$4)),"")</f>
        <v/>
      </c>
      <c r="BB63" s="34" t="str" cm="1">
        <f t="array" ref="BB63">IFERROR(_xlfn.XLOOKUP(J63,_xlfn.ANCHORARRAY($BW$4),_xlfn.ANCHORARRAY($CG$4)),"")</f>
        <v/>
      </c>
      <c r="BC63" s="34" t="str" cm="1">
        <f t="array" ref="BC63">IFERROR(_xlfn.XLOOKUP(K63,_xlfn.ANCHORARRAY($BW$4),_xlfn.ANCHORARRAY($CG$4)),"")</f>
        <v/>
      </c>
      <c r="BD63" s="35" t="str" cm="1">
        <f t="array" ref="BD63">IFERROR(_xlfn.XLOOKUP(L63,_xlfn.ANCHORARRAY($BW$4),_xlfn.ANCHORARRAY($CG$4)),"")</f>
        <v/>
      </c>
      <c r="BF63" s="172">
        <f t="shared" si="13"/>
        <v>0</v>
      </c>
      <c r="BG63" s="172"/>
      <c r="BH63" s="50">
        <f t="shared" si="47"/>
        <v>0</v>
      </c>
      <c r="BJ63" s="33" t="str" cm="1">
        <f t="array" ref="BJ63">IFERROR(_xlfn.XLOOKUP(F63,_xlfn.ANCHORARRAY($BW$4),_xlfn.ANCHORARRAY($CJ$4)),"")</f>
        <v/>
      </c>
      <c r="BK63" s="34" t="str" cm="1">
        <f t="array" ref="BK63">IFERROR(_xlfn.XLOOKUP(G63,_xlfn.ANCHORARRAY($BW$4),_xlfn.ANCHORARRAY($CJ$4)),"")</f>
        <v/>
      </c>
      <c r="BL63" s="34" t="str" cm="1">
        <f t="array" ref="BL63">IFERROR(_xlfn.XLOOKUP(H63,_xlfn.ANCHORARRAY($BW$4),_xlfn.ANCHORARRAY($CJ$4)),"")</f>
        <v/>
      </c>
      <c r="BM63" s="34" t="str" cm="1">
        <f t="array" ref="BM63">IFERROR(_xlfn.XLOOKUP(I63,_xlfn.ANCHORARRAY($BW$4),_xlfn.ANCHORARRAY($CJ$4)),"")</f>
        <v/>
      </c>
      <c r="BN63" s="34" t="str" cm="1">
        <f t="array" ref="BN63">IFERROR(_xlfn.XLOOKUP(J63,_xlfn.ANCHORARRAY($BW$4),_xlfn.ANCHORARRAY($CJ$4)),"")</f>
        <v/>
      </c>
      <c r="BO63" s="34" t="str" cm="1">
        <f t="array" ref="BO63">IFERROR(_xlfn.XLOOKUP(K63,_xlfn.ANCHORARRAY($BW$4),_xlfn.ANCHORARRAY($CJ$4)),"")</f>
        <v/>
      </c>
      <c r="BP63" s="35" t="str" cm="1">
        <f t="array" ref="BP63">IFERROR(_xlfn.XLOOKUP(L63,_xlfn.ANCHORARRAY($BW$4),_xlfn.ANCHORARRAY($CJ$4)),"")</f>
        <v/>
      </c>
      <c r="BR63" s="172">
        <f t="shared" si="14"/>
        <v>0</v>
      </c>
      <c r="BS63" s="172"/>
      <c r="BT63" s="50">
        <f t="shared" si="15"/>
        <v>0</v>
      </c>
      <c r="BW63" s="47">
        <v>44256</v>
      </c>
      <c r="BX63" s="42">
        <v>21.6</v>
      </c>
      <c r="BY63" s="51" t="e">
        <v>#N/A</v>
      </c>
      <c r="BZ63" s="51" t="e">
        <v>#N/A</v>
      </c>
      <c r="CA63" s="42">
        <v>90</v>
      </c>
      <c r="CB63" s="51" t="e">
        <v>#N/A</v>
      </c>
      <c r="CC63" s="51" t="e">
        <v>#N/A</v>
      </c>
      <c r="CD63" s="42">
        <v>0</v>
      </c>
      <c r="CE63" s="51" t="e">
        <v>#N/A</v>
      </c>
      <c r="CF63" s="51">
        <v>0</v>
      </c>
      <c r="CG63" s="42">
        <v>6.7</v>
      </c>
      <c r="CH63" s="51" t="e">
        <v>#N/A</v>
      </c>
      <c r="CI63" s="51" t="e">
        <v>#N/A</v>
      </c>
      <c r="CJ63" s="42">
        <v>17.75</v>
      </c>
      <c r="CK63" s="51" t="e">
        <v>#N/A</v>
      </c>
      <c r="CL63" s="51" t="e">
        <v>#N/A</v>
      </c>
    </row>
    <row r="64" spans="4:90" x14ac:dyDescent="0.25">
      <c r="D64" s="54" t="str" cm="1">
        <f t="array" ref="D64">IFERROR(IF(MATCH(1,DAY(F64:L64),0),L64,""),"")</f>
        <v/>
      </c>
      <c r="E64" s="52">
        <v>51</v>
      </c>
      <c r="F64" s="26">
        <f t="shared" ref="F64:L64" si="65">F63+7</f>
        <v>44543</v>
      </c>
      <c r="G64" s="26">
        <f t="shared" si="65"/>
        <v>44544</v>
      </c>
      <c r="H64" s="26">
        <f t="shared" si="65"/>
        <v>44545</v>
      </c>
      <c r="I64" s="26">
        <f t="shared" si="65"/>
        <v>44546</v>
      </c>
      <c r="J64" s="26">
        <f t="shared" si="65"/>
        <v>44547</v>
      </c>
      <c r="K64" s="26">
        <f t="shared" si="65"/>
        <v>44548</v>
      </c>
      <c r="L64" s="26">
        <f t="shared" si="65"/>
        <v>44549</v>
      </c>
      <c r="N64" s="33" t="str" cm="1">
        <f t="array" ref="N64">IFERROR(_xlfn.XLOOKUP(F64,_xlfn.ANCHORARRAY($BW$4),_xlfn.ANCHORARRAY($BX$4)),"")</f>
        <v/>
      </c>
      <c r="O64" s="34" t="str" cm="1">
        <f t="array" ref="O64">IFERROR(_xlfn.XLOOKUP(G64,_xlfn.ANCHORARRAY($BW$4),_xlfn.ANCHORARRAY($BX$4)),"")</f>
        <v/>
      </c>
      <c r="P64" s="34" t="str" cm="1">
        <f t="array" ref="P64">IFERROR(_xlfn.XLOOKUP(H64,_xlfn.ANCHORARRAY($BW$4),_xlfn.ANCHORARRAY($BX$4)),"")</f>
        <v/>
      </c>
      <c r="Q64" s="34" t="str" cm="1">
        <f t="array" ref="Q64">IFERROR(_xlfn.XLOOKUP(I64,_xlfn.ANCHORARRAY($BW$4),_xlfn.ANCHORARRAY($BX$4)),"")</f>
        <v/>
      </c>
      <c r="R64" s="34" t="str" cm="1">
        <f t="array" ref="R64">IFERROR(_xlfn.XLOOKUP(J64,_xlfn.ANCHORARRAY($BW$4),_xlfn.ANCHORARRAY($BX$4)),"")</f>
        <v/>
      </c>
      <c r="S64" s="34" t="str" cm="1">
        <f t="array" ref="S64">IFERROR(_xlfn.XLOOKUP(K64,_xlfn.ANCHORARRAY($BW$4),_xlfn.ANCHORARRAY($BX$4)),"")</f>
        <v/>
      </c>
      <c r="T64" s="35" t="str" cm="1">
        <f t="array" ref="T64">IFERROR(_xlfn.XLOOKUP(L64,_xlfn.ANCHORARRAY($BW$4),_xlfn.ANCHORARRAY($BX$4)),"")</f>
        <v/>
      </c>
      <c r="V64" s="172" t="str">
        <f t="shared" si="16"/>
        <v/>
      </c>
      <c r="W64" s="172"/>
      <c r="X64" s="50" t="str">
        <f t="shared" si="44"/>
        <v/>
      </c>
      <c r="Z64" s="33" t="str" cm="1">
        <f t="array" ref="Z64">IFERROR(_xlfn.XLOOKUP(F64,_xlfn.ANCHORARRAY($BW$4),_xlfn.ANCHORARRAY($CA$4)),"")</f>
        <v/>
      </c>
      <c r="AA64" s="34" t="str" cm="1">
        <f t="array" ref="AA64">IFERROR(_xlfn.XLOOKUP(G64,_xlfn.ANCHORARRAY($BW$4),_xlfn.ANCHORARRAY($CA$4)),"")</f>
        <v/>
      </c>
      <c r="AB64" s="34" t="str" cm="1">
        <f t="array" ref="AB64">IFERROR(_xlfn.XLOOKUP(H64,_xlfn.ANCHORARRAY($BW$4),_xlfn.ANCHORARRAY($CA$4)),"")</f>
        <v/>
      </c>
      <c r="AC64" s="34" t="str" cm="1">
        <f t="array" ref="AC64">IFERROR(_xlfn.XLOOKUP(I64,_xlfn.ANCHORARRAY($BW$4),_xlfn.ANCHORARRAY($CA$4)),"")</f>
        <v/>
      </c>
      <c r="AD64" s="34" t="str" cm="1">
        <f t="array" ref="AD64">IFERROR(_xlfn.XLOOKUP(J64,_xlfn.ANCHORARRAY($BW$4),_xlfn.ANCHORARRAY($CA$4)),"")</f>
        <v/>
      </c>
      <c r="AE64" s="34" t="str" cm="1">
        <f t="array" ref="AE64">IFERROR(_xlfn.XLOOKUP(K64,_xlfn.ANCHORARRAY($BW$4),_xlfn.ANCHORARRAY($CA$4)),"")</f>
        <v/>
      </c>
      <c r="AF64" s="35" t="str" cm="1">
        <f t="array" ref="AF64">IFERROR(_xlfn.XLOOKUP(L64,_xlfn.ANCHORARRAY($BW$4),_xlfn.ANCHORARRAY($CA$4)),"")</f>
        <v/>
      </c>
      <c r="AH64" s="172" t="str">
        <f t="shared" si="11"/>
        <v/>
      </c>
      <c r="AI64" s="172"/>
      <c r="AJ64" s="50" t="str">
        <f t="shared" si="45"/>
        <v/>
      </c>
      <c r="AL64" s="33" t="str" cm="1">
        <f t="array" ref="AL64">IFERROR(_xlfn.XLOOKUP(F64,_xlfn.ANCHORARRAY($BW$4),_xlfn.ANCHORARRAY($CD$4)),"")</f>
        <v/>
      </c>
      <c r="AM64" s="34" t="str" cm="1">
        <f t="array" ref="AM64">IFERROR(_xlfn.XLOOKUP(G64,_xlfn.ANCHORARRAY($BW$4),_xlfn.ANCHORARRAY($CD$4)),"")</f>
        <v/>
      </c>
      <c r="AN64" s="34" t="str" cm="1">
        <f t="array" ref="AN64">IFERROR(_xlfn.XLOOKUP(H64,_xlfn.ANCHORARRAY($BW$4),_xlfn.ANCHORARRAY($CD$4)),"")</f>
        <v/>
      </c>
      <c r="AO64" s="34" t="str" cm="1">
        <f t="array" ref="AO64">IFERROR(_xlfn.XLOOKUP(I64,_xlfn.ANCHORARRAY($BW$4),_xlfn.ANCHORARRAY($CD$4)),"")</f>
        <v/>
      </c>
      <c r="AP64" s="34" t="str" cm="1">
        <f t="array" ref="AP64">IFERROR(_xlfn.XLOOKUP(J64,_xlfn.ANCHORARRAY($BW$4),_xlfn.ANCHORARRAY($CD$4)),"")</f>
        <v/>
      </c>
      <c r="AQ64" s="34" t="str" cm="1">
        <f t="array" ref="AQ64">IFERROR(_xlfn.XLOOKUP(K64,_xlfn.ANCHORARRAY($BW$4),_xlfn.ANCHORARRAY($CD$4)),"")</f>
        <v/>
      </c>
      <c r="AR64" s="35" t="str" cm="1">
        <f t="array" ref="AR64">IFERROR(_xlfn.XLOOKUP(L64,_xlfn.ANCHORARRAY($BW$4),_xlfn.ANCHORARRAY($CD$4)),"")</f>
        <v/>
      </c>
      <c r="AT64" s="172">
        <f t="shared" si="12"/>
        <v>0</v>
      </c>
      <c r="AU64" s="172"/>
      <c r="AV64" s="50">
        <f t="shared" si="46"/>
        <v>0</v>
      </c>
      <c r="AX64" s="33" t="str" cm="1">
        <f t="array" ref="AX64">IFERROR(_xlfn.XLOOKUP(F64,_xlfn.ANCHORARRAY($BW$4),_xlfn.ANCHORARRAY($CG$4)),"")</f>
        <v/>
      </c>
      <c r="AY64" s="34" t="str" cm="1">
        <f t="array" ref="AY64">IFERROR(_xlfn.XLOOKUP(G64,_xlfn.ANCHORARRAY($BW$4),_xlfn.ANCHORARRAY($CG$4)),"")</f>
        <v/>
      </c>
      <c r="AZ64" s="34" t="str" cm="1">
        <f t="array" ref="AZ64">IFERROR(_xlfn.XLOOKUP(H64,_xlfn.ANCHORARRAY($BW$4),_xlfn.ANCHORARRAY($CG$4)),"")</f>
        <v/>
      </c>
      <c r="BA64" s="34" t="str" cm="1">
        <f t="array" ref="BA64">IFERROR(_xlfn.XLOOKUP(I64,_xlfn.ANCHORARRAY($BW$4),_xlfn.ANCHORARRAY($CG$4)),"")</f>
        <v/>
      </c>
      <c r="BB64" s="34" t="str" cm="1">
        <f t="array" ref="BB64">IFERROR(_xlfn.XLOOKUP(J64,_xlfn.ANCHORARRAY($BW$4),_xlfn.ANCHORARRAY($CG$4)),"")</f>
        <v/>
      </c>
      <c r="BC64" s="34" t="str" cm="1">
        <f t="array" ref="BC64">IFERROR(_xlfn.XLOOKUP(K64,_xlfn.ANCHORARRAY($BW$4),_xlfn.ANCHORARRAY($CG$4)),"")</f>
        <v/>
      </c>
      <c r="BD64" s="35" t="str" cm="1">
        <f t="array" ref="BD64">IFERROR(_xlfn.XLOOKUP(L64,_xlfn.ANCHORARRAY($BW$4),_xlfn.ANCHORARRAY($CG$4)),"")</f>
        <v/>
      </c>
      <c r="BF64" s="172">
        <f t="shared" si="13"/>
        <v>0</v>
      </c>
      <c r="BG64" s="172"/>
      <c r="BH64" s="50">
        <f t="shared" si="47"/>
        <v>0</v>
      </c>
      <c r="BJ64" s="33" t="str" cm="1">
        <f t="array" ref="BJ64">IFERROR(_xlfn.XLOOKUP(F64,_xlfn.ANCHORARRAY($BW$4),_xlfn.ANCHORARRAY($CJ$4)),"")</f>
        <v/>
      </c>
      <c r="BK64" s="34" t="str" cm="1">
        <f t="array" ref="BK64">IFERROR(_xlfn.XLOOKUP(G64,_xlfn.ANCHORARRAY($BW$4),_xlfn.ANCHORARRAY($CJ$4)),"")</f>
        <v/>
      </c>
      <c r="BL64" s="34" t="str" cm="1">
        <f t="array" ref="BL64">IFERROR(_xlfn.XLOOKUP(H64,_xlfn.ANCHORARRAY($BW$4),_xlfn.ANCHORARRAY($CJ$4)),"")</f>
        <v/>
      </c>
      <c r="BM64" s="34" t="str" cm="1">
        <f t="array" ref="BM64">IFERROR(_xlfn.XLOOKUP(I64,_xlfn.ANCHORARRAY($BW$4),_xlfn.ANCHORARRAY($CJ$4)),"")</f>
        <v/>
      </c>
      <c r="BN64" s="34" t="str" cm="1">
        <f t="array" ref="BN64">IFERROR(_xlfn.XLOOKUP(J64,_xlfn.ANCHORARRAY($BW$4),_xlfn.ANCHORARRAY($CJ$4)),"")</f>
        <v/>
      </c>
      <c r="BO64" s="34" t="str" cm="1">
        <f t="array" ref="BO64">IFERROR(_xlfn.XLOOKUP(K64,_xlfn.ANCHORARRAY($BW$4),_xlfn.ANCHORARRAY($CJ$4)),"")</f>
        <v/>
      </c>
      <c r="BP64" s="35" t="str" cm="1">
        <f t="array" ref="BP64">IFERROR(_xlfn.XLOOKUP(L64,_xlfn.ANCHORARRAY($BW$4),_xlfn.ANCHORARRAY($CJ$4)),"")</f>
        <v/>
      </c>
      <c r="BR64" s="172">
        <f t="shared" si="14"/>
        <v>0</v>
      </c>
      <c r="BS64" s="172"/>
      <c r="BT64" s="50">
        <f t="shared" si="15"/>
        <v>0</v>
      </c>
      <c r="BW64" s="47">
        <v>44257</v>
      </c>
      <c r="BX64" s="42">
        <v>19.2</v>
      </c>
      <c r="BY64" s="51" t="e">
        <v>#N/A</v>
      </c>
      <c r="BZ64" s="51" t="e">
        <v>#N/A</v>
      </c>
      <c r="CA64" s="42">
        <v>80</v>
      </c>
      <c r="CB64" s="51" t="e">
        <v>#N/A</v>
      </c>
      <c r="CC64" s="51" t="e">
        <v>#N/A</v>
      </c>
      <c r="CD64" s="42">
        <v>0</v>
      </c>
      <c r="CE64" s="51" t="e">
        <v>#N/A</v>
      </c>
      <c r="CF64" s="51">
        <v>0</v>
      </c>
      <c r="CG64" s="42">
        <v>0</v>
      </c>
      <c r="CH64" s="51" t="e">
        <v>#N/A</v>
      </c>
      <c r="CI64" s="51">
        <v>0</v>
      </c>
      <c r="CJ64" s="42">
        <v>4.32</v>
      </c>
      <c r="CK64" s="51" t="e">
        <v>#N/A</v>
      </c>
      <c r="CL64" s="51" t="e">
        <v>#N/A</v>
      </c>
    </row>
    <row r="65" spans="4:90" x14ac:dyDescent="0.25">
      <c r="D65" s="54" t="str" cm="1">
        <f t="array" ref="D65">IFERROR(IF(MATCH(1,DAY(F65:L65),0),L65,""),"")</f>
        <v/>
      </c>
      <c r="E65" s="52">
        <v>52</v>
      </c>
      <c r="F65" s="26">
        <f t="shared" ref="F65:L65" si="66">F64+7</f>
        <v>44550</v>
      </c>
      <c r="G65" s="26">
        <f t="shared" si="66"/>
        <v>44551</v>
      </c>
      <c r="H65" s="26">
        <f t="shared" si="66"/>
        <v>44552</v>
      </c>
      <c r="I65" s="26">
        <f t="shared" si="66"/>
        <v>44553</v>
      </c>
      <c r="J65" s="26">
        <f t="shared" si="66"/>
        <v>44554</v>
      </c>
      <c r="K65" s="26">
        <f t="shared" si="66"/>
        <v>44555</v>
      </c>
      <c r="L65" s="26">
        <f t="shared" si="66"/>
        <v>44556</v>
      </c>
      <c r="N65" s="33" t="str" cm="1">
        <f t="array" ref="N65">IFERROR(_xlfn.XLOOKUP(F65,_xlfn.ANCHORARRAY($BW$4),_xlfn.ANCHORARRAY($BX$4)),"")</f>
        <v/>
      </c>
      <c r="O65" s="34" t="str" cm="1">
        <f t="array" ref="O65">IFERROR(_xlfn.XLOOKUP(G65,_xlfn.ANCHORARRAY($BW$4),_xlfn.ANCHORARRAY($BX$4)),"")</f>
        <v/>
      </c>
      <c r="P65" s="34" t="str" cm="1">
        <f t="array" ref="P65">IFERROR(_xlfn.XLOOKUP(H65,_xlfn.ANCHORARRAY($BW$4),_xlfn.ANCHORARRAY($BX$4)),"")</f>
        <v/>
      </c>
      <c r="Q65" s="34" t="str" cm="1">
        <f t="array" ref="Q65">IFERROR(_xlfn.XLOOKUP(I65,_xlfn.ANCHORARRAY($BW$4),_xlfn.ANCHORARRAY($BX$4)),"")</f>
        <v/>
      </c>
      <c r="R65" s="34" t="str" cm="1">
        <f t="array" ref="R65">IFERROR(_xlfn.XLOOKUP(J65,_xlfn.ANCHORARRAY($BW$4),_xlfn.ANCHORARRAY($BX$4)),"")</f>
        <v/>
      </c>
      <c r="S65" s="34" t="str" cm="1">
        <f t="array" ref="S65">IFERROR(_xlfn.XLOOKUP(K65,_xlfn.ANCHORARRAY($BW$4),_xlfn.ANCHORARRAY($BX$4)),"")</f>
        <v/>
      </c>
      <c r="T65" s="35" t="str" cm="1">
        <f t="array" ref="T65">IFERROR(_xlfn.XLOOKUP(L65,_xlfn.ANCHORARRAY($BW$4),_xlfn.ANCHORARRAY($BX$4)),"")</f>
        <v/>
      </c>
      <c r="V65" s="172" t="str">
        <f t="shared" si="16"/>
        <v/>
      </c>
      <c r="W65" s="172"/>
      <c r="X65" s="50" t="str">
        <f t="shared" si="44"/>
        <v/>
      </c>
      <c r="Z65" s="33" t="str" cm="1">
        <f t="array" ref="Z65">IFERROR(_xlfn.XLOOKUP(F65,_xlfn.ANCHORARRAY($BW$4),_xlfn.ANCHORARRAY($CA$4)),"")</f>
        <v/>
      </c>
      <c r="AA65" s="34" t="str" cm="1">
        <f t="array" ref="AA65">IFERROR(_xlfn.XLOOKUP(G65,_xlfn.ANCHORARRAY($BW$4),_xlfn.ANCHORARRAY($CA$4)),"")</f>
        <v/>
      </c>
      <c r="AB65" s="34" t="str" cm="1">
        <f t="array" ref="AB65">IFERROR(_xlfn.XLOOKUP(H65,_xlfn.ANCHORARRAY($BW$4),_xlfn.ANCHORARRAY($CA$4)),"")</f>
        <v/>
      </c>
      <c r="AC65" s="34" t="str" cm="1">
        <f t="array" ref="AC65">IFERROR(_xlfn.XLOOKUP(I65,_xlfn.ANCHORARRAY($BW$4),_xlfn.ANCHORARRAY($CA$4)),"")</f>
        <v/>
      </c>
      <c r="AD65" s="34" t="str" cm="1">
        <f t="array" ref="AD65">IFERROR(_xlfn.XLOOKUP(J65,_xlfn.ANCHORARRAY($BW$4),_xlfn.ANCHORARRAY($CA$4)),"")</f>
        <v/>
      </c>
      <c r="AE65" s="34" t="str" cm="1">
        <f t="array" ref="AE65">IFERROR(_xlfn.XLOOKUP(K65,_xlfn.ANCHORARRAY($BW$4),_xlfn.ANCHORARRAY($CA$4)),"")</f>
        <v/>
      </c>
      <c r="AF65" s="35" t="str" cm="1">
        <f t="array" ref="AF65">IFERROR(_xlfn.XLOOKUP(L65,_xlfn.ANCHORARRAY($BW$4),_xlfn.ANCHORARRAY($CA$4)),"")</f>
        <v/>
      </c>
      <c r="AH65" s="172" t="str">
        <f t="shared" si="11"/>
        <v/>
      </c>
      <c r="AI65" s="172"/>
      <c r="AJ65" s="50" t="str">
        <f t="shared" si="45"/>
        <v/>
      </c>
      <c r="AL65" s="33" t="str" cm="1">
        <f t="array" ref="AL65">IFERROR(_xlfn.XLOOKUP(F65,_xlfn.ANCHORARRAY($BW$4),_xlfn.ANCHORARRAY($CD$4)),"")</f>
        <v/>
      </c>
      <c r="AM65" s="34" t="str" cm="1">
        <f t="array" ref="AM65">IFERROR(_xlfn.XLOOKUP(G65,_xlfn.ANCHORARRAY($BW$4),_xlfn.ANCHORARRAY($CD$4)),"")</f>
        <v/>
      </c>
      <c r="AN65" s="34" t="str" cm="1">
        <f t="array" ref="AN65">IFERROR(_xlfn.XLOOKUP(H65,_xlfn.ANCHORARRAY($BW$4),_xlfn.ANCHORARRAY($CD$4)),"")</f>
        <v/>
      </c>
      <c r="AO65" s="34" t="str" cm="1">
        <f t="array" ref="AO65">IFERROR(_xlfn.XLOOKUP(I65,_xlfn.ANCHORARRAY($BW$4),_xlfn.ANCHORARRAY($CD$4)),"")</f>
        <v/>
      </c>
      <c r="AP65" s="34" t="str" cm="1">
        <f t="array" ref="AP65">IFERROR(_xlfn.XLOOKUP(J65,_xlfn.ANCHORARRAY($BW$4),_xlfn.ANCHORARRAY($CD$4)),"")</f>
        <v/>
      </c>
      <c r="AQ65" s="34" t="str" cm="1">
        <f t="array" ref="AQ65">IFERROR(_xlfn.XLOOKUP(K65,_xlfn.ANCHORARRAY($BW$4),_xlfn.ANCHORARRAY($CD$4)),"")</f>
        <v/>
      </c>
      <c r="AR65" s="35" t="str" cm="1">
        <f t="array" ref="AR65">IFERROR(_xlfn.XLOOKUP(L65,_xlfn.ANCHORARRAY($BW$4),_xlfn.ANCHORARRAY($CD$4)),"")</f>
        <v/>
      </c>
      <c r="AT65" s="172">
        <f t="shared" si="12"/>
        <v>0</v>
      </c>
      <c r="AU65" s="172"/>
      <c r="AV65" s="50">
        <f t="shared" si="46"/>
        <v>0</v>
      </c>
      <c r="AX65" s="33" t="str" cm="1">
        <f t="array" ref="AX65">IFERROR(_xlfn.XLOOKUP(F65,_xlfn.ANCHORARRAY($BW$4),_xlfn.ANCHORARRAY($CG$4)),"")</f>
        <v/>
      </c>
      <c r="AY65" s="34" t="str" cm="1">
        <f t="array" ref="AY65">IFERROR(_xlfn.XLOOKUP(G65,_xlfn.ANCHORARRAY($BW$4),_xlfn.ANCHORARRAY($CG$4)),"")</f>
        <v/>
      </c>
      <c r="AZ65" s="34" t="str" cm="1">
        <f t="array" ref="AZ65">IFERROR(_xlfn.XLOOKUP(H65,_xlfn.ANCHORARRAY($BW$4),_xlfn.ANCHORARRAY($CG$4)),"")</f>
        <v/>
      </c>
      <c r="BA65" s="34" t="str" cm="1">
        <f t="array" ref="BA65">IFERROR(_xlfn.XLOOKUP(I65,_xlfn.ANCHORARRAY($BW$4),_xlfn.ANCHORARRAY($CG$4)),"")</f>
        <v/>
      </c>
      <c r="BB65" s="34" t="str" cm="1">
        <f t="array" ref="BB65">IFERROR(_xlfn.XLOOKUP(J65,_xlfn.ANCHORARRAY($BW$4),_xlfn.ANCHORARRAY($CG$4)),"")</f>
        <v/>
      </c>
      <c r="BC65" s="34" t="str" cm="1">
        <f t="array" ref="BC65">IFERROR(_xlfn.XLOOKUP(K65,_xlfn.ANCHORARRAY($BW$4),_xlfn.ANCHORARRAY($CG$4)),"")</f>
        <v/>
      </c>
      <c r="BD65" s="35" t="str" cm="1">
        <f t="array" ref="BD65">IFERROR(_xlfn.XLOOKUP(L65,_xlfn.ANCHORARRAY($BW$4),_xlfn.ANCHORARRAY($CG$4)),"")</f>
        <v/>
      </c>
      <c r="BF65" s="172">
        <f t="shared" si="13"/>
        <v>0</v>
      </c>
      <c r="BG65" s="172"/>
      <c r="BH65" s="50">
        <f t="shared" si="47"/>
        <v>0</v>
      </c>
      <c r="BJ65" s="33" t="str" cm="1">
        <f t="array" ref="BJ65">IFERROR(_xlfn.XLOOKUP(F65,_xlfn.ANCHORARRAY($BW$4),_xlfn.ANCHORARRAY($CJ$4)),"")</f>
        <v/>
      </c>
      <c r="BK65" s="34" t="str" cm="1">
        <f t="array" ref="BK65">IFERROR(_xlfn.XLOOKUP(G65,_xlfn.ANCHORARRAY($BW$4),_xlfn.ANCHORARRAY($CJ$4)),"")</f>
        <v/>
      </c>
      <c r="BL65" s="34" t="str" cm="1">
        <f t="array" ref="BL65">IFERROR(_xlfn.XLOOKUP(H65,_xlfn.ANCHORARRAY($BW$4),_xlfn.ANCHORARRAY($CJ$4)),"")</f>
        <v/>
      </c>
      <c r="BM65" s="34" t="str" cm="1">
        <f t="array" ref="BM65">IFERROR(_xlfn.XLOOKUP(I65,_xlfn.ANCHORARRAY($BW$4),_xlfn.ANCHORARRAY($CJ$4)),"")</f>
        <v/>
      </c>
      <c r="BN65" s="34" t="str" cm="1">
        <f t="array" ref="BN65">IFERROR(_xlfn.XLOOKUP(J65,_xlfn.ANCHORARRAY($BW$4),_xlfn.ANCHORARRAY($CJ$4)),"")</f>
        <v/>
      </c>
      <c r="BO65" s="34" t="str" cm="1">
        <f t="array" ref="BO65">IFERROR(_xlfn.XLOOKUP(K65,_xlfn.ANCHORARRAY($BW$4),_xlfn.ANCHORARRAY($CJ$4)),"")</f>
        <v/>
      </c>
      <c r="BP65" s="35" t="str" cm="1">
        <f t="array" ref="BP65">IFERROR(_xlfn.XLOOKUP(L65,_xlfn.ANCHORARRAY($BW$4),_xlfn.ANCHORARRAY($CJ$4)),"")</f>
        <v/>
      </c>
      <c r="BR65" s="172">
        <f t="shared" si="14"/>
        <v>0</v>
      </c>
      <c r="BS65" s="172"/>
      <c r="BT65" s="50">
        <f t="shared" si="15"/>
        <v>0</v>
      </c>
      <c r="BW65" s="47">
        <v>44258</v>
      </c>
      <c r="BX65" s="42">
        <v>18.5</v>
      </c>
      <c r="BY65" s="51" t="e">
        <v>#N/A</v>
      </c>
      <c r="BZ65" s="51" t="e">
        <v>#N/A</v>
      </c>
      <c r="CA65" s="42">
        <v>81</v>
      </c>
      <c r="CB65" s="51" t="e">
        <v>#N/A</v>
      </c>
      <c r="CC65" s="51" t="e">
        <v>#N/A</v>
      </c>
      <c r="CD65" s="42">
        <v>0.5</v>
      </c>
      <c r="CE65" s="51" t="e">
        <v>#N/A</v>
      </c>
      <c r="CF65" s="51" t="e">
        <v>#N/A</v>
      </c>
      <c r="CG65" s="42">
        <v>1.1000000000000001</v>
      </c>
      <c r="CH65" s="51" t="e">
        <v>#N/A</v>
      </c>
      <c r="CI65" s="51" t="e">
        <v>#N/A</v>
      </c>
      <c r="CJ65" s="42">
        <v>10.93</v>
      </c>
      <c r="CK65" s="51" t="e">
        <v>#N/A</v>
      </c>
      <c r="CL65" s="51" t="e">
        <v>#N/A</v>
      </c>
    </row>
    <row r="66" spans="4:90" x14ac:dyDescent="0.25">
      <c r="D66" s="54" cm="1">
        <f t="array" ref="D66">IFERROR(IF(MATCH(1,DAY(F66:L66),0),L66,""),"")</f>
        <v>44563</v>
      </c>
      <c r="E66" s="52">
        <v>53</v>
      </c>
      <c r="F66" s="26">
        <f t="shared" ref="F66:L66" si="67">F65+7</f>
        <v>44557</v>
      </c>
      <c r="G66" s="26">
        <f t="shared" si="67"/>
        <v>44558</v>
      </c>
      <c r="H66" s="26">
        <f t="shared" si="67"/>
        <v>44559</v>
      </c>
      <c r="I66" s="26">
        <f t="shared" si="67"/>
        <v>44560</v>
      </c>
      <c r="J66" s="26">
        <f t="shared" si="67"/>
        <v>44561</v>
      </c>
      <c r="K66" s="26">
        <f t="shared" si="67"/>
        <v>44562</v>
      </c>
      <c r="L66" s="26">
        <f t="shared" si="67"/>
        <v>44563</v>
      </c>
      <c r="N66" s="36" t="str" cm="1">
        <f t="array" ref="N66">IFERROR(_xlfn.XLOOKUP(F66,_xlfn.ANCHORARRAY($BW$4),_xlfn.ANCHORARRAY($BX$4)),"")</f>
        <v/>
      </c>
      <c r="O66" s="37" t="str" cm="1">
        <f t="array" ref="O66">IFERROR(_xlfn.XLOOKUP(G66,_xlfn.ANCHORARRAY($BW$4),_xlfn.ANCHORARRAY($BX$4)),"")</f>
        <v/>
      </c>
      <c r="P66" s="37" t="str" cm="1">
        <f t="array" ref="P66">IFERROR(_xlfn.XLOOKUP(H66,_xlfn.ANCHORARRAY($BW$4),_xlfn.ANCHORARRAY($BX$4)),"")</f>
        <v/>
      </c>
      <c r="Q66" s="37" t="str" cm="1">
        <f t="array" ref="Q66">IFERROR(_xlfn.XLOOKUP(I66,_xlfn.ANCHORARRAY($BW$4),_xlfn.ANCHORARRAY($BX$4)),"")</f>
        <v/>
      </c>
      <c r="R66" s="37" t="str" cm="1">
        <f t="array" ref="R66">IFERROR(_xlfn.XLOOKUP(J66,_xlfn.ANCHORARRAY($BW$4),_xlfn.ANCHORARRAY($BX$4)),"")</f>
        <v/>
      </c>
      <c r="S66" s="37" t="str" cm="1">
        <f t="array" ref="S66">IFERROR(_xlfn.XLOOKUP(K66,_xlfn.ANCHORARRAY($BW$4),_xlfn.ANCHORARRAY($BX$4)),"")</f>
        <v/>
      </c>
      <c r="T66" s="38" t="str" cm="1">
        <f t="array" ref="T66">IFERROR(_xlfn.XLOOKUP(L66,_xlfn.ANCHORARRAY($BW$4),_xlfn.ANCHORARRAY($BX$4)),"")</f>
        <v/>
      </c>
      <c r="V66" s="172" t="str">
        <f t="shared" si="16"/>
        <v/>
      </c>
      <c r="W66" s="172"/>
      <c r="X66" s="50" t="str">
        <f t="shared" si="44"/>
        <v/>
      </c>
      <c r="Z66" s="36" t="str" cm="1">
        <f t="array" ref="Z66">IFERROR(_xlfn.XLOOKUP(F66,_xlfn.ANCHORARRAY($BW$4),_xlfn.ANCHORARRAY($CA$4)),"")</f>
        <v/>
      </c>
      <c r="AA66" s="37" t="str" cm="1">
        <f t="array" ref="AA66">IFERROR(_xlfn.XLOOKUP(G66,_xlfn.ANCHORARRAY($BW$4),_xlfn.ANCHORARRAY($CA$4)),"")</f>
        <v/>
      </c>
      <c r="AB66" s="37" t="str" cm="1">
        <f t="array" ref="AB66">IFERROR(_xlfn.XLOOKUP(H66,_xlfn.ANCHORARRAY($BW$4),_xlfn.ANCHORARRAY($CA$4)),"")</f>
        <v/>
      </c>
      <c r="AC66" s="37" t="str" cm="1">
        <f t="array" ref="AC66">IFERROR(_xlfn.XLOOKUP(I66,_xlfn.ANCHORARRAY($BW$4),_xlfn.ANCHORARRAY($CA$4)),"")</f>
        <v/>
      </c>
      <c r="AD66" s="37" t="str" cm="1">
        <f t="array" ref="AD66">IFERROR(_xlfn.XLOOKUP(J66,_xlfn.ANCHORARRAY($BW$4),_xlfn.ANCHORARRAY($CA$4)),"")</f>
        <v/>
      </c>
      <c r="AE66" s="37" t="str" cm="1">
        <f t="array" ref="AE66">IFERROR(_xlfn.XLOOKUP(K66,_xlfn.ANCHORARRAY($BW$4),_xlfn.ANCHORARRAY($CA$4)),"")</f>
        <v/>
      </c>
      <c r="AF66" s="38" t="str" cm="1">
        <f t="array" ref="AF66">IFERROR(_xlfn.XLOOKUP(L66,_xlfn.ANCHORARRAY($BW$4),_xlfn.ANCHORARRAY($CA$4)),"")</f>
        <v/>
      </c>
      <c r="AH66" s="172" t="str">
        <f t="shared" si="11"/>
        <v/>
      </c>
      <c r="AI66" s="172"/>
      <c r="AJ66" s="50" t="str">
        <f t="shared" si="45"/>
        <v/>
      </c>
      <c r="AL66" s="36" t="str" cm="1">
        <f t="array" ref="AL66">IFERROR(_xlfn.XLOOKUP(F66,_xlfn.ANCHORARRAY($BW$4),_xlfn.ANCHORARRAY($CD$4)),"")</f>
        <v/>
      </c>
      <c r="AM66" s="37" t="str" cm="1">
        <f t="array" ref="AM66">IFERROR(_xlfn.XLOOKUP(G66,_xlfn.ANCHORARRAY($BW$4),_xlfn.ANCHORARRAY($CD$4)),"")</f>
        <v/>
      </c>
      <c r="AN66" s="37" t="str" cm="1">
        <f t="array" ref="AN66">IFERROR(_xlfn.XLOOKUP(H66,_xlfn.ANCHORARRAY($BW$4),_xlfn.ANCHORARRAY($CD$4)),"")</f>
        <v/>
      </c>
      <c r="AO66" s="37" t="str" cm="1">
        <f t="array" ref="AO66">IFERROR(_xlfn.XLOOKUP(I66,_xlfn.ANCHORARRAY($BW$4),_xlfn.ANCHORARRAY($CD$4)),"")</f>
        <v/>
      </c>
      <c r="AP66" s="37" t="str" cm="1">
        <f t="array" ref="AP66">IFERROR(_xlfn.XLOOKUP(J66,_xlfn.ANCHORARRAY($BW$4),_xlfn.ANCHORARRAY($CD$4)),"")</f>
        <v/>
      </c>
      <c r="AQ66" s="37" t="str" cm="1">
        <f t="array" ref="AQ66">IFERROR(_xlfn.XLOOKUP(K66,_xlfn.ANCHORARRAY($BW$4),_xlfn.ANCHORARRAY($CD$4)),"")</f>
        <v/>
      </c>
      <c r="AR66" s="38" t="str" cm="1">
        <f t="array" ref="AR66">IFERROR(_xlfn.XLOOKUP(L66,_xlfn.ANCHORARRAY($BW$4),_xlfn.ANCHORARRAY($CD$4)),"")</f>
        <v/>
      </c>
      <c r="AT66" s="172">
        <f t="shared" si="12"/>
        <v>0</v>
      </c>
      <c r="AU66" s="172"/>
      <c r="AV66" s="50">
        <f t="shared" si="46"/>
        <v>0</v>
      </c>
      <c r="AX66" s="36" t="str" cm="1">
        <f t="array" ref="AX66">IFERROR(_xlfn.XLOOKUP(F66,_xlfn.ANCHORARRAY($BW$4),_xlfn.ANCHORARRAY($CG$4)),"")</f>
        <v/>
      </c>
      <c r="AY66" s="37" t="str" cm="1">
        <f t="array" ref="AY66">IFERROR(_xlfn.XLOOKUP(G66,_xlfn.ANCHORARRAY($BW$4),_xlfn.ANCHORARRAY($CG$4)),"")</f>
        <v/>
      </c>
      <c r="AZ66" s="37" t="str" cm="1">
        <f t="array" ref="AZ66">IFERROR(_xlfn.XLOOKUP(H66,_xlfn.ANCHORARRAY($BW$4),_xlfn.ANCHORARRAY($CG$4)),"")</f>
        <v/>
      </c>
      <c r="BA66" s="37" t="str" cm="1">
        <f t="array" ref="BA66">IFERROR(_xlfn.XLOOKUP(I66,_xlfn.ANCHORARRAY($BW$4),_xlfn.ANCHORARRAY($CG$4)),"")</f>
        <v/>
      </c>
      <c r="BB66" s="37" t="str" cm="1">
        <f t="array" ref="BB66">IFERROR(_xlfn.XLOOKUP(J66,_xlfn.ANCHORARRAY($BW$4),_xlfn.ANCHORARRAY($CG$4)),"")</f>
        <v/>
      </c>
      <c r="BC66" s="37" t="str" cm="1">
        <f t="array" ref="BC66">IFERROR(_xlfn.XLOOKUP(K66,_xlfn.ANCHORARRAY($BW$4),_xlfn.ANCHORARRAY($CG$4)),"")</f>
        <v/>
      </c>
      <c r="BD66" s="38" t="str" cm="1">
        <f t="array" ref="BD66">IFERROR(_xlfn.XLOOKUP(L66,_xlfn.ANCHORARRAY($BW$4),_xlfn.ANCHORARRAY($CG$4)),"")</f>
        <v/>
      </c>
      <c r="BF66" s="172">
        <f t="shared" si="13"/>
        <v>0</v>
      </c>
      <c r="BG66" s="172"/>
      <c r="BH66" s="50">
        <f t="shared" si="47"/>
        <v>0</v>
      </c>
      <c r="BJ66" s="36" t="str" cm="1">
        <f t="array" ref="BJ66">IFERROR(_xlfn.XLOOKUP(F66,_xlfn.ANCHORARRAY($BW$4),_xlfn.ANCHORARRAY($CJ$4)),"")</f>
        <v/>
      </c>
      <c r="BK66" s="37" t="str" cm="1">
        <f t="array" ref="BK66">IFERROR(_xlfn.XLOOKUP(G66,_xlfn.ANCHORARRAY($BW$4),_xlfn.ANCHORARRAY($CJ$4)),"")</f>
        <v/>
      </c>
      <c r="BL66" s="37" t="str" cm="1">
        <f t="array" ref="BL66">IFERROR(_xlfn.XLOOKUP(H66,_xlfn.ANCHORARRAY($BW$4),_xlfn.ANCHORARRAY($CJ$4)),"")</f>
        <v/>
      </c>
      <c r="BM66" s="37" t="str" cm="1">
        <f t="array" ref="BM66">IFERROR(_xlfn.XLOOKUP(I66,_xlfn.ANCHORARRAY($BW$4),_xlfn.ANCHORARRAY($CJ$4)),"")</f>
        <v/>
      </c>
      <c r="BN66" s="37" t="str" cm="1">
        <f t="array" ref="BN66">IFERROR(_xlfn.XLOOKUP(J66,_xlfn.ANCHORARRAY($BW$4),_xlfn.ANCHORARRAY($CJ$4)),"")</f>
        <v/>
      </c>
      <c r="BO66" s="37" t="str" cm="1">
        <f t="array" ref="BO66">IFERROR(_xlfn.XLOOKUP(K66,_xlfn.ANCHORARRAY($BW$4),_xlfn.ANCHORARRAY($CJ$4)),"")</f>
        <v/>
      </c>
      <c r="BP66" s="38" t="str" cm="1">
        <f t="array" ref="BP66">IFERROR(_xlfn.XLOOKUP(L66,_xlfn.ANCHORARRAY($BW$4),_xlfn.ANCHORARRAY($CJ$4)),"")</f>
        <v/>
      </c>
      <c r="BR66" s="172">
        <f t="shared" si="14"/>
        <v>0</v>
      </c>
      <c r="BS66" s="172"/>
      <c r="BT66" s="50">
        <f t="shared" si="15"/>
        <v>0</v>
      </c>
      <c r="BW66" s="47">
        <v>44259</v>
      </c>
      <c r="BX66" s="42">
        <v>20.7</v>
      </c>
      <c r="BY66" s="51" t="e">
        <v>#N/A</v>
      </c>
      <c r="BZ66" s="51" t="e">
        <v>#N/A</v>
      </c>
      <c r="CA66" s="42">
        <v>85</v>
      </c>
      <c r="CB66" s="51" t="e">
        <v>#N/A</v>
      </c>
      <c r="CC66" s="51" t="e">
        <v>#N/A</v>
      </c>
      <c r="CD66" s="42" t="str">
        <v>T</v>
      </c>
      <c r="CE66" s="51" t="e">
        <v>#N/A</v>
      </c>
      <c r="CF66" s="51" t="e">
        <v>#N/A</v>
      </c>
      <c r="CG66" s="42">
        <v>4.7</v>
      </c>
      <c r="CH66" s="51" t="e">
        <v>#N/A</v>
      </c>
      <c r="CI66" s="51" t="e">
        <v>#N/A</v>
      </c>
      <c r="CJ66" s="42">
        <v>15.27</v>
      </c>
      <c r="CK66" s="51" t="e">
        <v>#N/A</v>
      </c>
      <c r="CL66" s="51" t="e">
        <v>#N/A</v>
      </c>
    </row>
    <row r="67" spans="4:90" x14ac:dyDescent="0.25">
      <c r="E67" s="44"/>
      <c r="F67" s="39"/>
      <c r="G67" s="39"/>
      <c r="H67" s="39"/>
      <c r="I67" s="39"/>
      <c r="J67" s="39"/>
      <c r="K67" s="39"/>
      <c r="L67" s="39"/>
      <c r="X67" s="42"/>
      <c r="BW67" s="47">
        <v>44260</v>
      </c>
      <c r="BX67" s="42">
        <v>20.9</v>
      </c>
      <c r="BY67" s="51" t="e">
        <v>#N/A</v>
      </c>
      <c r="BZ67" s="51" t="e">
        <v>#N/A</v>
      </c>
      <c r="CA67" s="42">
        <v>91</v>
      </c>
      <c r="CB67" s="51" t="e">
        <v>#N/A</v>
      </c>
      <c r="CC67" s="51" t="e">
        <v>#N/A</v>
      </c>
      <c r="CD67" s="42">
        <v>1</v>
      </c>
      <c r="CE67" s="51" t="e">
        <v>#N/A</v>
      </c>
      <c r="CF67" s="51" t="e">
        <v>#N/A</v>
      </c>
      <c r="CG67" s="42">
        <v>0</v>
      </c>
      <c r="CH67" s="51" t="e">
        <v>#N/A</v>
      </c>
      <c r="CI67" s="51">
        <v>0</v>
      </c>
      <c r="CJ67" s="42">
        <v>5.71</v>
      </c>
      <c r="CK67" s="51" t="e">
        <v>#N/A</v>
      </c>
      <c r="CL67" s="51" t="e">
        <v>#N/A</v>
      </c>
    </row>
    <row r="68" spans="4:90" x14ac:dyDescent="0.25">
      <c r="W68" s="40" t="s">
        <v>4695</v>
      </c>
      <c r="X68" s="41">
        <f>MAX(X14:X66)</f>
        <v>29.571428571428573</v>
      </c>
      <c r="AI68" s="40" t="s">
        <v>4695</v>
      </c>
      <c r="AJ68" s="41">
        <f>MAX(AJ14:AJ66)</f>
        <v>89</v>
      </c>
      <c r="AU68" s="40" t="s">
        <v>4695</v>
      </c>
      <c r="AV68" s="41">
        <f>MAX(AV14:AV66)</f>
        <v>166</v>
      </c>
      <c r="BG68" s="40" t="s">
        <v>4695</v>
      </c>
      <c r="BH68" s="41">
        <f>MAX(BH14:BH66)</f>
        <v>78.599999999999994</v>
      </c>
      <c r="BI68" s="41"/>
      <c r="BS68" s="40" t="s">
        <v>4695</v>
      </c>
      <c r="BT68" s="41">
        <f>MAX(BT14:BT66)</f>
        <v>191.07999999999998</v>
      </c>
      <c r="BW68" s="47">
        <v>44261</v>
      </c>
      <c r="BX68" s="42">
        <v>22.2</v>
      </c>
      <c r="BY68" s="51" t="e">
        <v>#N/A</v>
      </c>
      <c r="BZ68" s="51" t="e">
        <v>#N/A</v>
      </c>
      <c r="CA68" s="42">
        <v>88</v>
      </c>
      <c r="CB68" s="51" t="e">
        <v>#N/A</v>
      </c>
      <c r="CC68" s="51" t="e">
        <v>#N/A</v>
      </c>
      <c r="CD68" s="42" t="str">
        <v>T</v>
      </c>
      <c r="CE68" s="51" t="e">
        <v>#N/A</v>
      </c>
      <c r="CF68" s="51" t="e">
        <v>#N/A</v>
      </c>
      <c r="CG68" s="42">
        <v>4</v>
      </c>
      <c r="CH68" s="51" t="e">
        <v>#N/A</v>
      </c>
      <c r="CI68" s="51" t="e">
        <v>#N/A</v>
      </c>
      <c r="CJ68" s="42">
        <v>15.03</v>
      </c>
      <c r="CK68" s="51" t="e">
        <v>#N/A</v>
      </c>
      <c r="CL68" s="51" t="e">
        <v>#N/A</v>
      </c>
    </row>
    <row r="69" spans="4:90" x14ac:dyDescent="0.25">
      <c r="W69" s="43">
        <v>0.9</v>
      </c>
      <c r="X69" s="42">
        <f>PERCENTILE(X14:X66,0.9)</f>
        <v>29.024285714285714</v>
      </c>
      <c r="AI69" s="43">
        <v>0.9</v>
      </c>
      <c r="AJ69" s="42">
        <f>PERCENTILE(AJ14:AJ66,0.9)</f>
        <v>85.728571428571428</v>
      </c>
      <c r="AU69" s="43">
        <v>0.9</v>
      </c>
      <c r="AV69" s="42">
        <f>PERCENTILE(AV14:AV66,0.9)</f>
        <v>43.10000000000003</v>
      </c>
      <c r="BG69" s="43">
        <v>0.9</v>
      </c>
      <c r="BH69" s="42">
        <f>PERCENTILE(BH14:BH66,0.9)</f>
        <v>59.64</v>
      </c>
      <c r="BI69" s="42"/>
      <c r="BS69" s="43">
        <v>0.9</v>
      </c>
      <c r="BT69" s="42">
        <f>PERCENTILE(BT14:BT66,0.9)</f>
        <v>167.42400000000004</v>
      </c>
      <c r="BW69" s="47">
        <v>44262</v>
      </c>
      <c r="BX69" s="42">
        <v>21.5</v>
      </c>
      <c r="BY69" s="51" t="e">
        <v>#N/A</v>
      </c>
      <c r="BZ69" s="51" t="e">
        <v>#N/A</v>
      </c>
      <c r="CA69" s="42">
        <v>85</v>
      </c>
      <c r="CB69" s="51" t="e">
        <v>#N/A</v>
      </c>
      <c r="CC69" s="51" t="e">
        <v>#N/A</v>
      </c>
      <c r="CD69" s="42">
        <v>0</v>
      </c>
      <c r="CE69" s="51" t="e">
        <v>#N/A</v>
      </c>
      <c r="CF69" s="51">
        <v>0</v>
      </c>
      <c r="CG69" s="42">
        <v>0</v>
      </c>
      <c r="CH69" s="51" t="e">
        <v>#N/A</v>
      </c>
      <c r="CI69" s="51">
        <v>0</v>
      </c>
      <c r="CJ69" s="42">
        <v>7.59</v>
      </c>
      <c r="CK69" s="51" t="e">
        <v>#N/A</v>
      </c>
      <c r="CL69" s="51" t="e">
        <v>#N/A</v>
      </c>
    </row>
    <row r="70" spans="4:90" x14ac:dyDescent="0.25">
      <c r="W70" s="40" t="s">
        <v>4696</v>
      </c>
      <c r="X70" s="41">
        <f>MEDIAN(X14:X66)</f>
        <v>27.107142857142858</v>
      </c>
      <c r="AI70" s="40" t="s">
        <v>4696</v>
      </c>
      <c r="AJ70" s="41">
        <f>MEDIAN(AJ14:AJ66)</f>
        <v>81.857142857142861</v>
      </c>
      <c r="AU70" s="40" t="s">
        <v>4696</v>
      </c>
      <c r="AV70" s="41">
        <f>MEDIAN(AV14:AV66)</f>
        <v>5</v>
      </c>
      <c r="BG70" s="40" t="s">
        <v>4696</v>
      </c>
      <c r="BH70" s="41">
        <f>MEDIAN(BH14:BH66)</f>
        <v>26.6</v>
      </c>
      <c r="BI70" s="41"/>
      <c r="BS70" s="40" t="s">
        <v>4696</v>
      </c>
      <c r="BT70" s="41">
        <f>MEDIAN(BT14:BT66)</f>
        <v>90.72</v>
      </c>
      <c r="BW70" s="47">
        <v>44263</v>
      </c>
      <c r="BX70" s="42">
        <v>20.9</v>
      </c>
      <c r="BY70" s="51" t="e">
        <v>#N/A</v>
      </c>
      <c r="BZ70" s="51" t="e">
        <v>#N/A</v>
      </c>
      <c r="CA70" s="42">
        <v>84</v>
      </c>
      <c r="CB70" s="51" t="e">
        <v>#N/A</v>
      </c>
      <c r="CC70" s="51" t="e">
        <v>#N/A</v>
      </c>
      <c r="CD70" s="42">
        <v>0.5</v>
      </c>
      <c r="CE70" s="51" t="e">
        <v>#N/A</v>
      </c>
      <c r="CF70" s="51" t="e">
        <v>#N/A</v>
      </c>
      <c r="CG70" s="42">
        <v>0.1</v>
      </c>
      <c r="CH70" s="51" t="e">
        <v>#N/A</v>
      </c>
      <c r="CI70" s="51" t="e">
        <v>#N/A</v>
      </c>
      <c r="CJ70" s="42">
        <v>8.2100000000000009</v>
      </c>
      <c r="CK70" s="51" t="e">
        <v>#N/A</v>
      </c>
      <c r="CL70" s="51" t="e">
        <v>#N/A</v>
      </c>
    </row>
    <row r="71" spans="4:90" x14ac:dyDescent="0.25">
      <c r="W71" s="40" t="s">
        <v>4697</v>
      </c>
      <c r="X71" s="41">
        <f>AVERAGE(X14:X66)</f>
        <v>24.469017857142859</v>
      </c>
      <c r="AI71" s="40" t="s">
        <v>4697</v>
      </c>
      <c r="AJ71" s="41">
        <f>AVERAGE(AJ14:AJ66)</f>
        <v>80.991071428571459</v>
      </c>
      <c r="AU71" s="40" t="s">
        <v>4706</v>
      </c>
      <c r="AV71" s="46">
        <f>SUM(AV14:AV66)</f>
        <v>773</v>
      </c>
      <c r="BG71" s="40" t="s">
        <v>4706</v>
      </c>
      <c r="BH71" s="46">
        <f>SUM(BH14:BH66)</f>
        <v>1499.2</v>
      </c>
      <c r="BI71" s="41"/>
      <c r="BS71" s="40" t="s">
        <v>4706</v>
      </c>
      <c r="BT71" s="46">
        <f>SUM(BT14:BT66)</f>
        <v>4693.9899999999989</v>
      </c>
      <c r="BW71" s="47">
        <v>44264</v>
      </c>
      <c r="BX71" s="42">
        <v>20.8</v>
      </c>
      <c r="BY71" s="51" t="e">
        <v>#N/A</v>
      </c>
      <c r="BZ71" s="51" t="e">
        <v>#N/A</v>
      </c>
      <c r="CA71" s="42">
        <v>89</v>
      </c>
      <c r="CB71" s="51" t="e">
        <v>#N/A</v>
      </c>
      <c r="CC71" s="51" t="e">
        <v>#N/A</v>
      </c>
      <c r="CD71" s="42">
        <v>4</v>
      </c>
      <c r="CE71" s="51" t="e">
        <v>#N/A</v>
      </c>
      <c r="CF71" s="51" t="e">
        <v>#N/A</v>
      </c>
      <c r="CG71" s="42">
        <v>0.1</v>
      </c>
      <c r="CH71" s="51" t="e">
        <v>#N/A</v>
      </c>
      <c r="CI71" s="51" t="e">
        <v>#N/A</v>
      </c>
      <c r="CJ71" s="42">
        <v>6.99</v>
      </c>
      <c r="CK71" s="51" t="e">
        <v>#N/A</v>
      </c>
      <c r="CL71" s="51" t="e">
        <v>#N/A</v>
      </c>
    </row>
    <row r="72" spans="4:90" x14ac:dyDescent="0.25">
      <c r="W72" s="43">
        <v>0.1</v>
      </c>
      <c r="X72" s="42">
        <f>PERCENTILE(X14:X66,0.1)</f>
        <v>18.027142857142856</v>
      </c>
      <c r="AI72" s="43">
        <v>0.1</v>
      </c>
      <c r="AJ72" s="42">
        <f>PERCENTILE(AJ14:AJ66,0.1)</f>
        <v>75.357142857142861</v>
      </c>
      <c r="AU72" s="43">
        <v>0.1</v>
      </c>
      <c r="AV72" s="42">
        <f>PERCENTILE(AV14:AV66,0.1)</f>
        <v>0</v>
      </c>
      <c r="BG72" s="43">
        <v>0.1</v>
      </c>
      <c r="BH72" s="42">
        <f>PERCENTILE(BH14:BH66,0.1)</f>
        <v>0</v>
      </c>
      <c r="BI72" s="42"/>
      <c r="BS72" s="43">
        <v>0.1</v>
      </c>
      <c r="BT72" s="42">
        <f>PERCENTILE(BT14:BT66,0.1)</f>
        <v>0</v>
      </c>
      <c r="BW72" s="47">
        <v>44265</v>
      </c>
      <c r="BX72" s="42">
        <v>19.8</v>
      </c>
      <c r="BY72" s="51" t="e">
        <v>#N/A</v>
      </c>
      <c r="BZ72" s="51" t="e">
        <v>#N/A</v>
      </c>
      <c r="CA72" s="42">
        <v>90</v>
      </c>
      <c r="CB72" s="51" t="e">
        <v>#N/A</v>
      </c>
      <c r="CC72" s="51" t="e">
        <v>#N/A</v>
      </c>
      <c r="CD72" s="42">
        <v>2</v>
      </c>
      <c r="CE72" s="51" t="e">
        <v>#N/A</v>
      </c>
      <c r="CF72" s="51" t="e">
        <v>#N/A</v>
      </c>
      <c r="CG72" s="42">
        <v>0</v>
      </c>
      <c r="CH72" s="51" t="e">
        <v>#N/A</v>
      </c>
      <c r="CI72" s="51">
        <v>0</v>
      </c>
      <c r="CJ72" s="42">
        <v>6.51</v>
      </c>
      <c r="CK72" s="51" t="e">
        <v>#N/A</v>
      </c>
      <c r="CL72" s="51" t="e">
        <v>#N/A</v>
      </c>
    </row>
    <row r="73" spans="4:90" x14ac:dyDescent="0.25">
      <c r="W73" s="40" t="s">
        <v>4698</v>
      </c>
      <c r="X73" s="41">
        <f>MIN(X14:X66)</f>
        <v>14.971428571428572</v>
      </c>
      <c r="AI73" s="40" t="s">
        <v>4698</v>
      </c>
      <c r="AJ73" s="41">
        <f>MIN(AJ14:AJ66)</f>
        <v>70</v>
      </c>
      <c r="AU73" s="40" t="s">
        <v>4698</v>
      </c>
      <c r="AV73" s="41">
        <f>MIN(AV14:AV66)</f>
        <v>0</v>
      </c>
      <c r="BG73" s="40" t="s">
        <v>4698</v>
      </c>
      <c r="BH73" s="41">
        <f>MIN(BH14:BH66)</f>
        <v>0</v>
      </c>
      <c r="BI73" s="41"/>
      <c r="BS73" s="40" t="s">
        <v>4698</v>
      </c>
      <c r="BT73" s="41">
        <f>MIN(BT14:BT66)</f>
        <v>0</v>
      </c>
      <c r="BW73" s="47">
        <v>44266</v>
      </c>
      <c r="BX73" s="42">
        <v>21</v>
      </c>
      <c r="BY73" s="51" t="e">
        <v>#N/A</v>
      </c>
      <c r="BZ73" s="51" t="e">
        <v>#N/A</v>
      </c>
      <c r="CA73" s="42">
        <v>87</v>
      </c>
      <c r="CB73" s="51" t="e">
        <v>#N/A</v>
      </c>
      <c r="CC73" s="51" t="e">
        <v>#N/A</v>
      </c>
      <c r="CD73" s="42">
        <v>0</v>
      </c>
      <c r="CE73" s="51" t="e">
        <v>#N/A</v>
      </c>
      <c r="CF73" s="51">
        <v>0</v>
      </c>
      <c r="CG73" s="42">
        <v>3</v>
      </c>
      <c r="CH73" s="51" t="e">
        <v>#N/A</v>
      </c>
      <c r="CI73" s="51" t="e">
        <v>#N/A</v>
      </c>
      <c r="CJ73" s="42">
        <v>12.38</v>
      </c>
      <c r="CK73" s="51" t="e">
        <v>#N/A</v>
      </c>
      <c r="CL73" s="51" t="e">
        <v>#N/A</v>
      </c>
    </row>
    <row r="74" spans="4:90" x14ac:dyDescent="0.25">
      <c r="BW74" s="47">
        <v>44267</v>
      </c>
      <c r="BX74" s="42">
        <v>21.8</v>
      </c>
      <c r="BY74" s="51" t="e">
        <v>#N/A</v>
      </c>
      <c r="BZ74" s="51" t="e">
        <v>#N/A</v>
      </c>
      <c r="CA74" s="42">
        <v>83</v>
      </c>
      <c r="CB74" s="51" t="e">
        <v>#N/A</v>
      </c>
      <c r="CC74" s="51" t="e">
        <v>#N/A</v>
      </c>
      <c r="CD74" s="42">
        <v>0</v>
      </c>
      <c r="CE74" s="51" t="e">
        <v>#N/A</v>
      </c>
      <c r="CF74" s="51">
        <v>0</v>
      </c>
      <c r="CG74" s="42">
        <v>6.7</v>
      </c>
      <c r="CH74" s="51" t="e">
        <v>#N/A</v>
      </c>
      <c r="CI74" s="51" t="e">
        <v>#N/A</v>
      </c>
      <c r="CJ74" s="42">
        <v>18.14</v>
      </c>
      <c r="CK74" s="51" t="e">
        <v>#N/A</v>
      </c>
      <c r="CL74" s="51" t="e">
        <v>#N/A</v>
      </c>
    </row>
    <row r="75" spans="4:90" x14ac:dyDescent="0.25">
      <c r="BW75" s="47">
        <v>44268</v>
      </c>
      <c r="BX75" s="42">
        <v>19.7</v>
      </c>
      <c r="BY75" s="51" t="e">
        <v>#N/A</v>
      </c>
      <c r="BZ75" s="51" t="e">
        <v>#N/A</v>
      </c>
      <c r="CA75" s="42">
        <v>79</v>
      </c>
      <c r="CB75" s="51" t="e">
        <v>#N/A</v>
      </c>
      <c r="CC75" s="51" t="e">
        <v>#N/A</v>
      </c>
      <c r="CD75" s="42">
        <v>0</v>
      </c>
      <c r="CE75" s="51" t="e">
        <v>#N/A</v>
      </c>
      <c r="CF75" s="51">
        <v>0</v>
      </c>
      <c r="CG75" s="42">
        <v>0</v>
      </c>
      <c r="CH75" s="51" t="e">
        <v>#N/A</v>
      </c>
      <c r="CI75" s="51">
        <v>0</v>
      </c>
      <c r="CJ75" s="42">
        <v>3.53</v>
      </c>
      <c r="CK75" s="51" t="e">
        <v>#N/A</v>
      </c>
      <c r="CL75" s="51" t="e">
        <v>#N/A</v>
      </c>
    </row>
    <row r="76" spans="4:90" x14ac:dyDescent="0.25">
      <c r="BW76" s="47">
        <v>44269</v>
      </c>
      <c r="BX76" s="42">
        <v>19.7</v>
      </c>
      <c r="BY76" s="51" t="e">
        <v>#N/A</v>
      </c>
      <c r="BZ76" s="51" t="e">
        <v>#N/A</v>
      </c>
      <c r="CA76" s="42">
        <v>85</v>
      </c>
      <c r="CB76" s="51" t="e">
        <v>#N/A</v>
      </c>
      <c r="CC76" s="51" t="e">
        <v>#N/A</v>
      </c>
      <c r="CD76" s="42">
        <v>0.5</v>
      </c>
      <c r="CE76" s="51" t="e">
        <v>#N/A</v>
      </c>
      <c r="CF76" s="51" t="e">
        <v>#N/A</v>
      </c>
      <c r="CG76" s="42">
        <v>0.1</v>
      </c>
      <c r="CH76" s="51" t="e">
        <v>#N/A</v>
      </c>
      <c r="CI76" s="51" t="e">
        <v>#N/A</v>
      </c>
      <c r="CJ76" s="42">
        <v>6.47</v>
      </c>
      <c r="CK76" s="51" t="e">
        <v>#N/A</v>
      </c>
      <c r="CL76" s="51" t="e">
        <v>#N/A</v>
      </c>
    </row>
    <row r="77" spans="4:90" x14ac:dyDescent="0.25">
      <c r="BW77" s="47">
        <v>44270</v>
      </c>
      <c r="BX77" s="42">
        <v>21.3</v>
      </c>
      <c r="BY77" s="51" t="e">
        <v>#N/A</v>
      </c>
      <c r="BZ77" s="51" t="e">
        <v>#N/A</v>
      </c>
      <c r="CA77" s="42">
        <v>78</v>
      </c>
      <c r="CB77" s="51" t="e">
        <v>#N/A</v>
      </c>
      <c r="CC77" s="51" t="e">
        <v>#N/A</v>
      </c>
      <c r="CD77" s="42">
        <v>0</v>
      </c>
      <c r="CE77" s="51" t="e">
        <v>#N/A</v>
      </c>
      <c r="CF77" s="51">
        <v>0</v>
      </c>
      <c r="CG77" s="42">
        <v>2.5</v>
      </c>
      <c r="CH77" s="51" t="e">
        <v>#N/A</v>
      </c>
      <c r="CI77" s="51" t="e">
        <v>#N/A</v>
      </c>
      <c r="CJ77" s="42">
        <v>13.55</v>
      </c>
      <c r="CK77" s="51" t="e">
        <v>#N/A</v>
      </c>
      <c r="CL77" s="51" t="e">
        <v>#N/A</v>
      </c>
    </row>
    <row r="78" spans="4:90" x14ac:dyDescent="0.25">
      <c r="BW78" s="47">
        <v>44271</v>
      </c>
      <c r="BX78" s="42">
        <v>22.8</v>
      </c>
      <c r="BY78" s="51" t="e">
        <v>#N/A</v>
      </c>
      <c r="BZ78" s="51" t="e">
        <v>#N/A</v>
      </c>
      <c r="CA78" s="42">
        <v>83</v>
      </c>
      <c r="CB78" s="51" t="e">
        <v>#N/A</v>
      </c>
      <c r="CC78" s="51" t="e">
        <v>#N/A</v>
      </c>
      <c r="CD78" s="42">
        <v>0</v>
      </c>
      <c r="CE78" s="51" t="e">
        <v>#N/A</v>
      </c>
      <c r="CF78" s="51">
        <v>0</v>
      </c>
      <c r="CG78" s="42">
        <v>5.4</v>
      </c>
      <c r="CH78" s="51" t="e">
        <v>#N/A</v>
      </c>
      <c r="CI78" s="51" t="e">
        <v>#N/A</v>
      </c>
      <c r="CJ78" s="42">
        <v>18.440000000000001</v>
      </c>
      <c r="CK78" s="51" t="e">
        <v>#N/A</v>
      </c>
      <c r="CL78" s="51" t="e">
        <v>#N/A</v>
      </c>
    </row>
    <row r="79" spans="4:90" x14ac:dyDescent="0.25">
      <c r="BW79" s="47">
        <v>44272</v>
      </c>
      <c r="BX79" s="42">
        <v>23.9</v>
      </c>
      <c r="BY79" s="51" t="e">
        <v>#N/A</v>
      </c>
      <c r="BZ79" s="51" t="e">
        <v>#N/A</v>
      </c>
      <c r="CA79" s="42">
        <v>82</v>
      </c>
      <c r="CB79" s="51" t="e">
        <v>#N/A</v>
      </c>
      <c r="CC79" s="51" t="e">
        <v>#N/A</v>
      </c>
      <c r="CD79" s="42">
        <v>0</v>
      </c>
      <c r="CE79" s="51" t="e">
        <v>#N/A</v>
      </c>
      <c r="CF79" s="51">
        <v>0</v>
      </c>
      <c r="CG79" s="42">
        <v>7</v>
      </c>
      <c r="CH79" s="51" t="e">
        <v>#N/A</v>
      </c>
      <c r="CI79" s="51" t="e">
        <v>#N/A</v>
      </c>
      <c r="CJ79" s="42">
        <v>18.3</v>
      </c>
      <c r="CK79" s="51" t="e">
        <v>#N/A</v>
      </c>
      <c r="CL79" s="51" t="e">
        <v>#N/A</v>
      </c>
    </row>
    <row r="80" spans="4:90" x14ac:dyDescent="0.25">
      <c r="BW80" s="47">
        <v>44273</v>
      </c>
      <c r="BX80" s="42">
        <v>24.1</v>
      </c>
      <c r="BY80" s="51" t="e">
        <v>#N/A</v>
      </c>
      <c r="BZ80" s="51" t="e">
        <v>#N/A</v>
      </c>
      <c r="CA80" s="42">
        <v>86</v>
      </c>
      <c r="CB80" s="51" t="e">
        <v>#N/A</v>
      </c>
      <c r="CC80" s="51" t="e">
        <v>#N/A</v>
      </c>
      <c r="CD80" s="42">
        <v>1.5</v>
      </c>
      <c r="CE80" s="51" t="e">
        <v>#N/A</v>
      </c>
      <c r="CF80" s="51" t="e">
        <v>#N/A</v>
      </c>
      <c r="CG80" s="42">
        <v>7.4</v>
      </c>
      <c r="CH80" s="51" t="e">
        <v>#N/A</v>
      </c>
      <c r="CI80" s="51" t="e">
        <v>#N/A</v>
      </c>
      <c r="CJ80" s="42">
        <v>2.5099999999999998</v>
      </c>
      <c r="CK80" s="51" t="e">
        <v>#N/A</v>
      </c>
      <c r="CL80" s="51" t="e">
        <v>#N/A</v>
      </c>
    </row>
    <row r="81" spans="75:90" x14ac:dyDescent="0.25">
      <c r="BW81" s="47">
        <v>44274</v>
      </c>
      <c r="BX81" s="42">
        <v>24.5</v>
      </c>
      <c r="BY81" s="51" t="e">
        <v>#N/A</v>
      </c>
      <c r="BZ81" s="51" t="e">
        <v>#N/A</v>
      </c>
      <c r="CA81" s="42">
        <v>83</v>
      </c>
      <c r="CB81" s="51" t="e">
        <v>#N/A</v>
      </c>
      <c r="CC81" s="51" t="e">
        <v>#N/A</v>
      </c>
      <c r="CD81" s="42">
        <v>0</v>
      </c>
      <c r="CE81" s="51" t="e">
        <v>#N/A</v>
      </c>
      <c r="CF81" s="51">
        <v>0</v>
      </c>
      <c r="CG81" s="42">
        <v>9.1</v>
      </c>
      <c r="CH81" s="51" t="e">
        <v>#N/A</v>
      </c>
      <c r="CI81" s="51" t="e">
        <v>#N/A</v>
      </c>
      <c r="CJ81" s="42">
        <v>21.04</v>
      </c>
      <c r="CK81" s="51" t="e">
        <v>#N/A</v>
      </c>
      <c r="CL81" s="51" t="e">
        <v>#N/A</v>
      </c>
    </row>
    <row r="82" spans="75:90" x14ac:dyDescent="0.25">
      <c r="BW82" s="47">
        <v>44275</v>
      </c>
      <c r="BX82" s="42">
        <v>24.5</v>
      </c>
      <c r="BY82" s="51" t="e">
        <v>#N/A</v>
      </c>
      <c r="BZ82" s="51" t="e">
        <v>#N/A</v>
      </c>
      <c r="CA82" s="42">
        <v>83</v>
      </c>
      <c r="CB82" s="51" t="e">
        <v>#N/A</v>
      </c>
      <c r="CC82" s="51" t="e">
        <v>#N/A</v>
      </c>
      <c r="CD82" s="42">
        <v>2</v>
      </c>
      <c r="CE82" s="51" t="e">
        <v>#N/A</v>
      </c>
      <c r="CF82" s="51" t="e">
        <v>#N/A</v>
      </c>
      <c r="CG82" s="42">
        <v>7.9</v>
      </c>
      <c r="CH82" s="51" t="e">
        <v>#N/A</v>
      </c>
      <c r="CI82" s="51" t="e">
        <v>#N/A</v>
      </c>
      <c r="CJ82" s="42">
        <v>20.36</v>
      </c>
      <c r="CK82" s="51" t="e">
        <v>#N/A</v>
      </c>
      <c r="CL82" s="51" t="e">
        <v>#N/A</v>
      </c>
    </row>
    <row r="83" spans="75:90" x14ac:dyDescent="0.25">
      <c r="BW83" s="47">
        <v>44276</v>
      </c>
      <c r="BX83" s="42">
        <v>20</v>
      </c>
      <c r="BY83" s="51" t="e">
        <v>#N/A</v>
      </c>
      <c r="BZ83" s="51" t="e">
        <v>#N/A</v>
      </c>
      <c r="CA83" s="42">
        <v>82</v>
      </c>
      <c r="CB83" s="51" t="e">
        <v>#N/A</v>
      </c>
      <c r="CC83" s="51" t="e">
        <v>#N/A</v>
      </c>
      <c r="CD83" s="42">
        <v>3.5</v>
      </c>
      <c r="CE83" s="51" t="e">
        <v>#N/A</v>
      </c>
      <c r="CF83" s="51" t="e">
        <v>#N/A</v>
      </c>
      <c r="CG83" s="42">
        <v>0</v>
      </c>
      <c r="CH83" s="51" t="e">
        <v>#N/A</v>
      </c>
      <c r="CI83" s="51">
        <v>0</v>
      </c>
      <c r="CJ83" s="42">
        <v>6.38</v>
      </c>
      <c r="CK83" s="51" t="e">
        <v>#N/A</v>
      </c>
      <c r="CL83" s="51" t="e">
        <v>#N/A</v>
      </c>
    </row>
    <row r="84" spans="75:90" x14ac:dyDescent="0.25">
      <c r="BW84" s="47">
        <v>44277</v>
      </c>
      <c r="BX84" s="42">
        <v>17</v>
      </c>
      <c r="BY84" s="51" t="e">
        <v>#N/A</v>
      </c>
      <c r="BZ84" s="51" t="e">
        <v>#N/A</v>
      </c>
      <c r="CA84" s="42">
        <v>73</v>
      </c>
      <c r="CB84" s="51" t="e">
        <v>#N/A</v>
      </c>
      <c r="CC84" s="51" t="e">
        <v>#N/A</v>
      </c>
      <c r="CD84" s="42">
        <v>0</v>
      </c>
      <c r="CE84" s="51" t="e">
        <v>#N/A</v>
      </c>
      <c r="CF84" s="51">
        <v>0</v>
      </c>
      <c r="CG84" s="42">
        <v>0</v>
      </c>
      <c r="CH84" s="51" t="e">
        <v>#N/A</v>
      </c>
      <c r="CI84" s="51">
        <v>0</v>
      </c>
      <c r="CJ84" s="42">
        <v>3.1</v>
      </c>
      <c r="CK84" s="51" t="e">
        <v>#N/A</v>
      </c>
      <c r="CL84" s="51" t="e">
        <v>#N/A</v>
      </c>
    </row>
    <row r="85" spans="75:90" x14ac:dyDescent="0.25">
      <c r="BW85" s="47">
        <v>44278</v>
      </c>
      <c r="BX85" s="42">
        <v>17</v>
      </c>
      <c r="BY85" s="51" t="e">
        <v>#N/A</v>
      </c>
      <c r="BZ85" s="51" t="e">
        <v>#N/A</v>
      </c>
      <c r="CA85" s="42">
        <v>86</v>
      </c>
      <c r="CB85" s="51" t="e">
        <v>#N/A</v>
      </c>
      <c r="CC85" s="51" t="e">
        <v>#N/A</v>
      </c>
      <c r="CD85" s="42">
        <v>5</v>
      </c>
      <c r="CE85" s="51" t="e">
        <v>#N/A</v>
      </c>
      <c r="CF85" s="51" t="e">
        <v>#N/A</v>
      </c>
      <c r="CG85" s="42">
        <v>0</v>
      </c>
      <c r="CH85" s="51" t="e">
        <v>#N/A</v>
      </c>
      <c r="CI85" s="51">
        <v>0</v>
      </c>
      <c r="CJ85" s="42">
        <v>4.8099999999999996</v>
      </c>
      <c r="CK85" s="51" t="e">
        <v>#N/A</v>
      </c>
      <c r="CL85" s="51" t="e">
        <v>#N/A</v>
      </c>
    </row>
    <row r="86" spans="75:90" x14ac:dyDescent="0.25">
      <c r="BW86" s="47">
        <v>44279</v>
      </c>
      <c r="BX86" s="42">
        <v>18.600000000000001</v>
      </c>
      <c r="BY86" s="51" t="e">
        <v>#N/A</v>
      </c>
      <c r="BZ86" s="51" t="e">
        <v>#N/A</v>
      </c>
      <c r="CA86" s="42">
        <v>89</v>
      </c>
      <c r="CB86" s="51" t="e">
        <v>#N/A</v>
      </c>
      <c r="CC86" s="51" t="e">
        <v>#N/A</v>
      </c>
      <c r="CD86" s="42">
        <v>3</v>
      </c>
      <c r="CE86" s="51" t="e">
        <v>#N/A</v>
      </c>
      <c r="CF86" s="51" t="e">
        <v>#N/A</v>
      </c>
      <c r="CG86" s="42">
        <v>0</v>
      </c>
      <c r="CH86" s="51" t="e">
        <v>#N/A</v>
      </c>
      <c r="CI86" s="51">
        <v>0</v>
      </c>
      <c r="CJ86" s="42">
        <v>4.8499999999999996</v>
      </c>
      <c r="CK86" s="51" t="e">
        <v>#N/A</v>
      </c>
      <c r="CL86" s="51" t="e">
        <v>#N/A</v>
      </c>
    </row>
    <row r="87" spans="75:90" x14ac:dyDescent="0.25">
      <c r="BW87" s="47">
        <v>44280</v>
      </c>
      <c r="BX87" s="42">
        <v>19.899999999999999</v>
      </c>
      <c r="BY87" s="51" t="e">
        <v>#N/A</v>
      </c>
      <c r="BZ87" s="51" t="e">
        <v>#N/A</v>
      </c>
      <c r="CA87" s="42">
        <v>79</v>
      </c>
      <c r="CB87" s="51" t="e">
        <v>#N/A</v>
      </c>
      <c r="CC87" s="51" t="e">
        <v>#N/A</v>
      </c>
      <c r="CD87" s="42">
        <v>0</v>
      </c>
      <c r="CE87" s="51" t="e">
        <v>#N/A</v>
      </c>
      <c r="CF87" s="51">
        <v>0</v>
      </c>
      <c r="CG87" s="42">
        <v>3.1</v>
      </c>
      <c r="CH87" s="51" t="e">
        <v>#N/A</v>
      </c>
      <c r="CI87" s="51" t="e">
        <v>#N/A</v>
      </c>
      <c r="CJ87" s="42">
        <v>16.04</v>
      </c>
      <c r="CK87" s="51" t="e">
        <v>#N/A</v>
      </c>
      <c r="CL87" s="51" t="e">
        <v>#N/A</v>
      </c>
    </row>
    <row r="88" spans="75:90" x14ac:dyDescent="0.25">
      <c r="BW88" s="47">
        <v>44281</v>
      </c>
      <c r="BX88" s="42">
        <v>21.4</v>
      </c>
      <c r="BY88" s="51" t="e">
        <v>#N/A</v>
      </c>
      <c r="BZ88" s="51" t="e">
        <v>#N/A</v>
      </c>
      <c r="CA88" s="42">
        <v>76</v>
      </c>
      <c r="CB88" s="51" t="e">
        <v>#N/A</v>
      </c>
      <c r="CC88" s="51" t="e">
        <v>#N/A</v>
      </c>
      <c r="CD88" s="42">
        <v>0</v>
      </c>
      <c r="CE88" s="51" t="e">
        <v>#N/A</v>
      </c>
      <c r="CF88" s="51">
        <v>0</v>
      </c>
      <c r="CG88" s="42">
        <v>7.4</v>
      </c>
      <c r="CH88" s="51" t="e">
        <v>#N/A</v>
      </c>
      <c r="CI88" s="51" t="e">
        <v>#N/A</v>
      </c>
      <c r="CJ88" s="42">
        <v>19.850000000000001</v>
      </c>
      <c r="CK88" s="51" t="e">
        <v>#N/A</v>
      </c>
      <c r="CL88" s="51" t="e">
        <v>#N/A</v>
      </c>
    </row>
    <row r="89" spans="75:90" x14ac:dyDescent="0.25">
      <c r="BW89" s="47">
        <v>44282</v>
      </c>
      <c r="BX89" s="42">
        <v>23.1</v>
      </c>
      <c r="BY89" s="51" t="e">
        <v>#N/A</v>
      </c>
      <c r="BZ89" s="51" t="e">
        <v>#N/A</v>
      </c>
      <c r="CA89" s="42">
        <v>84</v>
      </c>
      <c r="CB89" s="51" t="e">
        <v>#N/A</v>
      </c>
      <c r="CC89" s="51" t="e">
        <v>#N/A</v>
      </c>
      <c r="CD89" s="42">
        <v>0</v>
      </c>
      <c r="CE89" s="51" t="e">
        <v>#N/A</v>
      </c>
      <c r="CF89" s="51">
        <v>0</v>
      </c>
      <c r="CG89" s="42">
        <v>5</v>
      </c>
      <c r="CH89" s="51" t="e">
        <v>#N/A</v>
      </c>
      <c r="CI89" s="51" t="e">
        <v>#N/A</v>
      </c>
      <c r="CJ89" s="42">
        <v>15.42</v>
      </c>
      <c r="CK89" s="51" t="e">
        <v>#N/A</v>
      </c>
      <c r="CL89" s="51" t="e">
        <v>#N/A</v>
      </c>
    </row>
    <row r="90" spans="75:90" x14ac:dyDescent="0.25">
      <c r="BW90" s="47">
        <v>44283</v>
      </c>
      <c r="BX90" s="42">
        <v>24.6</v>
      </c>
      <c r="BY90" s="51" t="e">
        <v>#N/A</v>
      </c>
      <c r="BZ90" s="51" t="e">
        <v>#N/A</v>
      </c>
      <c r="CA90" s="42">
        <v>84</v>
      </c>
      <c r="CB90" s="51" t="e">
        <v>#N/A</v>
      </c>
      <c r="CC90" s="51" t="e">
        <v>#N/A</v>
      </c>
      <c r="CD90" s="42">
        <v>0</v>
      </c>
      <c r="CE90" s="51" t="e">
        <v>#N/A</v>
      </c>
      <c r="CF90" s="51">
        <v>0</v>
      </c>
      <c r="CG90" s="42">
        <v>9.1999999999999993</v>
      </c>
      <c r="CH90" s="51" t="e">
        <v>#N/A</v>
      </c>
      <c r="CI90" s="51" t="e">
        <v>#N/A</v>
      </c>
      <c r="CJ90" s="42">
        <v>21.41</v>
      </c>
      <c r="CK90" s="51" t="e">
        <v>#N/A</v>
      </c>
      <c r="CL90" s="51" t="e">
        <v>#N/A</v>
      </c>
    </row>
    <row r="91" spans="75:90" x14ac:dyDescent="0.25">
      <c r="BW91" s="47">
        <v>44284</v>
      </c>
      <c r="BX91" s="42">
        <v>25.4</v>
      </c>
      <c r="BY91" s="51" t="e">
        <v>#N/A</v>
      </c>
      <c r="BZ91" s="51" t="e">
        <v>#N/A</v>
      </c>
      <c r="CA91" s="42">
        <v>85</v>
      </c>
      <c r="CB91" s="51" t="e">
        <v>#N/A</v>
      </c>
      <c r="CC91" s="51" t="e">
        <v>#N/A</v>
      </c>
      <c r="CD91" s="42">
        <v>0</v>
      </c>
      <c r="CE91" s="51" t="e">
        <v>#N/A</v>
      </c>
      <c r="CF91" s="51">
        <v>0</v>
      </c>
      <c r="CG91" s="42">
        <v>7.1</v>
      </c>
      <c r="CH91" s="51" t="e">
        <v>#N/A</v>
      </c>
      <c r="CI91" s="51" t="e">
        <v>#N/A</v>
      </c>
      <c r="CJ91" s="42">
        <v>20.9</v>
      </c>
      <c r="CK91" s="51" t="e">
        <v>#N/A</v>
      </c>
      <c r="CL91" s="51" t="e">
        <v>#N/A</v>
      </c>
    </row>
    <row r="92" spans="75:90" x14ac:dyDescent="0.25">
      <c r="BW92" s="47">
        <v>44285</v>
      </c>
      <c r="BX92" s="42">
        <v>25.4</v>
      </c>
      <c r="BY92" s="51" t="e">
        <v>#N/A</v>
      </c>
      <c r="BZ92" s="51" t="e">
        <v>#N/A</v>
      </c>
      <c r="CA92" s="42">
        <v>85</v>
      </c>
      <c r="CB92" s="51" t="e">
        <v>#N/A</v>
      </c>
      <c r="CC92" s="51" t="e">
        <v>#N/A</v>
      </c>
      <c r="CD92" s="42">
        <v>0</v>
      </c>
      <c r="CE92" s="51" t="e">
        <v>#N/A</v>
      </c>
      <c r="CF92" s="51">
        <v>0</v>
      </c>
      <c r="CG92" s="42">
        <v>1.5</v>
      </c>
      <c r="CH92" s="51" t="e">
        <v>#N/A</v>
      </c>
      <c r="CI92" s="51" t="e">
        <v>#N/A</v>
      </c>
      <c r="CJ92" s="42">
        <v>12.86</v>
      </c>
      <c r="CK92" s="51" t="e">
        <v>#N/A</v>
      </c>
      <c r="CL92" s="51" t="e">
        <v>#N/A</v>
      </c>
    </row>
    <row r="93" spans="75:90" x14ac:dyDescent="0.25">
      <c r="BW93" s="47">
        <v>44286</v>
      </c>
      <c r="BX93" s="42">
        <v>25.9</v>
      </c>
      <c r="BY93" s="51" t="e">
        <v>#N/A</v>
      </c>
      <c r="BZ93" s="51" t="e">
        <v>#N/A</v>
      </c>
      <c r="CA93" s="42">
        <v>89</v>
      </c>
      <c r="CB93" s="51" t="e">
        <v>#N/A</v>
      </c>
      <c r="CC93" s="51" t="e">
        <v>#N/A</v>
      </c>
      <c r="CD93" s="42">
        <v>0</v>
      </c>
      <c r="CE93" s="51" t="e">
        <v>#N/A</v>
      </c>
      <c r="CF93" s="51">
        <v>0</v>
      </c>
      <c r="CG93" s="42">
        <v>4.5</v>
      </c>
      <c r="CH93" s="51" t="e">
        <v>#N/A</v>
      </c>
      <c r="CI93" s="51" t="e">
        <v>#N/A</v>
      </c>
      <c r="CJ93" s="42">
        <v>17.559999999999999</v>
      </c>
      <c r="CK93" s="51" t="e">
        <v>#N/A</v>
      </c>
      <c r="CL93" s="51" t="e">
        <v>#N/A</v>
      </c>
    </row>
    <row r="94" spans="75:90" x14ac:dyDescent="0.25">
      <c r="BW94" s="47">
        <v>44287</v>
      </c>
      <c r="BX94" s="42">
        <v>25.7</v>
      </c>
      <c r="BY94" s="51" t="e">
        <v>#N/A</v>
      </c>
      <c r="BZ94" s="51" t="e">
        <v>#N/A</v>
      </c>
      <c r="CA94" s="42">
        <v>87</v>
      </c>
      <c r="CB94" s="51" t="e">
        <v>#N/A</v>
      </c>
      <c r="CC94" s="51" t="e">
        <v>#N/A</v>
      </c>
      <c r="CD94" s="42">
        <v>0</v>
      </c>
      <c r="CE94" s="51" t="e">
        <v>#N/A</v>
      </c>
      <c r="CF94" s="51">
        <v>0</v>
      </c>
      <c r="CG94" s="42">
        <v>0.3</v>
      </c>
      <c r="CH94" s="51" t="e">
        <v>#N/A</v>
      </c>
      <c r="CI94" s="51" t="e">
        <v>#N/A</v>
      </c>
      <c r="CJ94" s="42">
        <v>6.19</v>
      </c>
      <c r="CK94" s="51" t="e">
        <v>#N/A</v>
      </c>
      <c r="CL94" s="51" t="e">
        <v>#N/A</v>
      </c>
    </row>
    <row r="95" spans="75:90" x14ac:dyDescent="0.25">
      <c r="BW95" s="47">
        <v>44288</v>
      </c>
      <c r="BX95" s="42">
        <v>26.1</v>
      </c>
      <c r="BY95" s="51" t="e">
        <v>#N/A</v>
      </c>
      <c r="BZ95" s="51" t="e">
        <v>#N/A</v>
      </c>
      <c r="CA95" s="42">
        <v>80</v>
      </c>
      <c r="CB95" s="51" t="e">
        <v>#N/A</v>
      </c>
      <c r="CC95" s="51" t="e">
        <v>#N/A</v>
      </c>
      <c r="CD95" s="42">
        <v>0</v>
      </c>
      <c r="CE95" s="51" t="e">
        <v>#N/A</v>
      </c>
      <c r="CF95" s="51">
        <v>0</v>
      </c>
      <c r="CG95" s="42">
        <v>9.6999999999999993</v>
      </c>
      <c r="CH95" s="51" t="e">
        <v>#N/A</v>
      </c>
      <c r="CI95" s="51" t="e">
        <v>#N/A</v>
      </c>
      <c r="CJ95" s="42">
        <v>22.22</v>
      </c>
      <c r="CK95" s="51" t="e">
        <v>#N/A</v>
      </c>
      <c r="CL95" s="51" t="e">
        <v>#N/A</v>
      </c>
    </row>
    <row r="96" spans="75:90" x14ac:dyDescent="0.25">
      <c r="BW96" s="47">
        <v>44289</v>
      </c>
      <c r="BX96" s="42">
        <v>25.6</v>
      </c>
      <c r="BY96" s="51" t="e">
        <v>#N/A</v>
      </c>
      <c r="BZ96" s="51" t="e">
        <v>#N/A</v>
      </c>
      <c r="CA96" s="42">
        <v>87</v>
      </c>
      <c r="CB96" s="51" t="e">
        <v>#N/A</v>
      </c>
      <c r="CC96" s="51" t="e">
        <v>#N/A</v>
      </c>
      <c r="CD96" s="42" t="str">
        <v>T</v>
      </c>
      <c r="CE96" s="51" t="e">
        <v>#N/A</v>
      </c>
      <c r="CF96" s="51" t="e">
        <v>#N/A</v>
      </c>
      <c r="CG96" s="42">
        <v>6.6</v>
      </c>
      <c r="CH96" s="51" t="e">
        <v>#N/A</v>
      </c>
      <c r="CI96" s="51" t="e">
        <v>#N/A</v>
      </c>
      <c r="CJ96" s="42">
        <v>17.79</v>
      </c>
      <c r="CK96" s="51" t="e">
        <v>#N/A</v>
      </c>
      <c r="CL96" s="51" t="e">
        <v>#N/A</v>
      </c>
    </row>
    <row r="97" spans="75:90" x14ac:dyDescent="0.25">
      <c r="BW97" s="47">
        <v>44290</v>
      </c>
      <c r="BX97" s="42">
        <v>22.3</v>
      </c>
      <c r="BY97" s="51" t="e">
        <v>#N/A</v>
      </c>
      <c r="BZ97" s="51" t="e">
        <v>#N/A</v>
      </c>
      <c r="CA97" s="42">
        <v>84</v>
      </c>
      <c r="CB97" s="51" t="e">
        <v>#N/A</v>
      </c>
      <c r="CC97" s="51" t="e">
        <v>#N/A</v>
      </c>
      <c r="CD97" s="42">
        <v>0</v>
      </c>
      <c r="CE97" s="51" t="e">
        <v>#N/A</v>
      </c>
      <c r="CF97" s="51">
        <v>0</v>
      </c>
      <c r="CG97" s="42">
        <v>0</v>
      </c>
      <c r="CH97" s="51" t="e">
        <v>#N/A</v>
      </c>
      <c r="CI97" s="51">
        <v>0</v>
      </c>
      <c r="CJ97" s="42">
        <v>3.89</v>
      </c>
      <c r="CK97" s="51" t="e">
        <v>#N/A</v>
      </c>
      <c r="CL97" s="51" t="e">
        <v>#N/A</v>
      </c>
    </row>
    <row r="98" spans="75:90" x14ac:dyDescent="0.25">
      <c r="BW98" s="47">
        <v>44291</v>
      </c>
      <c r="BX98" s="42">
        <v>19.5</v>
      </c>
      <c r="BY98" s="51" t="e">
        <v>#N/A</v>
      </c>
      <c r="BZ98" s="51" t="e">
        <v>#N/A</v>
      </c>
      <c r="CA98" s="42">
        <v>69</v>
      </c>
      <c r="CB98" s="51" t="e">
        <v>#N/A</v>
      </c>
      <c r="CC98" s="51" t="e">
        <v>#N/A</v>
      </c>
      <c r="CD98" s="42">
        <v>0</v>
      </c>
      <c r="CE98" s="51" t="e">
        <v>#N/A</v>
      </c>
      <c r="CF98" s="51">
        <v>0</v>
      </c>
      <c r="CG98" s="42">
        <v>0</v>
      </c>
      <c r="CH98" s="51" t="e">
        <v>#N/A</v>
      </c>
      <c r="CI98" s="51">
        <v>0</v>
      </c>
      <c r="CJ98" s="42">
        <v>7.37</v>
      </c>
      <c r="CK98" s="51" t="e">
        <v>#N/A</v>
      </c>
      <c r="CL98" s="51" t="e">
        <v>#N/A</v>
      </c>
    </row>
    <row r="99" spans="75:90" x14ac:dyDescent="0.25">
      <c r="BW99" s="47">
        <v>44292</v>
      </c>
      <c r="BX99" s="42">
        <v>21</v>
      </c>
      <c r="BY99" s="51" t="e">
        <v>#N/A</v>
      </c>
      <c r="BZ99" s="51" t="e">
        <v>#N/A</v>
      </c>
      <c r="CA99" s="42">
        <v>70</v>
      </c>
      <c r="CB99" s="51" t="e">
        <v>#N/A</v>
      </c>
      <c r="CC99" s="51" t="e">
        <v>#N/A</v>
      </c>
      <c r="CD99" s="42">
        <v>0</v>
      </c>
      <c r="CE99" s="51" t="e">
        <v>#N/A</v>
      </c>
      <c r="CF99" s="51">
        <v>0</v>
      </c>
      <c r="CG99" s="42">
        <v>6.5</v>
      </c>
      <c r="CH99" s="51" t="e">
        <v>#N/A</v>
      </c>
      <c r="CI99" s="51" t="e">
        <v>#N/A</v>
      </c>
      <c r="CJ99" s="42">
        <v>20.12</v>
      </c>
      <c r="CK99" s="51" t="e">
        <v>#N/A</v>
      </c>
      <c r="CL99" s="51" t="e">
        <v>#N/A</v>
      </c>
    </row>
    <row r="100" spans="75:90" x14ac:dyDescent="0.25">
      <c r="BW100" s="47">
        <v>44293</v>
      </c>
      <c r="BX100" s="42">
        <v>21.3</v>
      </c>
      <c r="BY100" s="51" t="e">
        <v>#N/A</v>
      </c>
      <c r="BZ100" s="51" t="e">
        <v>#N/A</v>
      </c>
      <c r="CA100" s="42">
        <v>68</v>
      </c>
      <c r="CB100" s="51" t="e">
        <v>#N/A</v>
      </c>
      <c r="CC100" s="51" t="e">
        <v>#N/A</v>
      </c>
      <c r="CD100" s="42">
        <v>0</v>
      </c>
      <c r="CE100" s="51" t="e">
        <v>#N/A</v>
      </c>
      <c r="CF100" s="51">
        <v>0</v>
      </c>
      <c r="CG100" s="42">
        <v>0</v>
      </c>
      <c r="CH100" s="51" t="e">
        <v>#N/A</v>
      </c>
      <c r="CI100" s="51">
        <v>0</v>
      </c>
      <c r="CJ100" s="42">
        <v>7.53</v>
      </c>
      <c r="CK100" s="51" t="e">
        <v>#N/A</v>
      </c>
      <c r="CL100" s="51" t="e">
        <v>#N/A</v>
      </c>
    </row>
    <row r="101" spans="75:90" x14ac:dyDescent="0.25">
      <c r="BW101" s="47">
        <v>44294</v>
      </c>
      <c r="BX101" s="42">
        <v>21.8</v>
      </c>
      <c r="BY101" s="51" t="e">
        <v>#N/A</v>
      </c>
      <c r="BZ101" s="51" t="e">
        <v>#N/A</v>
      </c>
      <c r="CA101" s="42">
        <v>82</v>
      </c>
      <c r="CB101" s="51" t="e">
        <v>#N/A</v>
      </c>
      <c r="CC101" s="51" t="e">
        <v>#N/A</v>
      </c>
      <c r="CD101" s="42">
        <v>9.5</v>
      </c>
      <c r="CE101" s="51" t="e">
        <v>#N/A</v>
      </c>
      <c r="CF101" s="51" t="e">
        <v>#N/A</v>
      </c>
      <c r="CG101" s="42">
        <v>0.7</v>
      </c>
      <c r="CH101" s="51" t="e">
        <v>#N/A</v>
      </c>
      <c r="CI101" s="51" t="e">
        <v>#N/A</v>
      </c>
      <c r="CJ101" s="42">
        <v>12.74</v>
      </c>
      <c r="CK101" s="51" t="e">
        <v>#N/A</v>
      </c>
      <c r="CL101" s="51" t="e">
        <v>#N/A</v>
      </c>
    </row>
    <row r="102" spans="75:90" x14ac:dyDescent="0.25">
      <c r="BW102" s="47">
        <v>44295</v>
      </c>
      <c r="BX102" s="42">
        <v>20.6</v>
      </c>
      <c r="BY102" s="51" t="e">
        <v>#N/A</v>
      </c>
      <c r="BZ102" s="51" t="e">
        <v>#N/A</v>
      </c>
      <c r="CA102" s="42">
        <v>84</v>
      </c>
      <c r="CB102" s="51" t="e">
        <v>#N/A</v>
      </c>
      <c r="CC102" s="51" t="e">
        <v>#N/A</v>
      </c>
      <c r="CD102" s="42">
        <v>1.5</v>
      </c>
      <c r="CE102" s="51" t="e">
        <v>#N/A</v>
      </c>
      <c r="CF102" s="51" t="e">
        <v>#N/A</v>
      </c>
      <c r="CG102" s="42">
        <v>0</v>
      </c>
      <c r="CH102" s="51" t="e">
        <v>#N/A</v>
      </c>
      <c r="CI102" s="51">
        <v>0</v>
      </c>
      <c r="CJ102" s="42">
        <v>6.17</v>
      </c>
      <c r="CK102" s="51" t="e">
        <v>#N/A</v>
      </c>
      <c r="CL102" s="51" t="e">
        <v>#N/A</v>
      </c>
    </row>
    <row r="103" spans="75:90" x14ac:dyDescent="0.25">
      <c r="BW103" s="47">
        <v>44296</v>
      </c>
      <c r="BX103" s="42">
        <v>22.4</v>
      </c>
      <c r="BY103" s="51" t="e">
        <v>#N/A</v>
      </c>
      <c r="BZ103" s="51" t="e">
        <v>#N/A</v>
      </c>
      <c r="CA103" s="42">
        <v>80</v>
      </c>
      <c r="CB103" s="51" t="e">
        <v>#N/A</v>
      </c>
      <c r="CC103" s="51" t="e">
        <v>#N/A</v>
      </c>
      <c r="CD103" s="42">
        <v>0</v>
      </c>
      <c r="CE103" s="51" t="e">
        <v>#N/A</v>
      </c>
      <c r="CF103" s="51">
        <v>0</v>
      </c>
      <c r="CG103" s="42">
        <v>4</v>
      </c>
      <c r="CH103" s="51" t="e">
        <v>#N/A</v>
      </c>
      <c r="CI103" s="51" t="e">
        <v>#N/A</v>
      </c>
      <c r="CJ103" s="42">
        <v>18.170000000000002</v>
      </c>
      <c r="CK103" s="51" t="e">
        <v>#N/A</v>
      </c>
      <c r="CL103" s="51" t="e">
        <v>#N/A</v>
      </c>
    </row>
    <row r="104" spans="75:90" x14ac:dyDescent="0.25">
      <c r="BW104" s="47">
        <v>44297</v>
      </c>
      <c r="BX104" s="42">
        <v>23</v>
      </c>
      <c r="BY104" s="51" t="e">
        <v>#N/A</v>
      </c>
      <c r="BZ104" s="51" t="e">
        <v>#N/A</v>
      </c>
      <c r="CA104" s="42">
        <v>86</v>
      </c>
      <c r="CB104" s="51" t="e">
        <v>#N/A</v>
      </c>
      <c r="CC104" s="51" t="e">
        <v>#N/A</v>
      </c>
      <c r="CD104" s="42">
        <v>13</v>
      </c>
      <c r="CE104" s="51" t="e">
        <v>#N/A</v>
      </c>
      <c r="CF104" s="51" t="e">
        <v>#N/A</v>
      </c>
      <c r="CG104" s="42">
        <v>0.6</v>
      </c>
      <c r="CH104" s="51" t="e">
        <v>#N/A</v>
      </c>
      <c r="CI104" s="51" t="e">
        <v>#N/A</v>
      </c>
      <c r="CJ104" s="42">
        <v>13.7</v>
      </c>
      <c r="CK104" s="51" t="e">
        <v>#N/A</v>
      </c>
      <c r="CL104" s="51" t="e">
        <v>#N/A</v>
      </c>
    </row>
    <row r="105" spans="75:90" x14ac:dyDescent="0.25">
      <c r="BW105" s="47">
        <v>44298</v>
      </c>
      <c r="BX105" s="42">
        <v>23.7</v>
      </c>
      <c r="BY105" s="51" t="e">
        <v>#N/A</v>
      </c>
      <c r="BZ105" s="51" t="e">
        <v>#N/A</v>
      </c>
      <c r="CA105" s="42">
        <v>87</v>
      </c>
      <c r="CB105" s="51" t="e">
        <v>#N/A</v>
      </c>
      <c r="CC105" s="51" t="e">
        <v>#N/A</v>
      </c>
      <c r="CD105" s="42">
        <v>0</v>
      </c>
      <c r="CE105" s="51" t="e">
        <v>#N/A</v>
      </c>
      <c r="CF105" s="51">
        <v>0</v>
      </c>
      <c r="CG105" s="42">
        <v>5.4</v>
      </c>
      <c r="CH105" s="51" t="e">
        <v>#N/A</v>
      </c>
      <c r="CI105" s="51" t="e">
        <v>#N/A</v>
      </c>
      <c r="CJ105" s="42">
        <v>18.57</v>
      </c>
      <c r="CK105" s="51" t="e">
        <v>#N/A</v>
      </c>
      <c r="CL105" s="51" t="e">
        <v>#N/A</v>
      </c>
    </row>
    <row r="106" spans="75:90" x14ac:dyDescent="0.25">
      <c r="BW106" s="47">
        <v>44299</v>
      </c>
      <c r="BX106" s="42">
        <v>24.1</v>
      </c>
      <c r="BY106" s="51" t="e">
        <v>#N/A</v>
      </c>
      <c r="BZ106" s="51" t="e">
        <v>#N/A</v>
      </c>
      <c r="CA106" s="42">
        <v>90</v>
      </c>
      <c r="CB106" s="51" t="e">
        <v>#N/A</v>
      </c>
      <c r="CC106" s="51" t="e">
        <v>#N/A</v>
      </c>
      <c r="CD106" s="42">
        <v>17.5</v>
      </c>
      <c r="CE106" s="51" t="e">
        <v>#N/A</v>
      </c>
      <c r="CF106" s="51" t="e">
        <v>#N/A</v>
      </c>
      <c r="CG106" s="42">
        <v>3.8</v>
      </c>
      <c r="CH106" s="51" t="e">
        <v>#N/A</v>
      </c>
      <c r="CI106" s="51" t="e">
        <v>#N/A</v>
      </c>
      <c r="CJ106" s="42">
        <v>18.2</v>
      </c>
      <c r="CK106" s="51" t="e">
        <v>#N/A</v>
      </c>
      <c r="CL106" s="51" t="e">
        <v>#N/A</v>
      </c>
    </row>
    <row r="107" spans="75:90" x14ac:dyDescent="0.25">
      <c r="BW107" s="47">
        <v>44300</v>
      </c>
      <c r="BX107" s="42">
        <v>22.3</v>
      </c>
      <c r="BY107" s="51" t="e">
        <v>#N/A</v>
      </c>
      <c r="BZ107" s="51" t="e">
        <v>#N/A</v>
      </c>
      <c r="CA107" s="42">
        <v>93</v>
      </c>
      <c r="CB107" s="51" t="e">
        <v>#N/A</v>
      </c>
      <c r="CC107" s="51" t="e">
        <v>#N/A</v>
      </c>
      <c r="CD107" s="42">
        <v>3</v>
      </c>
      <c r="CE107" s="51" t="e">
        <v>#N/A</v>
      </c>
      <c r="CF107" s="51" t="e">
        <v>#N/A</v>
      </c>
      <c r="CG107" s="42">
        <v>0</v>
      </c>
      <c r="CH107" s="51" t="e">
        <v>#N/A</v>
      </c>
      <c r="CI107" s="51">
        <v>0</v>
      </c>
      <c r="CJ107" s="42">
        <v>7.2</v>
      </c>
      <c r="CK107" s="51" t="e">
        <v>#N/A</v>
      </c>
      <c r="CL107" s="51" t="e">
        <v>#N/A</v>
      </c>
    </row>
    <row r="108" spans="75:90" x14ac:dyDescent="0.25">
      <c r="BW108" s="47">
        <v>44301</v>
      </c>
      <c r="BX108" s="42">
        <v>23.3</v>
      </c>
      <c r="BY108" s="51" t="e">
        <v>#N/A</v>
      </c>
      <c r="BZ108" s="51" t="e">
        <v>#N/A</v>
      </c>
      <c r="CA108" s="42">
        <v>86</v>
      </c>
      <c r="CB108" s="51" t="e">
        <v>#N/A</v>
      </c>
      <c r="CC108" s="51" t="e">
        <v>#N/A</v>
      </c>
      <c r="CD108" s="42">
        <v>0</v>
      </c>
      <c r="CE108" s="51" t="e">
        <v>#N/A</v>
      </c>
      <c r="CF108" s="51">
        <v>0</v>
      </c>
      <c r="CG108" s="42">
        <v>5.5</v>
      </c>
      <c r="CH108" s="51" t="e">
        <v>#N/A</v>
      </c>
      <c r="CI108" s="51" t="e">
        <v>#N/A</v>
      </c>
      <c r="CJ108" s="42">
        <v>19.100000000000001</v>
      </c>
      <c r="CK108" s="51" t="e">
        <v>#N/A</v>
      </c>
      <c r="CL108" s="51" t="e">
        <v>#N/A</v>
      </c>
    </row>
    <row r="109" spans="75:90" x14ac:dyDescent="0.25">
      <c r="BW109" s="47">
        <v>44302</v>
      </c>
      <c r="BX109" s="42">
        <v>23.7</v>
      </c>
      <c r="BY109" s="51" t="e">
        <v>#N/A</v>
      </c>
      <c r="BZ109" s="51" t="e">
        <v>#N/A</v>
      </c>
      <c r="CA109" s="42">
        <v>85</v>
      </c>
      <c r="CB109" s="51" t="e">
        <v>#N/A</v>
      </c>
      <c r="CC109" s="51" t="e">
        <v>#N/A</v>
      </c>
      <c r="CD109" s="42">
        <v>0</v>
      </c>
      <c r="CE109" s="51" t="e">
        <v>#N/A</v>
      </c>
      <c r="CF109" s="51">
        <v>0</v>
      </c>
      <c r="CG109" s="42">
        <v>0.7</v>
      </c>
      <c r="CH109" s="51" t="e">
        <v>#N/A</v>
      </c>
      <c r="CI109" s="51" t="e">
        <v>#N/A</v>
      </c>
      <c r="CJ109" s="42">
        <v>9.5399999999999991</v>
      </c>
      <c r="CK109" s="51" t="e">
        <v>#N/A</v>
      </c>
      <c r="CL109" s="51" t="e">
        <v>#N/A</v>
      </c>
    </row>
    <row r="110" spans="75:90" x14ac:dyDescent="0.25">
      <c r="BW110" s="47">
        <v>44303</v>
      </c>
      <c r="BX110" s="42">
        <v>23.1</v>
      </c>
      <c r="BY110" s="51" t="e">
        <v>#N/A</v>
      </c>
      <c r="BZ110" s="51" t="e">
        <v>#N/A</v>
      </c>
      <c r="CA110" s="42">
        <v>74</v>
      </c>
      <c r="CB110" s="51" t="e">
        <v>#N/A</v>
      </c>
      <c r="CC110" s="51" t="e">
        <v>#N/A</v>
      </c>
      <c r="CD110" s="42" t="str">
        <v>T</v>
      </c>
      <c r="CE110" s="51" t="e">
        <v>#N/A</v>
      </c>
      <c r="CF110" s="51" t="e">
        <v>#N/A</v>
      </c>
      <c r="CG110" s="42">
        <v>0</v>
      </c>
      <c r="CH110" s="51" t="e">
        <v>#N/A</v>
      </c>
      <c r="CI110" s="51">
        <v>0</v>
      </c>
      <c r="CJ110" s="42">
        <v>4.34</v>
      </c>
      <c r="CK110" s="51" t="e">
        <v>#N/A</v>
      </c>
      <c r="CL110" s="51" t="e">
        <v>#N/A</v>
      </c>
    </row>
    <row r="111" spans="75:90" x14ac:dyDescent="0.25">
      <c r="BW111" s="47">
        <v>44304</v>
      </c>
      <c r="BX111" s="42">
        <v>21.6</v>
      </c>
      <c r="BY111" s="51" t="e">
        <v>#N/A</v>
      </c>
      <c r="BZ111" s="51" t="e">
        <v>#N/A</v>
      </c>
      <c r="CA111" s="42">
        <v>64</v>
      </c>
      <c r="CB111" s="51" t="e">
        <v>#N/A</v>
      </c>
      <c r="CC111" s="51" t="e">
        <v>#N/A</v>
      </c>
      <c r="CD111" s="42" t="str">
        <v>T</v>
      </c>
      <c r="CE111" s="51" t="e">
        <v>#N/A</v>
      </c>
      <c r="CF111" s="51" t="e">
        <v>#N/A</v>
      </c>
      <c r="CG111" s="42">
        <v>3.1</v>
      </c>
      <c r="CH111" s="51" t="e">
        <v>#N/A</v>
      </c>
      <c r="CI111" s="51" t="e">
        <v>#N/A</v>
      </c>
      <c r="CJ111" s="42">
        <v>13.77</v>
      </c>
      <c r="CK111" s="51" t="e">
        <v>#N/A</v>
      </c>
      <c r="CL111" s="51" t="e">
        <v>#N/A</v>
      </c>
    </row>
    <row r="112" spans="75:90" x14ac:dyDescent="0.25">
      <c r="BW112" s="47">
        <v>44305</v>
      </c>
      <c r="BX112" s="42">
        <v>21.1</v>
      </c>
      <c r="BY112" s="51" t="e">
        <v>#N/A</v>
      </c>
      <c r="BZ112" s="51" t="e">
        <v>#N/A</v>
      </c>
      <c r="CA112" s="42">
        <v>74</v>
      </c>
      <c r="CB112" s="51" t="e">
        <v>#N/A</v>
      </c>
      <c r="CC112" s="51" t="e">
        <v>#N/A</v>
      </c>
      <c r="CD112" s="42">
        <v>0.5</v>
      </c>
      <c r="CE112" s="51" t="e">
        <v>#N/A</v>
      </c>
      <c r="CF112" s="51" t="e">
        <v>#N/A</v>
      </c>
      <c r="CG112" s="42">
        <v>1.9</v>
      </c>
      <c r="CH112" s="51" t="e">
        <v>#N/A</v>
      </c>
      <c r="CI112" s="51" t="e">
        <v>#N/A</v>
      </c>
      <c r="CJ112" s="42">
        <v>13.68</v>
      </c>
      <c r="CK112" s="51" t="e">
        <v>#N/A</v>
      </c>
      <c r="CL112" s="51" t="e">
        <v>#N/A</v>
      </c>
    </row>
    <row r="113" spans="75:90" x14ac:dyDescent="0.25">
      <c r="BW113" s="47">
        <v>44306</v>
      </c>
      <c r="BX113" s="42">
        <v>22.5</v>
      </c>
      <c r="BY113" s="51" t="e">
        <v>#N/A</v>
      </c>
      <c r="BZ113" s="51" t="e">
        <v>#N/A</v>
      </c>
      <c r="CA113" s="42">
        <v>72</v>
      </c>
      <c r="CB113" s="51" t="e">
        <v>#N/A</v>
      </c>
      <c r="CC113" s="51" t="e">
        <v>#N/A</v>
      </c>
      <c r="CD113" s="42">
        <v>0</v>
      </c>
      <c r="CE113" s="51" t="e">
        <v>#N/A</v>
      </c>
      <c r="CF113" s="51">
        <v>0</v>
      </c>
      <c r="CG113" s="42">
        <v>3.5</v>
      </c>
      <c r="CH113" s="51" t="e">
        <v>#N/A</v>
      </c>
      <c r="CI113" s="51" t="e">
        <v>#N/A</v>
      </c>
      <c r="CJ113" s="42">
        <v>16.399999999999999</v>
      </c>
      <c r="CK113" s="51" t="e">
        <v>#N/A</v>
      </c>
      <c r="CL113" s="51" t="e">
        <v>#N/A</v>
      </c>
    </row>
    <row r="114" spans="75:90" x14ac:dyDescent="0.25">
      <c r="BW114" s="47">
        <v>44307</v>
      </c>
      <c r="BX114" s="42">
        <v>23.7</v>
      </c>
      <c r="BY114" s="51" t="e">
        <v>#N/A</v>
      </c>
      <c r="BZ114" s="51" t="e">
        <v>#N/A</v>
      </c>
      <c r="CA114" s="42">
        <v>76</v>
      </c>
      <c r="CB114" s="51" t="e">
        <v>#N/A</v>
      </c>
      <c r="CC114" s="51" t="e">
        <v>#N/A</v>
      </c>
      <c r="CD114" s="42">
        <v>0</v>
      </c>
      <c r="CE114" s="51" t="e">
        <v>#N/A</v>
      </c>
      <c r="CF114" s="51">
        <v>0</v>
      </c>
      <c r="CG114" s="42">
        <v>9.6999999999999993</v>
      </c>
      <c r="CH114" s="51" t="e">
        <v>#N/A</v>
      </c>
      <c r="CI114" s="51" t="e">
        <v>#N/A</v>
      </c>
      <c r="CJ114" s="42">
        <v>26.45</v>
      </c>
      <c r="CK114" s="51" t="e">
        <v>#N/A</v>
      </c>
      <c r="CL114" s="51" t="e">
        <v>#N/A</v>
      </c>
    </row>
    <row r="115" spans="75:90" x14ac:dyDescent="0.25">
      <c r="BW115" s="47">
        <v>44308</v>
      </c>
      <c r="BX115" s="42">
        <v>23.5</v>
      </c>
      <c r="BY115" s="51" t="e">
        <v>#N/A</v>
      </c>
      <c r="BZ115" s="51" t="e">
        <v>#N/A</v>
      </c>
      <c r="CA115" s="42">
        <v>90</v>
      </c>
      <c r="CB115" s="51" t="e">
        <v>#N/A</v>
      </c>
      <c r="CC115" s="51" t="e">
        <v>#N/A</v>
      </c>
      <c r="CD115" s="42">
        <v>18.5</v>
      </c>
      <c r="CE115" s="51" t="e">
        <v>#N/A</v>
      </c>
      <c r="CF115" s="51" t="e">
        <v>#N/A</v>
      </c>
      <c r="CG115" s="42">
        <v>0</v>
      </c>
      <c r="CH115" s="51" t="e">
        <v>#N/A</v>
      </c>
      <c r="CI115" s="51">
        <v>0</v>
      </c>
      <c r="CJ115" s="42">
        <v>10.08</v>
      </c>
      <c r="CK115" s="51" t="e">
        <v>#N/A</v>
      </c>
      <c r="CL115" s="51" t="e">
        <v>#N/A</v>
      </c>
    </row>
    <row r="116" spans="75:90" x14ac:dyDescent="0.25">
      <c r="BW116" s="47">
        <v>44309</v>
      </c>
      <c r="BX116" s="42">
        <v>24.7</v>
      </c>
      <c r="BY116" s="51" t="e">
        <v>#N/A</v>
      </c>
      <c r="BZ116" s="51" t="e">
        <v>#N/A</v>
      </c>
      <c r="CA116" s="42">
        <v>80</v>
      </c>
      <c r="CB116" s="51" t="e">
        <v>#N/A</v>
      </c>
      <c r="CC116" s="51" t="e">
        <v>#N/A</v>
      </c>
      <c r="CD116" s="42">
        <v>0</v>
      </c>
      <c r="CE116" s="51" t="e">
        <v>#N/A</v>
      </c>
      <c r="CF116" s="51">
        <v>0</v>
      </c>
      <c r="CG116" s="42">
        <v>4.8</v>
      </c>
      <c r="CH116" s="51" t="e">
        <v>#N/A</v>
      </c>
      <c r="CI116" s="51" t="e">
        <v>#N/A</v>
      </c>
      <c r="CJ116" s="42">
        <v>18.559999999999999</v>
      </c>
      <c r="CK116" s="51" t="e">
        <v>#N/A</v>
      </c>
      <c r="CL116" s="51" t="e">
        <v>#N/A</v>
      </c>
    </row>
    <row r="117" spans="75:90" x14ac:dyDescent="0.25">
      <c r="BW117" s="47">
        <v>44310</v>
      </c>
      <c r="BX117" s="42">
        <v>23.2</v>
      </c>
      <c r="BY117" s="51" t="e">
        <v>#N/A</v>
      </c>
      <c r="BZ117" s="51" t="e">
        <v>#N/A</v>
      </c>
      <c r="CA117" s="42">
        <v>91</v>
      </c>
      <c r="CB117" s="51" t="e">
        <v>#N/A</v>
      </c>
      <c r="CC117" s="51" t="e">
        <v>#N/A</v>
      </c>
      <c r="CD117" s="42">
        <v>8.5</v>
      </c>
      <c r="CE117" s="51" t="e">
        <v>#N/A</v>
      </c>
      <c r="CF117" s="51" t="e">
        <v>#N/A</v>
      </c>
      <c r="CG117" s="42">
        <v>1.6</v>
      </c>
      <c r="CH117" s="51" t="e">
        <v>#N/A</v>
      </c>
      <c r="CI117" s="51" t="e">
        <v>#N/A</v>
      </c>
      <c r="CJ117" s="42">
        <v>12.76</v>
      </c>
      <c r="CK117" s="51" t="e">
        <v>#N/A</v>
      </c>
      <c r="CL117" s="51" t="e">
        <v>#N/A</v>
      </c>
    </row>
    <row r="118" spans="75:90" x14ac:dyDescent="0.25">
      <c r="BW118" s="47">
        <v>44311</v>
      </c>
      <c r="BX118" s="42">
        <v>21</v>
      </c>
      <c r="BY118" s="51" t="e">
        <v>#N/A</v>
      </c>
      <c r="BZ118" s="51" t="e">
        <v>#N/A</v>
      </c>
      <c r="CA118" s="42">
        <v>92</v>
      </c>
      <c r="CB118" s="51" t="e">
        <v>#N/A</v>
      </c>
      <c r="CC118" s="51" t="e">
        <v>#N/A</v>
      </c>
      <c r="CD118" s="42">
        <v>20.5</v>
      </c>
      <c r="CE118" s="51" t="e">
        <v>#N/A</v>
      </c>
      <c r="CF118" s="51" t="e">
        <v>#N/A</v>
      </c>
      <c r="CG118" s="42">
        <v>0</v>
      </c>
      <c r="CH118" s="51" t="e">
        <v>#N/A</v>
      </c>
      <c r="CI118" s="51">
        <v>0</v>
      </c>
      <c r="CJ118" s="42">
        <v>4.3600000000000003</v>
      </c>
      <c r="CK118" s="51" t="e">
        <v>#N/A</v>
      </c>
      <c r="CL118" s="51" t="e">
        <v>#N/A</v>
      </c>
    </row>
    <row r="119" spans="75:90" x14ac:dyDescent="0.25">
      <c r="BW119" s="47">
        <v>44312</v>
      </c>
      <c r="BX119" s="42">
        <v>21.8</v>
      </c>
      <c r="BY119" s="51" t="e">
        <v>#N/A</v>
      </c>
      <c r="BZ119" s="51" t="e">
        <v>#N/A</v>
      </c>
      <c r="CA119" s="42">
        <v>79</v>
      </c>
      <c r="CB119" s="51" t="e">
        <v>#N/A</v>
      </c>
      <c r="CC119" s="51" t="e">
        <v>#N/A</v>
      </c>
      <c r="CD119" s="42" t="str">
        <v>T</v>
      </c>
      <c r="CE119" s="51" t="e">
        <v>#N/A</v>
      </c>
      <c r="CF119" s="51" t="e">
        <v>#N/A</v>
      </c>
      <c r="CG119" s="42">
        <v>0.4</v>
      </c>
      <c r="CH119" s="51" t="e">
        <v>#N/A</v>
      </c>
      <c r="CI119" s="51" t="e">
        <v>#N/A</v>
      </c>
      <c r="CJ119" s="42">
        <v>11.12</v>
      </c>
      <c r="CK119" s="51" t="e">
        <v>#N/A</v>
      </c>
      <c r="CL119" s="51" t="e">
        <v>#N/A</v>
      </c>
    </row>
    <row r="120" spans="75:90" x14ac:dyDescent="0.25">
      <c r="BW120" s="47">
        <v>44313</v>
      </c>
      <c r="BX120" s="42">
        <v>22.2</v>
      </c>
      <c r="BY120" s="51" t="e">
        <v>#N/A</v>
      </c>
      <c r="BZ120" s="51" t="e">
        <v>#N/A</v>
      </c>
      <c r="CA120" s="42">
        <v>81</v>
      </c>
      <c r="CB120" s="51" t="e">
        <v>#N/A</v>
      </c>
      <c r="CC120" s="51" t="e">
        <v>#N/A</v>
      </c>
      <c r="CD120" s="42" t="str">
        <v>T</v>
      </c>
      <c r="CE120" s="51" t="e">
        <v>#N/A</v>
      </c>
      <c r="CF120" s="51" t="e">
        <v>#N/A</v>
      </c>
      <c r="CG120" s="42">
        <v>0.8</v>
      </c>
      <c r="CH120" s="51" t="e">
        <v>#N/A</v>
      </c>
      <c r="CI120" s="51" t="e">
        <v>#N/A</v>
      </c>
      <c r="CJ120" s="42">
        <v>9.32</v>
      </c>
      <c r="CK120" s="51" t="e">
        <v>#N/A</v>
      </c>
      <c r="CL120" s="51" t="e">
        <v>#N/A</v>
      </c>
    </row>
    <row r="121" spans="75:90" x14ac:dyDescent="0.25">
      <c r="BW121" s="47">
        <v>44314</v>
      </c>
      <c r="BX121" s="42">
        <v>23.3</v>
      </c>
      <c r="BY121" s="51" t="e">
        <v>#N/A</v>
      </c>
      <c r="BZ121" s="51" t="e">
        <v>#N/A</v>
      </c>
      <c r="CA121" s="42">
        <v>83</v>
      </c>
      <c r="CB121" s="51" t="e">
        <v>#N/A</v>
      </c>
      <c r="CC121" s="51" t="e">
        <v>#N/A</v>
      </c>
      <c r="CD121" s="42">
        <v>0.5</v>
      </c>
      <c r="CE121" s="51" t="e">
        <v>#N/A</v>
      </c>
      <c r="CF121" s="51" t="e">
        <v>#N/A</v>
      </c>
      <c r="CG121" s="42">
        <v>2.1</v>
      </c>
      <c r="CH121" s="51" t="e">
        <v>#N/A</v>
      </c>
      <c r="CI121" s="51" t="e">
        <v>#N/A</v>
      </c>
      <c r="CJ121" s="42">
        <v>15.83</v>
      </c>
      <c r="CK121" s="51" t="e">
        <v>#N/A</v>
      </c>
      <c r="CL121" s="51" t="e">
        <v>#N/A</v>
      </c>
    </row>
    <row r="122" spans="75:90" x14ac:dyDescent="0.25">
      <c r="BW122" s="47">
        <v>44315</v>
      </c>
      <c r="BX122" s="42">
        <v>20.7</v>
      </c>
      <c r="BY122" s="51" t="e">
        <v>#N/A</v>
      </c>
      <c r="BZ122" s="51" t="e">
        <v>#N/A</v>
      </c>
      <c r="CA122" s="42">
        <v>93</v>
      </c>
      <c r="CB122" s="51" t="e">
        <v>#N/A</v>
      </c>
      <c r="CC122" s="51" t="e">
        <v>#N/A</v>
      </c>
      <c r="CD122" s="42">
        <v>6.5</v>
      </c>
      <c r="CE122" s="51" t="e">
        <v>#N/A</v>
      </c>
      <c r="CF122" s="51" t="e">
        <v>#N/A</v>
      </c>
      <c r="CG122" s="42">
        <v>0</v>
      </c>
      <c r="CH122" s="51" t="e">
        <v>#N/A</v>
      </c>
      <c r="CI122" s="51">
        <v>0</v>
      </c>
      <c r="CJ122" s="42">
        <v>4.88</v>
      </c>
      <c r="CK122" s="51" t="e">
        <v>#N/A</v>
      </c>
      <c r="CL122" s="51" t="e">
        <v>#N/A</v>
      </c>
    </row>
    <row r="123" spans="75:90" x14ac:dyDescent="0.25">
      <c r="BW123" s="47">
        <v>44316</v>
      </c>
      <c r="BX123" s="42">
        <v>23.6</v>
      </c>
      <c r="BY123" s="51" t="e">
        <v>#N/A</v>
      </c>
      <c r="BZ123" s="51" t="e">
        <v>#N/A</v>
      </c>
      <c r="CA123" s="42">
        <v>80</v>
      </c>
      <c r="CB123" s="51" t="e">
        <v>#N/A</v>
      </c>
      <c r="CC123" s="51" t="e">
        <v>#N/A</v>
      </c>
      <c r="CD123" s="42">
        <v>0</v>
      </c>
      <c r="CE123" s="51" t="e">
        <v>#N/A</v>
      </c>
      <c r="CF123" s="51">
        <v>0</v>
      </c>
      <c r="CG123" s="42">
        <v>11</v>
      </c>
      <c r="CH123" s="51" t="e">
        <v>#N/A</v>
      </c>
      <c r="CI123" s="51" t="e">
        <v>#N/A</v>
      </c>
      <c r="CJ123" s="42">
        <v>27.55</v>
      </c>
      <c r="CK123" s="51" t="e">
        <v>#N/A</v>
      </c>
      <c r="CL123" s="51" t="e">
        <v>#N/A</v>
      </c>
    </row>
    <row r="124" spans="75:90" x14ac:dyDescent="0.25">
      <c r="BW124" s="47">
        <v>44317</v>
      </c>
      <c r="BX124" s="42">
        <v>24.6</v>
      </c>
      <c r="BY124" s="51" t="e">
        <v>#N/A</v>
      </c>
      <c r="BZ124" s="51" t="e">
        <v>#N/A</v>
      </c>
      <c r="CA124" s="42">
        <v>75</v>
      </c>
      <c r="CB124" s="51" t="e">
        <v>#N/A</v>
      </c>
      <c r="CC124" s="51" t="e">
        <v>#N/A</v>
      </c>
      <c r="CD124" s="42">
        <v>0</v>
      </c>
      <c r="CE124" s="51" t="e">
        <v>#N/A</v>
      </c>
      <c r="CF124" s="51">
        <v>0</v>
      </c>
      <c r="CG124" s="42">
        <v>6.7</v>
      </c>
      <c r="CH124" s="51" t="e">
        <v>#N/A</v>
      </c>
      <c r="CI124" s="51" t="e">
        <v>#N/A</v>
      </c>
      <c r="CJ124" s="42">
        <v>21.15</v>
      </c>
      <c r="CK124" s="51" t="e">
        <v>#N/A</v>
      </c>
      <c r="CL124" s="51" t="e">
        <v>#N/A</v>
      </c>
    </row>
    <row r="125" spans="75:90" x14ac:dyDescent="0.25">
      <c r="BW125" s="47">
        <v>44318</v>
      </c>
      <c r="BX125" s="42">
        <v>24.5</v>
      </c>
      <c r="BY125" s="51" t="e">
        <v>#N/A</v>
      </c>
      <c r="BZ125" s="51" t="e">
        <v>#N/A</v>
      </c>
      <c r="CA125" s="42">
        <v>73</v>
      </c>
      <c r="CB125" s="51" t="e">
        <v>#N/A</v>
      </c>
      <c r="CC125" s="51" t="e">
        <v>#N/A</v>
      </c>
      <c r="CD125" s="42">
        <v>0</v>
      </c>
      <c r="CE125" s="51" t="e">
        <v>#N/A</v>
      </c>
      <c r="CF125" s="51">
        <v>0</v>
      </c>
      <c r="CG125" s="42">
        <v>6.6</v>
      </c>
      <c r="CH125" s="51" t="e">
        <v>#N/A</v>
      </c>
      <c r="CI125" s="51" t="e">
        <v>#N/A</v>
      </c>
      <c r="CJ125" s="42">
        <v>20.75</v>
      </c>
      <c r="CK125" s="51" t="e">
        <v>#N/A</v>
      </c>
      <c r="CL125" s="51" t="e">
        <v>#N/A</v>
      </c>
    </row>
    <row r="126" spans="75:90" x14ac:dyDescent="0.25">
      <c r="BW126" s="47">
        <v>44319</v>
      </c>
      <c r="BX126" s="42">
        <v>23.5</v>
      </c>
      <c r="BY126" s="51" t="e">
        <v>#N/A</v>
      </c>
      <c r="BZ126" s="51" t="e">
        <v>#N/A</v>
      </c>
      <c r="CA126" s="42">
        <v>88</v>
      </c>
      <c r="CB126" s="51" t="e">
        <v>#N/A</v>
      </c>
      <c r="CC126" s="51" t="e">
        <v>#N/A</v>
      </c>
      <c r="CD126" s="42">
        <v>5</v>
      </c>
      <c r="CE126" s="51" t="e">
        <v>#N/A</v>
      </c>
      <c r="CF126" s="51" t="e">
        <v>#N/A</v>
      </c>
      <c r="CG126" s="42">
        <v>0</v>
      </c>
      <c r="CH126" s="51" t="e">
        <v>#N/A</v>
      </c>
      <c r="CI126" s="51">
        <v>0</v>
      </c>
      <c r="CJ126" s="42">
        <v>9.48</v>
      </c>
      <c r="CK126" s="51" t="e">
        <v>#N/A</v>
      </c>
      <c r="CL126" s="51" t="e">
        <v>#N/A</v>
      </c>
    </row>
    <row r="127" spans="75:90" x14ac:dyDescent="0.25">
      <c r="BW127" s="47">
        <v>44320</v>
      </c>
      <c r="BX127" s="42">
        <v>25.1</v>
      </c>
      <c r="BY127" s="51" t="e">
        <v>#N/A</v>
      </c>
      <c r="BZ127" s="51" t="e">
        <v>#N/A</v>
      </c>
      <c r="CA127" s="42">
        <v>90</v>
      </c>
      <c r="CB127" s="51" t="e">
        <v>#N/A</v>
      </c>
      <c r="CC127" s="51" t="e">
        <v>#N/A</v>
      </c>
      <c r="CD127" s="42" t="str">
        <v>T</v>
      </c>
      <c r="CE127" s="51" t="e">
        <v>#N/A</v>
      </c>
      <c r="CF127" s="51" t="e">
        <v>#N/A</v>
      </c>
      <c r="CG127" s="42">
        <v>3.3</v>
      </c>
      <c r="CH127" s="51" t="e">
        <v>#N/A</v>
      </c>
      <c r="CI127" s="51" t="e">
        <v>#N/A</v>
      </c>
      <c r="CJ127" s="42">
        <v>17.41</v>
      </c>
      <c r="CK127" s="51" t="e">
        <v>#N/A</v>
      </c>
      <c r="CL127" s="51" t="e">
        <v>#N/A</v>
      </c>
    </row>
    <row r="128" spans="75:90" x14ac:dyDescent="0.25">
      <c r="BW128" s="47">
        <v>44321</v>
      </c>
      <c r="BX128" s="42">
        <v>24.2</v>
      </c>
      <c r="BY128" s="51" t="e">
        <v>#N/A</v>
      </c>
      <c r="BZ128" s="51" t="e">
        <v>#N/A</v>
      </c>
      <c r="CA128" s="42">
        <v>82</v>
      </c>
      <c r="CB128" s="51" t="e">
        <v>#N/A</v>
      </c>
      <c r="CC128" s="51" t="e">
        <v>#N/A</v>
      </c>
      <c r="CD128" s="42">
        <v>0</v>
      </c>
      <c r="CE128" s="51" t="e">
        <v>#N/A</v>
      </c>
      <c r="CF128" s="51">
        <v>0</v>
      </c>
      <c r="CG128" s="42">
        <v>2.7</v>
      </c>
      <c r="CH128" s="51" t="e">
        <v>#N/A</v>
      </c>
      <c r="CI128" s="51" t="e">
        <v>#N/A</v>
      </c>
      <c r="CJ128" s="42">
        <v>14.17</v>
      </c>
      <c r="CK128" s="51" t="e">
        <v>#N/A</v>
      </c>
      <c r="CL128" s="51" t="e">
        <v>#N/A</v>
      </c>
    </row>
    <row r="129" spans="75:90" x14ac:dyDescent="0.25">
      <c r="BW129" s="47">
        <v>44322</v>
      </c>
      <c r="BX129" s="42">
        <v>24.7</v>
      </c>
      <c r="BY129" s="51" t="e">
        <v>#N/A</v>
      </c>
      <c r="BZ129" s="51" t="e">
        <v>#N/A</v>
      </c>
      <c r="CA129" s="42">
        <v>81</v>
      </c>
      <c r="CB129" s="51" t="e">
        <v>#N/A</v>
      </c>
      <c r="CC129" s="51" t="e">
        <v>#N/A</v>
      </c>
      <c r="CD129" s="42">
        <v>0</v>
      </c>
      <c r="CE129" s="51" t="e">
        <v>#N/A</v>
      </c>
      <c r="CF129" s="51">
        <v>0</v>
      </c>
      <c r="CG129" s="42">
        <v>4.5</v>
      </c>
      <c r="CH129" s="51" t="e">
        <v>#N/A</v>
      </c>
      <c r="CI129" s="51" t="e">
        <v>#N/A</v>
      </c>
      <c r="CJ129" s="42">
        <v>20.46</v>
      </c>
      <c r="CK129" s="51" t="e">
        <v>#N/A</v>
      </c>
      <c r="CL129" s="51" t="e">
        <v>#N/A</v>
      </c>
    </row>
    <row r="130" spans="75:90" x14ac:dyDescent="0.25">
      <c r="BW130" s="47">
        <v>44323</v>
      </c>
      <c r="BX130" s="42">
        <v>26.1</v>
      </c>
      <c r="BY130" s="51" t="e">
        <v>#N/A</v>
      </c>
      <c r="BZ130" s="51" t="e">
        <v>#N/A</v>
      </c>
      <c r="CA130" s="42">
        <v>87</v>
      </c>
      <c r="CB130" s="51" t="e">
        <v>#N/A</v>
      </c>
      <c r="CC130" s="51" t="e">
        <v>#N/A</v>
      </c>
      <c r="CD130" s="42">
        <v>0</v>
      </c>
      <c r="CE130" s="51" t="e">
        <v>#N/A</v>
      </c>
      <c r="CF130" s="51">
        <v>0</v>
      </c>
      <c r="CG130" s="42">
        <v>7</v>
      </c>
      <c r="CH130" s="51" t="e">
        <v>#N/A</v>
      </c>
      <c r="CI130" s="51" t="e">
        <v>#N/A</v>
      </c>
      <c r="CJ130" s="42">
        <v>22.14</v>
      </c>
      <c r="CK130" s="51" t="e">
        <v>#N/A</v>
      </c>
      <c r="CL130" s="51" t="e">
        <v>#N/A</v>
      </c>
    </row>
    <row r="131" spans="75:90" x14ac:dyDescent="0.25">
      <c r="BW131" s="47">
        <v>44324</v>
      </c>
      <c r="BX131" s="42">
        <v>26.5</v>
      </c>
      <c r="BY131" s="51" t="e">
        <v>#N/A</v>
      </c>
      <c r="BZ131" s="51" t="e">
        <v>#N/A</v>
      </c>
      <c r="CA131" s="42">
        <v>85</v>
      </c>
      <c r="CB131" s="51" t="e">
        <v>#N/A</v>
      </c>
      <c r="CC131" s="51" t="e">
        <v>#N/A</v>
      </c>
      <c r="CD131" s="42" t="str">
        <v>T</v>
      </c>
      <c r="CE131" s="51" t="e">
        <v>#N/A</v>
      </c>
      <c r="CF131" s="51" t="e">
        <v>#N/A</v>
      </c>
      <c r="CG131" s="42">
        <v>5.4</v>
      </c>
      <c r="CH131" s="51" t="e">
        <v>#N/A</v>
      </c>
      <c r="CI131" s="51" t="e">
        <v>#N/A</v>
      </c>
      <c r="CJ131" s="42">
        <v>22.33</v>
      </c>
      <c r="CK131" s="51" t="e">
        <v>#N/A</v>
      </c>
      <c r="CL131" s="51" t="e">
        <v>#N/A</v>
      </c>
    </row>
    <row r="132" spans="75:90" x14ac:dyDescent="0.25">
      <c r="BW132" s="47">
        <v>44325</v>
      </c>
      <c r="BX132" s="42">
        <v>27</v>
      </c>
      <c r="BY132" s="51" t="e">
        <v>#N/A</v>
      </c>
      <c r="BZ132" s="51" t="e">
        <v>#N/A</v>
      </c>
      <c r="CA132" s="42">
        <v>77</v>
      </c>
      <c r="CB132" s="51" t="e">
        <v>#N/A</v>
      </c>
      <c r="CC132" s="51" t="e">
        <v>#N/A</v>
      </c>
      <c r="CD132" s="42">
        <v>0</v>
      </c>
      <c r="CE132" s="51" t="e">
        <v>#N/A</v>
      </c>
      <c r="CF132" s="51">
        <v>0</v>
      </c>
      <c r="CG132" s="42">
        <v>6.5</v>
      </c>
      <c r="CH132" s="51" t="e">
        <v>#N/A</v>
      </c>
      <c r="CI132" s="51" t="e">
        <v>#N/A</v>
      </c>
      <c r="CJ132" s="42">
        <v>22.56</v>
      </c>
      <c r="CK132" s="51" t="e">
        <v>#N/A</v>
      </c>
      <c r="CL132" s="51" t="e">
        <v>#N/A</v>
      </c>
    </row>
    <row r="133" spans="75:90" x14ac:dyDescent="0.25">
      <c r="BW133" s="47">
        <v>44326</v>
      </c>
      <c r="BX133" s="42">
        <v>26.9</v>
      </c>
      <c r="BY133" s="51" t="e">
        <v>#N/A</v>
      </c>
      <c r="BZ133" s="51" t="e">
        <v>#N/A</v>
      </c>
      <c r="CA133" s="42">
        <v>84</v>
      </c>
      <c r="CB133" s="51" t="e">
        <v>#N/A</v>
      </c>
      <c r="CC133" s="51" t="e">
        <v>#N/A</v>
      </c>
      <c r="CD133" s="42">
        <v>0</v>
      </c>
      <c r="CE133" s="51" t="e">
        <v>#N/A</v>
      </c>
      <c r="CF133" s="51">
        <v>0</v>
      </c>
      <c r="CG133" s="42">
        <v>6.7</v>
      </c>
      <c r="CH133" s="51" t="e">
        <v>#N/A</v>
      </c>
      <c r="CI133" s="51" t="e">
        <v>#N/A</v>
      </c>
      <c r="CJ133" s="42">
        <v>22.06</v>
      </c>
      <c r="CK133" s="51" t="e">
        <v>#N/A</v>
      </c>
      <c r="CL133" s="51" t="e">
        <v>#N/A</v>
      </c>
    </row>
    <row r="134" spans="75:90" x14ac:dyDescent="0.25">
      <c r="BW134" s="47">
        <v>44327</v>
      </c>
      <c r="BX134" s="42">
        <v>27.4</v>
      </c>
      <c r="BY134" s="51" t="e">
        <v>#N/A</v>
      </c>
      <c r="BZ134" s="51" t="e">
        <v>#N/A</v>
      </c>
      <c r="CA134" s="42">
        <v>84</v>
      </c>
      <c r="CB134" s="51" t="e">
        <v>#N/A</v>
      </c>
      <c r="CC134" s="51" t="e">
        <v>#N/A</v>
      </c>
      <c r="CD134" s="42">
        <v>0</v>
      </c>
      <c r="CE134" s="51" t="e">
        <v>#N/A</v>
      </c>
      <c r="CF134" s="51">
        <v>0</v>
      </c>
      <c r="CG134" s="42">
        <v>8.1999999999999993</v>
      </c>
      <c r="CH134" s="51" t="e">
        <v>#N/A</v>
      </c>
      <c r="CI134" s="51" t="e">
        <v>#N/A</v>
      </c>
      <c r="CJ134" s="42">
        <v>25.27</v>
      </c>
      <c r="CK134" s="51" t="e">
        <v>#N/A</v>
      </c>
      <c r="CL134" s="51" t="e">
        <v>#N/A</v>
      </c>
    </row>
    <row r="135" spans="75:90" x14ac:dyDescent="0.25">
      <c r="BW135" s="47">
        <v>44328</v>
      </c>
      <c r="BX135" s="42">
        <v>28</v>
      </c>
      <c r="BY135" s="51" t="e">
        <v>#N/A</v>
      </c>
      <c r="BZ135" s="51" t="e">
        <v>#N/A</v>
      </c>
      <c r="CA135" s="42">
        <v>82</v>
      </c>
      <c r="CB135" s="51" t="e">
        <v>#N/A</v>
      </c>
      <c r="CC135" s="51" t="e">
        <v>#N/A</v>
      </c>
      <c r="CD135" s="42">
        <v>0</v>
      </c>
      <c r="CE135" s="51" t="e">
        <v>#N/A</v>
      </c>
      <c r="CF135" s="51">
        <v>0</v>
      </c>
      <c r="CG135" s="42">
        <v>11.1</v>
      </c>
      <c r="CH135" s="51" t="e">
        <v>#N/A</v>
      </c>
      <c r="CI135" s="51" t="e">
        <v>#N/A</v>
      </c>
      <c r="CJ135" s="42">
        <v>27.7</v>
      </c>
      <c r="CK135" s="51" t="e">
        <v>#N/A</v>
      </c>
      <c r="CL135" s="51" t="e">
        <v>#N/A</v>
      </c>
    </row>
    <row r="136" spans="75:90" x14ac:dyDescent="0.25">
      <c r="BW136" s="47">
        <v>44329</v>
      </c>
      <c r="BX136" s="42">
        <v>27.8</v>
      </c>
      <c r="BY136" s="51" t="e">
        <v>#N/A</v>
      </c>
      <c r="BZ136" s="51" t="e">
        <v>#N/A</v>
      </c>
      <c r="CA136" s="42">
        <v>84</v>
      </c>
      <c r="CB136" s="51" t="e">
        <v>#N/A</v>
      </c>
      <c r="CC136" s="51" t="e">
        <v>#N/A</v>
      </c>
      <c r="CD136" s="42" t="str">
        <v>T</v>
      </c>
      <c r="CE136" s="51" t="e">
        <v>#N/A</v>
      </c>
      <c r="CF136" s="51" t="e">
        <v>#N/A</v>
      </c>
      <c r="CG136" s="42">
        <v>10.199999999999999</v>
      </c>
      <c r="CH136" s="51" t="e">
        <v>#N/A</v>
      </c>
      <c r="CI136" s="51" t="e">
        <v>#N/A</v>
      </c>
      <c r="CJ136" s="42">
        <v>27.25</v>
      </c>
      <c r="CK136" s="51" t="e">
        <v>#N/A</v>
      </c>
      <c r="CL136" s="51" t="e">
        <v>#N/A</v>
      </c>
    </row>
    <row r="137" spans="75:90" x14ac:dyDescent="0.25">
      <c r="BW137" s="47">
        <v>44330</v>
      </c>
      <c r="BX137" s="42">
        <v>27.6</v>
      </c>
      <c r="BY137" s="51" t="e">
        <v>#N/A</v>
      </c>
      <c r="BZ137" s="51" t="e">
        <v>#N/A</v>
      </c>
      <c r="CA137" s="42">
        <v>83</v>
      </c>
      <c r="CB137" s="51" t="e">
        <v>#N/A</v>
      </c>
      <c r="CC137" s="51" t="e">
        <v>#N/A</v>
      </c>
      <c r="CD137" s="42">
        <v>0</v>
      </c>
      <c r="CE137" s="51" t="e">
        <v>#N/A</v>
      </c>
      <c r="CF137" s="51">
        <v>0</v>
      </c>
      <c r="CG137" s="42">
        <v>9.1999999999999993</v>
      </c>
      <c r="CH137" s="51" t="e">
        <v>#N/A</v>
      </c>
      <c r="CI137" s="51" t="e">
        <v>#N/A</v>
      </c>
      <c r="CJ137" s="42">
        <v>26.03</v>
      </c>
      <c r="CK137" s="51" t="e">
        <v>#N/A</v>
      </c>
      <c r="CL137" s="51" t="e">
        <v>#N/A</v>
      </c>
    </row>
    <row r="138" spans="75:90" x14ac:dyDescent="0.25">
      <c r="BW138" s="47">
        <v>44331</v>
      </c>
      <c r="BX138" s="42">
        <v>27.6</v>
      </c>
      <c r="BY138" s="51" t="e">
        <v>#N/A</v>
      </c>
      <c r="BZ138" s="51" t="e">
        <v>#N/A</v>
      </c>
      <c r="CA138" s="42">
        <v>80</v>
      </c>
      <c r="CB138" s="51" t="e">
        <v>#N/A</v>
      </c>
      <c r="CC138" s="51" t="e">
        <v>#N/A</v>
      </c>
      <c r="CD138" s="42">
        <v>0</v>
      </c>
      <c r="CE138" s="51" t="e">
        <v>#N/A</v>
      </c>
      <c r="CF138" s="51">
        <v>0</v>
      </c>
      <c r="CG138" s="42">
        <v>9.4</v>
      </c>
      <c r="CH138" s="51" t="e">
        <v>#N/A</v>
      </c>
      <c r="CI138" s="51" t="e">
        <v>#N/A</v>
      </c>
      <c r="CJ138" s="42">
        <v>26.53</v>
      </c>
      <c r="CK138" s="51" t="e">
        <v>#N/A</v>
      </c>
      <c r="CL138" s="51" t="e">
        <v>#N/A</v>
      </c>
    </row>
    <row r="139" spans="75:90" x14ac:dyDescent="0.25">
      <c r="BW139" s="47">
        <v>44332</v>
      </c>
      <c r="BX139" s="42">
        <v>28.1</v>
      </c>
      <c r="BY139" s="51" t="e">
        <v>#N/A</v>
      </c>
      <c r="BZ139" s="51" t="e">
        <v>#N/A</v>
      </c>
      <c r="CA139" s="42">
        <v>84</v>
      </c>
      <c r="CB139" s="51" t="e">
        <v>#N/A</v>
      </c>
      <c r="CC139" s="51" t="e">
        <v>#N/A</v>
      </c>
      <c r="CD139" s="42">
        <v>0</v>
      </c>
      <c r="CE139" s="51" t="e">
        <v>#N/A</v>
      </c>
      <c r="CF139" s="51">
        <v>0</v>
      </c>
      <c r="CG139" s="42">
        <v>9.5</v>
      </c>
      <c r="CH139" s="51" t="e">
        <v>#N/A</v>
      </c>
      <c r="CI139" s="51" t="e">
        <v>#N/A</v>
      </c>
      <c r="CJ139" s="42">
        <v>26.91</v>
      </c>
      <c r="CK139" s="51" t="e">
        <v>#N/A</v>
      </c>
      <c r="CL139" s="51" t="e">
        <v>#N/A</v>
      </c>
    </row>
    <row r="140" spans="75:90" x14ac:dyDescent="0.25">
      <c r="BW140" s="47">
        <v>44333</v>
      </c>
      <c r="BX140" s="42">
        <v>28.1</v>
      </c>
      <c r="BY140" s="51" t="e">
        <v>#N/A</v>
      </c>
      <c r="BZ140" s="51" t="e">
        <v>#N/A</v>
      </c>
      <c r="CA140" s="42">
        <v>83</v>
      </c>
      <c r="CB140" s="51" t="e">
        <v>#N/A</v>
      </c>
      <c r="CC140" s="51" t="e">
        <v>#N/A</v>
      </c>
      <c r="CD140" s="42">
        <v>0</v>
      </c>
      <c r="CE140" s="51" t="e">
        <v>#N/A</v>
      </c>
      <c r="CF140" s="51">
        <v>0</v>
      </c>
      <c r="CG140" s="42">
        <v>8.3000000000000007</v>
      </c>
      <c r="CH140" s="51" t="e">
        <v>#N/A</v>
      </c>
      <c r="CI140" s="51" t="e">
        <v>#N/A</v>
      </c>
      <c r="CJ140" s="42">
        <v>23.64</v>
      </c>
      <c r="CK140" s="51" t="e">
        <v>#N/A</v>
      </c>
      <c r="CL140" s="51" t="e">
        <v>#N/A</v>
      </c>
    </row>
    <row r="141" spans="75:90" x14ac:dyDescent="0.25">
      <c r="BW141" s="47">
        <v>44334</v>
      </c>
      <c r="BX141" s="42">
        <v>27.9</v>
      </c>
      <c r="BY141" s="51" t="e">
        <v>#N/A</v>
      </c>
      <c r="BZ141" s="51" t="e">
        <v>#N/A</v>
      </c>
      <c r="CA141" s="42">
        <v>86</v>
      </c>
      <c r="CB141" s="51" t="e">
        <v>#N/A</v>
      </c>
      <c r="CC141" s="51" t="e">
        <v>#N/A</v>
      </c>
      <c r="CD141" s="42">
        <v>1</v>
      </c>
      <c r="CE141" s="51" t="e">
        <v>#N/A</v>
      </c>
      <c r="CF141" s="51" t="e">
        <v>#N/A</v>
      </c>
      <c r="CG141" s="42">
        <v>7.6</v>
      </c>
      <c r="CH141" s="51" t="e">
        <v>#N/A</v>
      </c>
      <c r="CI141" s="51" t="e">
        <v>#N/A</v>
      </c>
      <c r="CJ141" s="42">
        <v>25.56</v>
      </c>
      <c r="CK141" s="51" t="e">
        <v>#N/A</v>
      </c>
      <c r="CL141" s="51" t="e">
        <v>#N/A</v>
      </c>
    </row>
    <row r="142" spans="75:90" x14ac:dyDescent="0.25">
      <c r="BW142" s="47">
        <v>44335</v>
      </c>
      <c r="BX142" s="42">
        <v>27.9</v>
      </c>
      <c r="BY142" s="51" t="e">
        <v>#N/A</v>
      </c>
      <c r="BZ142" s="51" t="e">
        <v>#N/A</v>
      </c>
      <c r="CA142" s="42">
        <v>84</v>
      </c>
      <c r="CB142" s="51" t="e">
        <v>#N/A</v>
      </c>
      <c r="CC142" s="51" t="e">
        <v>#N/A</v>
      </c>
      <c r="CD142" s="42">
        <v>0</v>
      </c>
      <c r="CE142" s="51" t="e">
        <v>#N/A</v>
      </c>
      <c r="CF142" s="51">
        <v>0</v>
      </c>
      <c r="CG142" s="42">
        <v>7.2</v>
      </c>
      <c r="CH142" s="51" t="e">
        <v>#N/A</v>
      </c>
      <c r="CI142" s="51" t="e">
        <v>#N/A</v>
      </c>
      <c r="CJ142" s="42">
        <v>24.67</v>
      </c>
      <c r="CK142" s="51" t="e">
        <v>#N/A</v>
      </c>
      <c r="CL142" s="51" t="e">
        <v>#N/A</v>
      </c>
    </row>
    <row r="143" spans="75:90" x14ac:dyDescent="0.25">
      <c r="BW143" s="47">
        <v>44336</v>
      </c>
      <c r="BX143" s="42">
        <v>27.9</v>
      </c>
      <c r="BY143" s="51" t="e">
        <v>#N/A</v>
      </c>
      <c r="BZ143" s="51" t="e">
        <v>#N/A</v>
      </c>
      <c r="CA143" s="42">
        <v>85</v>
      </c>
      <c r="CB143" s="51" t="e">
        <v>#N/A</v>
      </c>
      <c r="CC143" s="51" t="e">
        <v>#N/A</v>
      </c>
      <c r="CD143" s="42">
        <v>0</v>
      </c>
      <c r="CE143" s="51" t="e">
        <v>#N/A</v>
      </c>
      <c r="CF143" s="51">
        <v>0</v>
      </c>
      <c r="CG143" s="42">
        <v>6.2</v>
      </c>
      <c r="CH143" s="51" t="e">
        <v>#N/A</v>
      </c>
      <c r="CI143" s="51" t="e">
        <v>#N/A</v>
      </c>
      <c r="CJ143" s="42">
        <v>22.26</v>
      </c>
      <c r="CK143" s="51" t="e">
        <v>#N/A</v>
      </c>
      <c r="CL143" s="51" t="e">
        <v>#N/A</v>
      </c>
    </row>
    <row r="144" spans="75:90" x14ac:dyDescent="0.25">
      <c r="BW144" s="47">
        <v>44337</v>
      </c>
      <c r="BX144" s="42">
        <v>28.3</v>
      </c>
      <c r="BY144" s="51" t="e">
        <v>#N/A</v>
      </c>
      <c r="BZ144" s="51" t="e">
        <v>#N/A</v>
      </c>
      <c r="CA144" s="42">
        <v>83</v>
      </c>
      <c r="CB144" s="51" t="e">
        <v>#N/A</v>
      </c>
      <c r="CC144" s="51" t="e">
        <v>#N/A</v>
      </c>
      <c r="CD144" s="42">
        <v>0</v>
      </c>
      <c r="CE144" s="51" t="e">
        <v>#N/A</v>
      </c>
      <c r="CF144" s="51">
        <v>0</v>
      </c>
      <c r="CG144" s="42">
        <v>7.6</v>
      </c>
      <c r="CH144" s="51" t="e">
        <v>#N/A</v>
      </c>
      <c r="CI144" s="51" t="e">
        <v>#N/A</v>
      </c>
      <c r="CJ144" s="42">
        <v>23.63</v>
      </c>
      <c r="CK144" s="51" t="e">
        <v>#N/A</v>
      </c>
      <c r="CL144" s="51" t="e">
        <v>#N/A</v>
      </c>
    </row>
    <row r="145" spans="75:90" x14ac:dyDescent="0.25">
      <c r="BW145" s="47">
        <v>44338</v>
      </c>
      <c r="BX145" s="42">
        <v>28.5</v>
      </c>
      <c r="BY145" s="51" t="e">
        <v>#N/A</v>
      </c>
      <c r="BZ145" s="51" t="e">
        <v>#N/A</v>
      </c>
      <c r="CA145" s="42">
        <v>82</v>
      </c>
      <c r="CB145" s="51" t="e">
        <v>#N/A</v>
      </c>
      <c r="CC145" s="51" t="e">
        <v>#N/A</v>
      </c>
      <c r="CD145" s="42">
        <v>0</v>
      </c>
      <c r="CE145" s="51" t="e">
        <v>#N/A</v>
      </c>
      <c r="CF145" s="51">
        <v>0</v>
      </c>
      <c r="CG145" s="42">
        <v>7.1</v>
      </c>
      <c r="CH145" s="51" t="e">
        <v>#N/A</v>
      </c>
      <c r="CI145" s="51" t="e">
        <v>#N/A</v>
      </c>
      <c r="CJ145" s="42">
        <v>22.73</v>
      </c>
      <c r="CK145" s="51" t="e">
        <v>#N/A</v>
      </c>
      <c r="CL145" s="51" t="e">
        <v>#N/A</v>
      </c>
    </row>
    <row r="146" spans="75:90" x14ac:dyDescent="0.25">
      <c r="BW146" s="47">
        <v>44339</v>
      </c>
      <c r="BX146" s="42">
        <v>28.7</v>
      </c>
      <c r="BY146" s="51" t="e">
        <v>#N/A</v>
      </c>
      <c r="BZ146" s="51" t="e">
        <v>#N/A</v>
      </c>
      <c r="CA146" s="42">
        <v>83</v>
      </c>
      <c r="CB146" s="51" t="e">
        <v>#N/A</v>
      </c>
      <c r="CC146" s="51" t="e">
        <v>#N/A</v>
      </c>
      <c r="CD146" s="42">
        <v>0</v>
      </c>
      <c r="CE146" s="51" t="e">
        <v>#N/A</v>
      </c>
      <c r="CF146" s="51">
        <v>0</v>
      </c>
      <c r="CG146" s="42">
        <v>8.6</v>
      </c>
      <c r="CH146" s="51" t="e">
        <v>#N/A</v>
      </c>
      <c r="CI146" s="51" t="e">
        <v>#N/A</v>
      </c>
      <c r="CJ146" s="42">
        <v>25.55</v>
      </c>
      <c r="CK146" s="51" t="e">
        <v>#N/A</v>
      </c>
      <c r="CL146" s="51" t="e">
        <v>#N/A</v>
      </c>
    </row>
    <row r="147" spans="75:90" x14ac:dyDescent="0.25">
      <c r="BW147" s="47">
        <v>44340</v>
      </c>
      <c r="BX147" s="42">
        <v>28</v>
      </c>
      <c r="BY147" s="51" t="e">
        <v>#N/A</v>
      </c>
      <c r="BZ147" s="51" t="e">
        <v>#N/A</v>
      </c>
      <c r="CA147" s="42">
        <v>85</v>
      </c>
      <c r="CB147" s="51" t="e">
        <v>#N/A</v>
      </c>
      <c r="CC147" s="51" t="e">
        <v>#N/A</v>
      </c>
      <c r="CD147" s="42">
        <v>81.5</v>
      </c>
      <c r="CE147" s="51" t="e">
        <v>#N/A</v>
      </c>
      <c r="CF147" s="51" t="e">
        <v>#N/A</v>
      </c>
      <c r="CG147" s="42">
        <v>7.7</v>
      </c>
      <c r="CH147" s="51" t="e">
        <v>#N/A</v>
      </c>
      <c r="CI147" s="51" t="e">
        <v>#N/A</v>
      </c>
      <c r="CJ147" s="42">
        <v>24.69</v>
      </c>
      <c r="CK147" s="51" t="e">
        <v>#N/A</v>
      </c>
      <c r="CL147" s="51" t="e">
        <v>#N/A</v>
      </c>
    </row>
    <row r="148" spans="75:90" x14ac:dyDescent="0.25">
      <c r="BW148" s="47">
        <v>44341</v>
      </c>
      <c r="BX148" s="42">
        <v>26.8</v>
      </c>
      <c r="BY148" s="51" t="e">
        <v>#N/A</v>
      </c>
      <c r="BZ148" s="51" t="e">
        <v>#N/A</v>
      </c>
      <c r="CA148" s="42">
        <v>86</v>
      </c>
      <c r="CB148" s="51" t="e">
        <v>#N/A</v>
      </c>
      <c r="CC148" s="51" t="e">
        <v>#N/A</v>
      </c>
      <c r="CD148" s="42" t="str">
        <v>T</v>
      </c>
      <c r="CE148" s="51" t="e">
        <v>#N/A</v>
      </c>
      <c r="CF148" s="51" t="e">
        <v>#N/A</v>
      </c>
      <c r="CG148" s="42">
        <v>3.9</v>
      </c>
      <c r="CH148" s="51" t="e">
        <v>#N/A</v>
      </c>
      <c r="CI148" s="51" t="e">
        <v>#N/A</v>
      </c>
      <c r="CJ148" s="42">
        <v>20.02</v>
      </c>
      <c r="CK148" s="51" t="e">
        <v>#N/A</v>
      </c>
      <c r="CL148" s="51" t="e">
        <v>#N/A</v>
      </c>
    </row>
    <row r="149" spans="75:90" x14ac:dyDescent="0.25">
      <c r="BW149" s="47">
        <v>44342</v>
      </c>
      <c r="BX149" s="42">
        <v>27.9</v>
      </c>
      <c r="BY149" s="51" t="e">
        <v>#N/A</v>
      </c>
      <c r="BZ149" s="51" t="e">
        <v>#N/A</v>
      </c>
      <c r="CA149" s="42">
        <v>86</v>
      </c>
      <c r="CB149" s="51" t="e">
        <v>#N/A</v>
      </c>
      <c r="CC149" s="51" t="e">
        <v>#N/A</v>
      </c>
      <c r="CD149" s="42">
        <v>0</v>
      </c>
      <c r="CE149" s="51" t="e">
        <v>#N/A</v>
      </c>
      <c r="CF149" s="51">
        <v>0</v>
      </c>
      <c r="CG149" s="42">
        <v>8</v>
      </c>
      <c r="CH149" s="51" t="e">
        <v>#N/A</v>
      </c>
      <c r="CI149" s="51" t="e">
        <v>#N/A</v>
      </c>
      <c r="CJ149" s="42">
        <v>24.61</v>
      </c>
      <c r="CK149" s="51" t="e">
        <v>#N/A</v>
      </c>
      <c r="CL149" s="51" t="e">
        <v>#N/A</v>
      </c>
    </row>
    <row r="150" spans="75:90" x14ac:dyDescent="0.25">
      <c r="BW150" s="47">
        <v>44343</v>
      </c>
      <c r="BX150" s="42">
        <v>29.1</v>
      </c>
      <c r="BY150" s="51" t="e">
        <v>#N/A</v>
      </c>
      <c r="BZ150" s="51" t="e">
        <v>#N/A</v>
      </c>
      <c r="CA150" s="42">
        <v>81</v>
      </c>
      <c r="CB150" s="51" t="e">
        <v>#N/A</v>
      </c>
      <c r="CC150" s="51" t="e">
        <v>#N/A</v>
      </c>
      <c r="CD150" s="42">
        <v>0</v>
      </c>
      <c r="CE150" s="51" t="e">
        <v>#N/A</v>
      </c>
      <c r="CF150" s="51">
        <v>0</v>
      </c>
      <c r="CG150" s="42">
        <v>10.5</v>
      </c>
      <c r="CH150" s="51" t="e">
        <v>#N/A</v>
      </c>
      <c r="CI150" s="51" t="e">
        <v>#N/A</v>
      </c>
      <c r="CJ150" s="42">
        <v>26.89</v>
      </c>
      <c r="CK150" s="51" t="e">
        <v>#N/A</v>
      </c>
      <c r="CL150" s="51" t="e">
        <v>#N/A</v>
      </c>
    </row>
    <row r="151" spans="75:90" x14ac:dyDescent="0.25">
      <c r="BW151" s="47">
        <v>44344</v>
      </c>
      <c r="BX151" s="42">
        <v>28.8</v>
      </c>
      <c r="BY151" s="51" t="e">
        <v>#N/A</v>
      </c>
      <c r="BZ151" s="51" t="e">
        <v>#N/A</v>
      </c>
      <c r="CA151" s="42">
        <v>81</v>
      </c>
      <c r="CB151" s="51" t="e">
        <v>#N/A</v>
      </c>
      <c r="CC151" s="51" t="e">
        <v>#N/A</v>
      </c>
      <c r="CD151" s="42">
        <v>0</v>
      </c>
      <c r="CE151" s="51" t="e">
        <v>#N/A</v>
      </c>
      <c r="CF151" s="51">
        <v>0</v>
      </c>
      <c r="CG151" s="42">
        <v>7.8</v>
      </c>
      <c r="CH151" s="51" t="e">
        <v>#N/A</v>
      </c>
      <c r="CI151" s="51" t="e">
        <v>#N/A</v>
      </c>
      <c r="CJ151" s="42">
        <v>24.48</v>
      </c>
      <c r="CK151" s="51" t="e">
        <v>#N/A</v>
      </c>
      <c r="CL151" s="51" t="e">
        <v>#N/A</v>
      </c>
    </row>
    <row r="152" spans="75:90" x14ac:dyDescent="0.25">
      <c r="BW152" s="47">
        <v>44345</v>
      </c>
      <c r="BX152" s="42">
        <v>25.7</v>
      </c>
      <c r="BY152" s="51" t="e">
        <v>#N/A</v>
      </c>
      <c r="BZ152" s="51" t="e">
        <v>#N/A</v>
      </c>
      <c r="CA152" s="42">
        <v>90</v>
      </c>
      <c r="CB152" s="51" t="e">
        <v>#N/A</v>
      </c>
      <c r="CC152" s="51" t="e">
        <v>#N/A</v>
      </c>
      <c r="CD152" s="42">
        <v>5.5</v>
      </c>
      <c r="CE152" s="51" t="e">
        <v>#N/A</v>
      </c>
      <c r="CF152" s="51" t="e">
        <v>#N/A</v>
      </c>
      <c r="CG152" s="42">
        <v>0.2</v>
      </c>
      <c r="CH152" s="51" t="e">
        <v>#N/A</v>
      </c>
      <c r="CI152" s="51" t="e">
        <v>#N/A</v>
      </c>
      <c r="CJ152" s="42">
        <v>5.38</v>
      </c>
      <c r="CK152" s="51" t="e">
        <v>#N/A</v>
      </c>
      <c r="CL152" s="51" t="e">
        <v>#N/A</v>
      </c>
    </row>
    <row r="153" spans="75:90" x14ac:dyDescent="0.25">
      <c r="BW153" s="47">
        <v>44346</v>
      </c>
      <c r="BX153" s="42">
        <v>25.5</v>
      </c>
      <c r="BY153" s="51" t="e">
        <v>#N/A</v>
      </c>
      <c r="BZ153" s="51" t="e">
        <v>#N/A</v>
      </c>
      <c r="CA153" s="42">
        <v>92</v>
      </c>
      <c r="CB153" s="51" t="e">
        <v>#N/A</v>
      </c>
      <c r="CC153" s="51" t="e">
        <v>#N/A</v>
      </c>
      <c r="CD153" s="42">
        <v>23.5</v>
      </c>
      <c r="CE153" s="51" t="e">
        <v>#N/A</v>
      </c>
      <c r="CF153" s="51" t="e">
        <v>#N/A</v>
      </c>
      <c r="CG153" s="42">
        <v>1.8</v>
      </c>
      <c r="CH153" s="51" t="e">
        <v>#N/A</v>
      </c>
      <c r="CI153" s="51" t="e">
        <v>#N/A</v>
      </c>
      <c r="CJ153" s="42">
        <v>10.51</v>
      </c>
      <c r="CK153" s="51" t="e">
        <v>#N/A</v>
      </c>
      <c r="CL153" s="51" t="e">
        <v>#N/A</v>
      </c>
    </row>
    <row r="154" spans="75:90" x14ac:dyDescent="0.25">
      <c r="BW154" s="47">
        <v>44347</v>
      </c>
      <c r="BX154" s="42">
        <v>25.2</v>
      </c>
      <c r="BY154" s="51" t="e">
        <v>#N/A</v>
      </c>
      <c r="BZ154" s="51" t="e">
        <v>#N/A</v>
      </c>
      <c r="CA154" s="42">
        <v>92</v>
      </c>
      <c r="CB154" s="51" t="e">
        <v>#N/A</v>
      </c>
      <c r="CC154" s="51" t="e">
        <v>#N/A</v>
      </c>
      <c r="CD154" s="42">
        <v>10.5</v>
      </c>
      <c r="CE154" s="51" t="e">
        <v>#N/A</v>
      </c>
      <c r="CF154" s="51" t="e">
        <v>#N/A</v>
      </c>
      <c r="CG154" s="42">
        <v>0</v>
      </c>
      <c r="CH154" s="51" t="e">
        <v>#N/A</v>
      </c>
      <c r="CI154" s="51">
        <v>0</v>
      </c>
      <c r="CJ154" s="42">
        <v>7.42</v>
      </c>
      <c r="CK154" s="51" t="e">
        <v>#N/A</v>
      </c>
      <c r="CL154" s="51" t="e">
        <v>#N/A</v>
      </c>
    </row>
    <row r="155" spans="75:90" x14ac:dyDescent="0.25">
      <c r="BW155" s="47">
        <v>44348</v>
      </c>
      <c r="BX155" s="42">
        <v>26.8</v>
      </c>
      <c r="BY155" s="51" t="e">
        <v>#N/A</v>
      </c>
      <c r="BZ155" s="51" t="e">
        <v>#N/A</v>
      </c>
      <c r="CA155" s="42">
        <v>89</v>
      </c>
      <c r="CB155" s="51" t="e">
        <v>#N/A</v>
      </c>
      <c r="CC155" s="51" t="e">
        <v>#N/A</v>
      </c>
      <c r="CD155" s="42" t="str">
        <v>T</v>
      </c>
      <c r="CE155" s="51" t="e">
        <v>#N/A</v>
      </c>
      <c r="CF155" s="51" t="e">
        <v>#N/A</v>
      </c>
      <c r="CG155" s="42">
        <v>1.5</v>
      </c>
      <c r="CH155" s="51" t="e">
        <v>#N/A</v>
      </c>
      <c r="CI155" s="51" t="e">
        <v>#N/A</v>
      </c>
      <c r="CJ155" s="42">
        <v>16.41</v>
      </c>
      <c r="CK155" s="51" t="e">
        <v>#N/A</v>
      </c>
      <c r="CL155" s="51" t="e">
        <v>#N/A</v>
      </c>
    </row>
    <row r="156" spans="75:90" x14ac:dyDescent="0.25">
      <c r="BW156" s="47">
        <v>44349</v>
      </c>
      <c r="BX156" s="42">
        <v>28</v>
      </c>
      <c r="BY156" s="51" t="e">
        <v>#N/A</v>
      </c>
      <c r="BZ156" s="51" t="e">
        <v>#N/A</v>
      </c>
      <c r="CA156" s="42">
        <v>87</v>
      </c>
      <c r="CB156" s="51" t="e">
        <v>#N/A</v>
      </c>
      <c r="CC156" s="51" t="e">
        <v>#N/A</v>
      </c>
      <c r="CD156" s="42">
        <v>0.5</v>
      </c>
      <c r="CE156" s="51" t="e">
        <v>#N/A</v>
      </c>
      <c r="CF156" s="51" t="e">
        <v>#N/A</v>
      </c>
      <c r="CG156" s="42">
        <v>6.3</v>
      </c>
      <c r="CH156" s="51" t="e">
        <v>#N/A</v>
      </c>
      <c r="CI156" s="51" t="e">
        <v>#N/A</v>
      </c>
      <c r="CJ156" s="42">
        <v>23.11</v>
      </c>
      <c r="CK156" s="51" t="e">
        <v>#N/A</v>
      </c>
      <c r="CL156" s="51" t="e">
        <v>#N/A</v>
      </c>
    </row>
    <row r="157" spans="75:90" x14ac:dyDescent="0.25">
      <c r="BW157" s="47">
        <v>44350</v>
      </c>
      <c r="BX157" s="42">
        <v>28.7</v>
      </c>
      <c r="BY157" s="51" t="e">
        <v>#N/A</v>
      </c>
      <c r="BZ157" s="51" t="e">
        <v>#N/A</v>
      </c>
      <c r="CA157" s="42">
        <v>83</v>
      </c>
      <c r="CB157" s="51" t="e">
        <v>#N/A</v>
      </c>
      <c r="CC157" s="51" t="e">
        <v>#N/A</v>
      </c>
      <c r="CD157" s="42">
        <v>0</v>
      </c>
      <c r="CE157" s="51" t="e">
        <v>#N/A</v>
      </c>
      <c r="CF157" s="51">
        <v>0</v>
      </c>
      <c r="CG157" s="42">
        <v>10</v>
      </c>
      <c r="CH157" s="51" t="e">
        <v>#N/A</v>
      </c>
      <c r="CI157" s="51" t="e">
        <v>#N/A</v>
      </c>
      <c r="CJ157" s="42">
        <v>27.8</v>
      </c>
      <c r="CK157" s="51" t="e">
        <v>#N/A</v>
      </c>
      <c r="CL157" s="51" t="e">
        <v>#N/A</v>
      </c>
    </row>
    <row r="158" spans="75:90" x14ac:dyDescent="0.25">
      <c r="BW158" s="47">
        <v>44351</v>
      </c>
      <c r="BX158" s="42">
        <v>29</v>
      </c>
      <c r="BY158" s="51" t="e">
        <v>#N/A</v>
      </c>
      <c r="BZ158" s="51" t="e">
        <v>#N/A</v>
      </c>
      <c r="CA158" s="42">
        <v>82</v>
      </c>
      <c r="CB158" s="51" t="e">
        <v>#N/A</v>
      </c>
      <c r="CC158" s="51" t="e">
        <v>#N/A</v>
      </c>
      <c r="CD158" s="42">
        <v>0</v>
      </c>
      <c r="CE158" s="51" t="e">
        <v>#N/A</v>
      </c>
      <c r="CF158" s="51">
        <v>0</v>
      </c>
      <c r="CG158" s="42">
        <v>8.3000000000000007</v>
      </c>
      <c r="CH158" s="51" t="e">
        <v>#N/A</v>
      </c>
      <c r="CI158" s="51" t="e">
        <v>#N/A</v>
      </c>
      <c r="CJ158" s="42">
        <v>22.12</v>
      </c>
      <c r="CK158" s="51" t="e">
        <v>#N/A</v>
      </c>
      <c r="CL158" s="51" t="e">
        <v>#N/A</v>
      </c>
    </row>
    <row r="159" spans="75:90" x14ac:dyDescent="0.25">
      <c r="BW159" s="47">
        <v>44352</v>
      </c>
      <c r="BX159" s="42">
        <v>26.3</v>
      </c>
      <c r="BY159" s="51" t="e">
        <v>#N/A</v>
      </c>
      <c r="BZ159" s="51" t="e">
        <v>#N/A</v>
      </c>
      <c r="CA159" s="42">
        <v>94</v>
      </c>
      <c r="CB159" s="51" t="e">
        <v>#N/A</v>
      </c>
      <c r="CC159" s="51" t="e">
        <v>#N/A</v>
      </c>
      <c r="CD159" s="42">
        <v>19.5</v>
      </c>
      <c r="CE159" s="51" t="e">
        <v>#N/A</v>
      </c>
      <c r="CF159" s="51" t="e">
        <v>#N/A</v>
      </c>
      <c r="CG159" s="42">
        <v>0.5</v>
      </c>
      <c r="CH159" s="51" t="e">
        <v>#N/A</v>
      </c>
      <c r="CI159" s="51" t="e">
        <v>#N/A</v>
      </c>
      <c r="CJ159" s="42">
        <v>8.26</v>
      </c>
      <c r="CK159" s="51" t="e">
        <v>#N/A</v>
      </c>
      <c r="CL159" s="51" t="e">
        <v>#N/A</v>
      </c>
    </row>
    <row r="160" spans="75:90" x14ac:dyDescent="0.25">
      <c r="BW160" s="47">
        <v>44353</v>
      </c>
      <c r="BX160" s="42">
        <v>24.6</v>
      </c>
      <c r="BY160" s="51" t="e">
        <v>#N/A</v>
      </c>
      <c r="BZ160" s="51" t="e">
        <v>#N/A</v>
      </c>
      <c r="CA160" s="42">
        <v>96</v>
      </c>
      <c r="CB160" s="51">
        <v>96</v>
      </c>
      <c r="CC160" s="51" t="e">
        <v>#N/A</v>
      </c>
      <c r="CD160" s="42">
        <v>17.5</v>
      </c>
      <c r="CE160" s="51" t="e">
        <v>#N/A</v>
      </c>
      <c r="CF160" s="51" t="e">
        <v>#N/A</v>
      </c>
      <c r="CG160" s="42">
        <v>0</v>
      </c>
      <c r="CH160" s="51" t="e">
        <v>#N/A</v>
      </c>
      <c r="CI160" s="51">
        <v>0</v>
      </c>
      <c r="CJ160" s="42">
        <v>5.51</v>
      </c>
      <c r="CK160" s="51" t="e">
        <v>#N/A</v>
      </c>
      <c r="CL160" s="51" t="e">
        <v>#N/A</v>
      </c>
    </row>
    <row r="161" spans="75:90" x14ac:dyDescent="0.25">
      <c r="BW161" s="47">
        <v>44354</v>
      </c>
      <c r="BX161" s="42">
        <v>26</v>
      </c>
      <c r="BY161" s="51" t="e">
        <v>#N/A</v>
      </c>
      <c r="BZ161" s="51" t="e">
        <v>#N/A</v>
      </c>
      <c r="CA161" s="42">
        <v>91</v>
      </c>
      <c r="CB161" s="51" t="e">
        <v>#N/A</v>
      </c>
      <c r="CC161" s="51" t="e">
        <v>#N/A</v>
      </c>
      <c r="CD161" s="42">
        <v>9.5</v>
      </c>
      <c r="CE161" s="51" t="e">
        <v>#N/A</v>
      </c>
      <c r="CF161" s="51" t="e">
        <v>#N/A</v>
      </c>
      <c r="CG161" s="42">
        <v>4.2</v>
      </c>
      <c r="CH161" s="51" t="e">
        <v>#N/A</v>
      </c>
      <c r="CI161" s="51" t="e">
        <v>#N/A</v>
      </c>
      <c r="CJ161" s="42">
        <v>18.079999999999998</v>
      </c>
      <c r="CK161" s="51" t="e">
        <v>#N/A</v>
      </c>
      <c r="CL161" s="51" t="e">
        <v>#N/A</v>
      </c>
    </row>
    <row r="162" spans="75:90" x14ac:dyDescent="0.25">
      <c r="BW162" s="47">
        <v>44355</v>
      </c>
      <c r="BX162" s="42">
        <v>26.7</v>
      </c>
      <c r="BY162" s="51" t="e">
        <v>#N/A</v>
      </c>
      <c r="BZ162" s="51" t="e">
        <v>#N/A</v>
      </c>
      <c r="CA162" s="42">
        <v>87</v>
      </c>
      <c r="CB162" s="51" t="e">
        <v>#N/A</v>
      </c>
      <c r="CC162" s="51" t="e">
        <v>#N/A</v>
      </c>
      <c r="CD162" s="42" t="str">
        <v>T</v>
      </c>
      <c r="CE162" s="51" t="e">
        <v>#N/A</v>
      </c>
      <c r="CF162" s="51" t="e">
        <v>#N/A</v>
      </c>
      <c r="CG162" s="42">
        <v>3.9</v>
      </c>
      <c r="CH162" s="51" t="e">
        <v>#N/A</v>
      </c>
      <c r="CI162" s="51" t="e">
        <v>#N/A</v>
      </c>
      <c r="CJ162" s="42">
        <v>20.45</v>
      </c>
      <c r="CK162" s="51" t="e">
        <v>#N/A</v>
      </c>
      <c r="CL162" s="51" t="e">
        <v>#N/A</v>
      </c>
    </row>
    <row r="163" spans="75:90" x14ac:dyDescent="0.25">
      <c r="BW163" s="47">
        <v>44356</v>
      </c>
      <c r="BX163" s="42">
        <v>27.3</v>
      </c>
      <c r="BY163" s="51" t="e">
        <v>#N/A</v>
      </c>
      <c r="BZ163" s="51" t="e">
        <v>#N/A</v>
      </c>
      <c r="CA163" s="42">
        <v>81</v>
      </c>
      <c r="CB163" s="51" t="e">
        <v>#N/A</v>
      </c>
      <c r="CC163" s="51" t="e">
        <v>#N/A</v>
      </c>
      <c r="CD163" s="42">
        <v>0</v>
      </c>
      <c r="CE163" s="51" t="e">
        <v>#N/A</v>
      </c>
      <c r="CF163" s="51">
        <v>0</v>
      </c>
      <c r="CG163" s="42">
        <v>7.3</v>
      </c>
      <c r="CH163" s="51" t="e">
        <v>#N/A</v>
      </c>
      <c r="CI163" s="51" t="e">
        <v>#N/A</v>
      </c>
      <c r="CJ163" s="42">
        <v>22.49</v>
      </c>
      <c r="CK163" s="51" t="e">
        <v>#N/A</v>
      </c>
      <c r="CL163" s="51" t="e">
        <v>#N/A</v>
      </c>
    </row>
    <row r="164" spans="75:90" x14ac:dyDescent="0.25">
      <c r="BW164" s="47">
        <v>44357</v>
      </c>
      <c r="BX164" s="42">
        <v>27.1</v>
      </c>
      <c r="BY164" s="51" t="e">
        <v>#N/A</v>
      </c>
      <c r="BZ164" s="51" t="e">
        <v>#N/A</v>
      </c>
      <c r="CA164" s="42">
        <v>86</v>
      </c>
      <c r="CB164" s="51" t="e">
        <v>#N/A</v>
      </c>
      <c r="CC164" s="51" t="e">
        <v>#N/A</v>
      </c>
      <c r="CD164" s="42">
        <v>6</v>
      </c>
      <c r="CE164" s="51" t="e">
        <v>#N/A</v>
      </c>
      <c r="CF164" s="51" t="e">
        <v>#N/A</v>
      </c>
      <c r="CG164" s="42">
        <v>8.8000000000000007</v>
      </c>
      <c r="CH164" s="51" t="e">
        <v>#N/A</v>
      </c>
      <c r="CI164" s="51" t="e">
        <v>#N/A</v>
      </c>
      <c r="CJ164" s="42">
        <v>23.57</v>
      </c>
      <c r="CK164" s="51" t="e">
        <v>#N/A</v>
      </c>
      <c r="CL164" s="51" t="e">
        <v>#N/A</v>
      </c>
    </row>
    <row r="165" spans="75:90" x14ac:dyDescent="0.25">
      <c r="BW165" s="47">
        <v>44358</v>
      </c>
      <c r="BX165" s="42">
        <v>27.9</v>
      </c>
      <c r="BY165" s="51" t="e">
        <v>#N/A</v>
      </c>
      <c r="BZ165" s="51" t="e">
        <v>#N/A</v>
      </c>
      <c r="CA165" s="42">
        <v>86</v>
      </c>
      <c r="CB165" s="51" t="e">
        <v>#N/A</v>
      </c>
      <c r="CC165" s="51" t="e">
        <v>#N/A</v>
      </c>
      <c r="CD165" s="42">
        <v>0</v>
      </c>
      <c r="CE165" s="51" t="e">
        <v>#N/A</v>
      </c>
      <c r="CF165" s="51">
        <v>0</v>
      </c>
      <c r="CG165" s="42">
        <v>8.5</v>
      </c>
      <c r="CH165" s="51" t="e">
        <v>#N/A</v>
      </c>
      <c r="CI165" s="51" t="e">
        <v>#N/A</v>
      </c>
      <c r="CJ165" s="42">
        <v>24.99</v>
      </c>
      <c r="CK165" s="51" t="e">
        <v>#N/A</v>
      </c>
      <c r="CL165" s="51" t="e">
        <v>#N/A</v>
      </c>
    </row>
    <row r="166" spans="75:90" x14ac:dyDescent="0.25">
      <c r="BW166" s="47">
        <v>44359</v>
      </c>
      <c r="BX166" s="42">
        <v>28.1</v>
      </c>
      <c r="BY166" s="51" t="e">
        <v>#N/A</v>
      </c>
      <c r="BZ166" s="51" t="e">
        <v>#N/A</v>
      </c>
      <c r="CA166" s="42">
        <v>85</v>
      </c>
      <c r="CB166" s="51" t="e">
        <v>#N/A</v>
      </c>
      <c r="CC166" s="51" t="e">
        <v>#N/A</v>
      </c>
      <c r="CD166" s="42" t="str">
        <v>T</v>
      </c>
      <c r="CE166" s="51" t="e">
        <v>#N/A</v>
      </c>
      <c r="CF166" s="51" t="e">
        <v>#N/A</v>
      </c>
      <c r="CG166" s="42">
        <v>7.8</v>
      </c>
      <c r="CH166" s="51" t="e">
        <v>#N/A</v>
      </c>
      <c r="CI166" s="51" t="e">
        <v>#N/A</v>
      </c>
      <c r="CJ166" s="42">
        <v>23.49</v>
      </c>
      <c r="CK166" s="51" t="e">
        <v>#N/A</v>
      </c>
      <c r="CL166" s="51" t="e">
        <v>#N/A</v>
      </c>
    </row>
    <row r="167" spans="75:90" x14ac:dyDescent="0.25">
      <c r="BW167" s="47">
        <v>44360</v>
      </c>
      <c r="BX167" s="42">
        <v>28.6</v>
      </c>
      <c r="BY167" s="51" t="e">
        <v>#N/A</v>
      </c>
      <c r="BZ167" s="51" t="e">
        <v>#N/A</v>
      </c>
      <c r="CA167" s="42">
        <v>84</v>
      </c>
      <c r="CB167" s="51" t="e">
        <v>#N/A</v>
      </c>
      <c r="CC167" s="51" t="e">
        <v>#N/A</v>
      </c>
      <c r="CD167" s="42">
        <v>0</v>
      </c>
      <c r="CE167" s="51" t="e">
        <v>#N/A</v>
      </c>
      <c r="CF167" s="51">
        <v>0</v>
      </c>
      <c r="CG167" s="42">
        <v>8.6999999999999993</v>
      </c>
      <c r="CH167" s="51" t="e">
        <v>#N/A</v>
      </c>
      <c r="CI167" s="51" t="e">
        <v>#N/A</v>
      </c>
      <c r="CJ167" s="42">
        <v>24.49</v>
      </c>
      <c r="CK167" s="51" t="e">
        <v>#N/A</v>
      </c>
      <c r="CL167" s="51" t="e">
        <v>#N/A</v>
      </c>
    </row>
    <row r="168" spans="75:90" x14ac:dyDescent="0.25">
      <c r="BW168" s="47">
        <v>44361</v>
      </c>
      <c r="BX168" s="42">
        <v>28.6</v>
      </c>
      <c r="BY168" s="51" t="e">
        <v>#N/A</v>
      </c>
      <c r="BZ168" s="51" t="e">
        <v>#N/A</v>
      </c>
      <c r="CA168" s="42">
        <v>80</v>
      </c>
      <c r="CB168" s="51" t="e">
        <v>#N/A</v>
      </c>
      <c r="CC168" s="51" t="e">
        <v>#N/A</v>
      </c>
      <c r="CD168" s="42">
        <v>0</v>
      </c>
      <c r="CE168" s="51" t="e">
        <v>#N/A</v>
      </c>
      <c r="CF168" s="51">
        <v>0</v>
      </c>
      <c r="CG168" s="42">
        <v>9.1</v>
      </c>
      <c r="CH168" s="51" t="e">
        <v>#N/A</v>
      </c>
      <c r="CI168" s="51" t="e">
        <v>#N/A</v>
      </c>
      <c r="CJ168" s="42">
        <v>23.06</v>
      </c>
      <c r="CK168" s="51" t="e">
        <v>#N/A</v>
      </c>
      <c r="CL168" s="51" t="e">
        <v>#N/A</v>
      </c>
    </row>
    <row r="169" spans="75:90" x14ac:dyDescent="0.25">
      <c r="BW169" s="47">
        <v>44362</v>
      </c>
      <c r="BX169" s="42">
        <v>29.2</v>
      </c>
      <c r="BY169" s="51" t="e">
        <v>#N/A</v>
      </c>
      <c r="BZ169" s="51" t="e">
        <v>#N/A</v>
      </c>
      <c r="CA169" s="42">
        <v>77</v>
      </c>
      <c r="CB169" s="51" t="e">
        <v>#N/A</v>
      </c>
      <c r="CC169" s="51" t="e">
        <v>#N/A</v>
      </c>
      <c r="CD169" s="42">
        <v>0</v>
      </c>
      <c r="CE169" s="51" t="e">
        <v>#N/A</v>
      </c>
      <c r="CF169" s="51">
        <v>0</v>
      </c>
      <c r="CG169" s="42">
        <v>11.3</v>
      </c>
      <c r="CH169" s="51" t="e">
        <v>#N/A</v>
      </c>
      <c r="CI169" s="51" t="e">
        <v>#N/A</v>
      </c>
      <c r="CJ169" s="42">
        <v>26.93</v>
      </c>
      <c r="CK169" s="51" t="e">
        <v>#N/A</v>
      </c>
      <c r="CL169" s="51" t="e">
        <v>#N/A</v>
      </c>
    </row>
    <row r="170" spans="75:90" x14ac:dyDescent="0.25">
      <c r="BW170" s="47">
        <v>44363</v>
      </c>
      <c r="BX170" s="42">
        <v>29.7</v>
      </c>
      <c r="BY170" s="51" t="e">
        <v>#N/A</v>
      </c>
      <c r="BZ170" s="51" t="e">
        <v>#N/A</v>
      </c>
      <c r="CA170" s="42">
        <v>73</v>
      </c>
      <c r="CB170" s="51" t="e">
        <v>#N/A</v>
      </c>
      <c r="CC170" s="51" t="e">
        <v>#N/A</v>
      </c>
      <c r="CD170" s="42">
        <v>0</v>
      </c>
      <c r="CE170" s="51" t="e">
        <v>#N/A</v>
      </c>
      <c r="CF170" s="51">
        <v>0</v>
      </c>
      <c r="CG170" s="42">
        <v>12</v>
      </c>
      <c r="CH170" s="51" t="e">
        <v>#N/A</v>
      </c>
      <c r="CI170" s="51" t="e">
        <v>#N/A</v>
      </c>
      <c r="CJ170" s="42">
        <v>27.75</v>
      </c>
      <c r="CK170" s="51" t="e">
        <v>#N/A</v>
      </c>
      <c r="CL170" s="51" t="e">
        <v>#N/A</v>
      </c>
    </row>
    <row r="171" spans="75:90" x14ac:dyDescent="0.25">
      <c r="BW171" s="47">
        <v>44364</v>
      </c>
      <c r="BX171" s="42">
        <v>29.8</v>
      </c>
      <c r="BY171" s="51" t="e">
        <v>#N/A</v>
      </c>
      <c r="BZ171" s="51" t="e">
        <v>#N/A</v>
      </c>
      <c r="CA171" s="42">
        <v>75</v>
      </c>
      <c r="CB171" s="51" t="e">
        <v>#N/A</v>
      </c>
      <c r="CC171" s="51" t="e">
        <v>#N/A</v>
      </c>
      <c r="CD171" s="42">
        <v>0</v>
      </c>
      <c r="CE171" s="51" t="e">
        <v>#N/A</v>
      </c>
      <c r="CF171" s="51">
        <v>0</v>
      </c>
      <c r="CG171" s="42">
        <v>11.1</v>
      </c>
      <c r="CH171" s="51" t="e">
        <v>#N/A</v>
      </c>
      <c r="CI171" s="51" t="e">
        <v>#N/A</v>
      </c>
      <c r="CJ171" s="42">
        <v>26.89</v>
      </c>
      <c r="CK171" s="51" t="e">
        <v>#N/A</v>
      </c>
      <c r="CL171" s="51" t="e">
        <v>#N/A</v>
      </c>
    </row>
    <row r="172" spans="75:90" x14ac:dyDescent="0.25">
      <c r="BW172" s="47">
        <v>44365</v>
      </c>
      <c r="BX172" s="42">
        <v>29.5</v>
      </c>
      <c r="BY172" s="51" t="e">
        <v>#N/A</v>
      </c>
      <c r="BZ172" s="51" t="e">
        <v>#N/A</v>
      </c>
      <c r="CA172" s="42">
        <v>78</v>
      </c>
      <c r="CB172" s="51" t="e">
        <v>#N/A</v>
      </c>
      <c r="CC172" s="51" t="e">
        <v>#N/A</v>
      </c>
      <c r="CD172" s="42">
        <v>0</v>
      </c>
      <c r="CE172" s="51" t="e">
        <v>#N/A</v>
      </c>
      <c r="CF172" s="51">
        <v>0</v>
      </c>
      <c r="CG172" s="42">
        <v>11.9</v>
      </c>
      <c r="CH172" s="51" t="e">
        <v>#N/A</v>
      </c>
      <c r="CI172" s="51" t="e">
        <v>#N/A</v>
      </c>
      <c r="CJ172" s="42">
        <v>27.4</v>
      </c>
      <c r="CK172" s="51" t="e">
        <v>#N/A</v>
      </c>
      <c r="CL172" s="51" t="e">
        <v>#N/A</v>
      </c>
    </row>
    <row r="173" spans="75:90" x14ac:dyDescent="0.25">
      <c r="BW173" s="47">
        <v>44366</v>
      </c>
      <c r="BX173" s="42">
        <v>29.3</v>
      </c>
      <c r="BY173" s="51" t="e">
        <v>#N/A</v>
      </c>
      <c r="BZ173" s="51" t="e">
        <v>#N/A</v>
      </c>
      <c r="CA173" s="42">
        <v>80</v>
      </c>
      <c r="CB173" s="51" t="e">
        <v>#N/A</v>
      </c>
      <c r="CC173" s="51" t="e">
        <v>#N/A</v>
      </c>
      <c r="CD173" s="42">
        <v>0</v>
      </c>
      <c r="CE173" s="51" t="e">
        <v>#N/A</v>
      </c>
      <c r="CF173" s="51">
        <v>0</v>
      </c>
      <c r="CG173" s="42">
        <v>9.5</v>
      </c>
      <c r="CH173" s="51" t="e">
        <v>#N/A</v>
      </c>
      <c r="CI173" s="51" t="e">
        <v>#N/A</v>
      </c>
      <c r="CJ173" s="42">
        <v>26.29</v>
      </c>
      <c r="CK173" s="51" t="e">
        <v>#N/A</v>
      </c>
      <c r="CL173" s="51" t="e">
        <v>#N/A</v>
      </c>
    </row>
    <row r="174" spans="75:90" x14ac:dyDescent="0.25">
      <c r="BW174" s="47">
        <v>44367</v>
      </c>
      <c r="BX174" s="42">
        <v>29.2</v>
      </c>
      <c r="BY174" s="51" t="e">
        <v>#N/A</v>
      </c>
      <c r="BZ174" s="51" t="e">
        <v>#N/A</v>
      </c>
      <c r="CA174" s="42">
        <v>79</v>
      </c>
      <c r="CB174" s="51" t="e">
        <v>#N/A</v>
      </c>
      <c r="CC174" s="51" t="e">
        <v>#N/A</v>
      </c>
      <c r="CD174" s="42">
        <v>0</v>
      </c>
      <c r="CE174" s="51" t="e">
        <v>#N/A</v>
      </c>
      <c r="CF174" s="51">
        <v>0</v>
      </c>
      <c r="CG174" s="42">
        <v>6.1</v>
      </c>
      <c r="CH174" s="51" t="e">
        <v>#N/A</v>
      </c>
      <c r="CI174" s="51" t="e">
        <v>#N/A</v>
      </c>
      <c r="CJ174" s="42">
        <v>19.850000000000001</v>
      </c>
      <c r="CK174" s="51" t="e">
        <v>#N/A</v>
      </c>
      <c r="CL174" s="51" t="e">
        <v>#N/A</v>
      </c>
    </row>
    <row r="175" spans="75:90" x14ac:dyDescent="0.25">
      <c r="BW175" s="47">
        <v>44368</v>
      </c>
      <c r="BX175" s="42">
        <v>29.7</v>
      </c>
      <c r="BY175" s="51" t="e">
        <v>#N/A</v>
      </c>
      <c r="BZ175" s="51" t="e">
        <v>#N/A</v>
      </c>
      <c r="CA175" s="42">
        <v>78</v>
      </c>
      <c r="CB175" s="51" t="e">
        <v>#N/A</v>
      </c>
      <c r="CC175" s="51" t="e">
        <v>#N/A</v>
      </c>
      <c r="CD175" s="42">
        <v>0</v>
      </c>
      <c r="CE175" s="51" t="e">
        <v>#N/A</v>
      </c>
      <c r="CF175" s="51">
        <v>0</v>
      </c>
      <c r="CG175" s="42">
        <v>5</v>
      </c>
      <c r="CH175" s="51" t="e">
        <v>#N/A</v>
      </c>
      <c r="CI175" s="51" t="e">
        <v>#N/A</v>
      </c>
      <c r="CJ175" s="42">
        <v>22.12</v>
      </c>
      <c r="CK175" s="51" t="e">
        <v>#N/A</v>
      </c>
      <c r="CL175" s="51" t="e">
        <v>#N/A</v>
      </c>
    </row>
    <row r="176" spans="75:90" x14ac:dyDescent="0.25">
      <c r="BW176" s="47">
        <v>44369</v>
      </c>
      <c r="BX176" s="42">
        <v>27.5</v>
      </c>
      <c r="BY176" s="51" t="e">
        <v>#N/A</v>
      </c>
      <c r="BZ176" s="51" t="e">
        <v>#N/A</v>
      </c>
      <c r="CA176" s="42">
        <v>91</v>
      </c>
      <c r="CB176" s="51" t="e">
        <v>#N/A</v>
      </c>
      <c r="CC176" s="51" t="e">
        <v>#N/A</v>
      </c>
      <c r="CD176" s="42">
        <v>45.5</v>
      </c>
      <c r="CE176" s="51" t="e">
        <v>#N/A</v>
      </c>
      <c r="CF176" s="51" t="e">
        <v>#N/A</v>
      </c>
      <c r="CG176" s="42">
        <v>1.4</v>
      </c>
      <c r="CH176" s="51" t="e">
        <v>#N/A</v>
      </c>
      <c r="CI176" s="51" t="e">
        <v>#N/A</v>
      </c>
      <c r="CJ176" s="42">
        <v>10.32</v>
      </c>
      <c r="CK176" s="51" t="e">
        <v>#N/A</v>
      </c>
      <c r="CL176" s="51" t="e">
        <v>#N/A</v>
      </c>
    </row>
    <row r="177" spans="75:90" x14ac:dyDescent="0.25">
      <c r="BW177" s="47">
        <v>44370</v>
      </c>
      <c r="BX177" s="42">
        <v>26.6</v>
      </c>
      <c r="BY177" s="51" t="e">
        <v>#N/A</v>
      </c>
      <c r="BZ177" s="51" t="e">
        <v>#N/A</v>
      </c>
      <c r="CA177" s="42">
        <v>91</v>
      </c>
      <c r="CB177" s="51" t="e">
        <v>#N/A</v>
      </c>
      <c r="CC177" s="51" t="e">
        <v>#N/A</v>
      </c>
      <c r="CD177" s="42">
        <v>9.5</v>
      </c>
      <c r="CE177" s="51" t="e">
        <v>#N/A</v>
      </c>
      <c r="CF177" s="51" t="e">
        <v>#N/A</v>
      </c>
      <c r="CG177" s="42">
        <v>1.3</v>
      </c>
      <c r="CH177" s="51" t="e">
        <v>#N/A</v>
      </c>
      <c r="CI177" s="51" t="e">
        <v>#N/A</v>
      </c>
      <c r="CJ177" s="42">
        <v>11.98</v>
      </c>
      <c r="CK177" s="51" t="e">
        <v>#N/A</v>
      </c>
      <c r="CL177" s="51" t="e">
        <v>#N/A</v>
      </c>
    </row>
    <row r="178" spans="75:90" x14ac:dyDescent="0.25">
      <c r="BW178" s="47">
        <v>44371</v>
      </c>
      <c r="BX178" s="42">
        <v>26.2</v>
      </c>
      <c r="BY178" s="51" t="e">
        <v>#N/A</v>
      </c>
      <c r="BZ178" s="51" t="e">
        <v>#N/A</v>
      </c>
      <c r="CA178" s="42">
        <v>91</v>
      </c>
      <c r="CB178" s="51" t="e">
        <v>#N/A</v>
      </c>
      <c r="CC178" s="51" t="e">
        <v>#N/A</v>
      </c>
      <c r="CD178" s="42">
        <v>4.5</v>
      </c>
      <c r="CE178" s="51" t="e">
        <v>#N/A</v>
      </c>
      <c r="CF178" s="51" t="e">
        <v>#N/A</v>
      </c>
      <c r="CG178" s="42">
        <v>0.9</v>
      </c>
      <c r="CH178" s="51" t="e">
        <v>#N/A</v>
      </c>
      <c r="CI178" s="51" t="e">
        <v>#N/A</v>
      </c>
      <c r="CJ178" s="42">
        <v>13.27</v>
      </c>
      <c r="CK178" s="51" t="e">
        <v>#N/A</v>
      </c>
      <c r="CL178" s="51" t="e">
        <v>#N/A</v>
      </c>
    </row>
    <row r="179" spans="75:90" x14ac:dyDescent="0.25">
      <c r="BW179" s="47">
        <v>44372</v>
      </c>
      <c r="BX179" s="42">
        <v>27</v>
      </c>
      <c r="BY179" s="51" t="e">
        <v>#N/A</v>
      </c>
      <c r="BZ179" s="51" t="e">
        <v>#N/A</v>
      </c>
      <c r="CA179" s="42">
        <v>87</v>
      </c>
      <c r="CB179" s="51" t="e">
        <v>#N/A</v>
      </c>
      <c r="CC179" s="51" t="e">
        <v>#N/A</v>
      </c>
      <c r="CD179" s="42">
        <v>0.5</v>
      </c>
      <c r="CE179" s="51" t="e">
        <v>#N/A</v>
      </c>
      <c r="CF179" s="51" t="e">
        <v>#N/A</v>
      </c>
      <c r="CG179" s="42">
        <v>4</v>
      </c>
      <c r="CH179" s="51" t="e">
        <v>#N/A</v>
      </c>
      <c r="CI179" s="51" t="e">
        <v>#N/A</v>
      </c>
      <c r="CJ179" s="42">
        <v>19.329999999999998</v>
      </c>
      <c r="CK179" s="51" t="e">
        <v>#N/A</v>
      </c>
      <c r="CL179" s="51" t="e">
        <v>#N/A</v>
      </c>
    </row>
    <row r="180" spans="75:90" x14ac:dyDescent="0.25">
      <c r="BW180" s="47">
        <v>44373</v>
      </c>
      <c r="BX180" s="42">
        <v>28.4</v>
      </c>
      <c r="BY180" s="51" t="e">
        <v>#N/A</v>
      </c>
      <c r="BZ180" s="51" t="e">
        <v>#N/A</v>
      </c>
      <c r="CA180" s="42">
        <v>82</v>
      </c>
      <c r="CB180" s="51" t="e">
        <v>#N/A</v>
      </c>
      <c r="CC180" s="51" t="e">
        <v>#N/A</v>
      </c>
      <c r="CD180" s="42">
        <v>0</v>
      </c>
      <c r="CE180" s="51" t="e">
        <v>#N/A</v>
      </c>
      <c r="CF180" s="51">
        <v>0</v>
      </c>
      <c r="CG180" s="42">
        <v>6</v>
      </c>
      <c r="CH180" s="51" t="e">
        <v>#N/A</v>
      </c>
      <c r="CI180" s="51" t="e">
        <v>#N/A</v>
      </c>
      <c r="CJ180" s="42">
        <v>22.88</v>
      </c>
      <c r="CK180" s="51" t="e">
        <v>#N/A</v>
      </c>
      <c r="CL180" s="51" t="e">
        <v>#N/A</v>
      </c>
    </row>
    <row r="181" spans="75:90" x14ac:dyDescent="0.25">
      <c r="BW181" s="47">
        <v>44374</v>
      </c>
      <c r="BX181" s="42">
        <v>28.3</v>
      </c>
      <c r="BY181" s="51" t="e">
        <v>#N/A</v>
      </c>
      <c r="BZ181" s="51" t="e">
        <v>#N/A</v>
      </c>
      <c r="CA181" s="42">
        <v>83</v>
      </c>
      <c r="CB181" s="51" t="e">
        <v>#N/A</v>
      </c>
      <c r="CC181" s="51" t="e">
        <v>#N/A</v>
      </c>
      <c r="CD181" s="42">
        <v>0</v>
      </c>
      <c r="CE181" s="51" t="e">
        <v>#N/A</v>
      </c>
      <c r="CF181" s="51">
        <v>0</v>
      </c>
      <c r="CG181" s="42">
        <v>7.3</v>
      </c>
      <c r="CH181" s="51" t="e">
        <v>#N/A</v>
      </c>
      <c r="CI181" s="51" t="e">
        <v>#N/A</v>
      </c>
      <c r="CJ181" s="42">
        <v>20.76</v>
      </c>
      <c r="CK181" s="51" t="e">
        <v>#N/A</v>
      </c>
      <c r="CL181" s="51" t="e">
        <v>#N/A</v>
      </c>
    </row>
    <row r="182" spans="75:90" x14ac:dyDescent="0.25">
      <c r="BW182" s="47">
        <v>44375</v>
      </c>
      <c r="BX182" s="42">
        <v>28.6</v>
      </c>
      <c r="BY182" s="51" t="e">
        <v>#N/A</v>
      </c>
      <c r="BZ182" s="51" t="e">
        <v>#N/A</v>
      </c>
      <c r="CA182" s="42">
        <v>80</v>
      </c>
      <c r="CB182" s="51" t="e">
        <v>#N/A</v>
      </c>
      <c r="CC182" s="51" t="e">
        <v>#N/A</v>
      </c>
      <c r="CD182" s="42">
        <v>0</v>
      </c>
      <c r="CE182" s="51" t="e">
        <v>#N/A</v>
      </c>
      <c r="CF182" s="51">
        <v>0</v>
      </c>
      <c r="CG182" s="42">
        <v>3.8</v>
      </c>
      <c r="CH182" s="51" t="e">
        <v>#N/A</v>
      </c>
      <c r="CI182" s="51" t="e">
        <v>#N/A</v>
      </c>
      <c r="CJ182" s="42">
        <v>17.579999999999998</v>
      </c>
      <c r="CK182" s="51" t="e">
        <v>#N/A</v>
      </c>
      <c r="CL182" s="51" t="e">
        <v>#N/A</v>
      </c>
    </row>
    <row r="183" spans="75:90" x14ac:dyDescent="0.25">
      <c r="BW183" s="47">
        <v>44376</v>
      </c>
      <c r="BX183" s="42">
        <v>28.5</v>
      </c>
      <c r="BY183" s="51" t="e">
        <v>#N/A</v>
      </c>
      <c r="BZ183" s="51" t="e">
        <v>#N/A</v>
      </c>
      <c r="CA183" s="42">
        <v>80</v>
      </c>
      <c r="CB183" s="51" t="e">
        <v>#N/A</v>
      </c>
      <c r="CC183" s="51" t="e">
        <v>#N/A</v>
      </c>
      <c r="CD183" s="42" t="str">
        <v>T</v>
      </c>
      <c r="CE183" s="51" t="e">
        <v>#N/A</v>
      </c>
      <c r="CF183" s="51" t="e">
        <v>#N/A</v>
      </c>
      <c r="CG183" s="42">
        <v>1.4</v>
      </c>
      <c r="CH183" s="51" t="e">
        <v>#N/A</v>
      </c>
      <c r="CI183" s="51" t="e">
        <v>#N/A</v>
      </c>
      <c r="CJ183" s="42">
        <v>12.6</v>
      </c>
      <c r="CK183" s="51" t="e">
        <v>#N/A</v>
      </c>
      <c r="CL183" s="51" t="e">
        <v>#N/A</v>
      </c>
    </row>
    <row r="184" spans="75:90" x14ac:dyDescent="0.25">
      <c r="BW184" s="47">
        <v>44377</v>
      </c>
      <c r="BX184" s="42">
        <v>28.7</v>
      </c>
      <c r="BY184" s="51" t="e">
        <v>#N/A</v>
      </c>
      <c r="BZ184" s="51" t="e">
        <v>#N/A</v>
      </c>
      <c r="CA184" s="42">
        <v>79</v>
      </c>
      <c r="CB184" s="51" t="e">
        <v>#N/A</v>
      </c>
      <c r="CC184" s="51" t="e">
        <v>#N/A</v>
      </c>
      <c r="CD184" s="42">
        <v>0</v>
      </c>
      <c r="CE184" s="51" t="e">
        <v>#N/A</v>
      </c>
      <c r="CF184" s="51">
        <v>0</v>
      </c>
      <c r="CG184" s="42">
        <v>11</v>
      </c>
      <c r="CH184" s="51" t="e">
        <v>#N/A</v>
      </c>
      <c r="CI184" s="51" t="e">
        <v>#N/A</v>
      </c>
      <c r="CJ184" s="42">
        <v>25.55</v>
      </c>
      <c r="CK184" s="51" t="e">
        <v>#N/A</v>
      </c>
      <c r="CL184" s="51" t="e">
        <v>#N/A</v>
      </c>
    </row>
    <row r="185" spans="75:90" x14ac:dyDescent="0.25">
      <c r="BW185" s="47">
        <v>44378</v>
      </c>
      <c r="BX185" s="42">
        <v>28.6</v>
      </c>
      <c r="BY185" s="51" t="e">
        <v>#N/A</v>
      </c>
      <c r="BZ185" s="51" t="e">
        <v>#N/A</v>
      </c>
      <c r="CA185" s="42">
        <v>76</v>
      </c>
      <c r="CB185" s="51" t="e">
        <v>#N/A</v>
      </c>
      <c r="CC185" s="51" t="e">
        <v>#N/A</v>
      </c>
      <c r="CD185" s="42">
        <v>0</v>
      </c>
      <c r="CE185" s="51" t="e">
        <v>#N/A</v>
      </c>
      <c r="CF185" s="51">
        <v>0</v>
      </c>
      <c r="CG185" s="42">
        <v>10.9</v>
      </c>
      <c r="CH185" s="51" t="e">
        <v>#N/A</v>
      </c>
      <c r="CI185" s="51" t="e">
        <v>#N/A</v>
      </c>
      <c r="CJ185" s="42">
        <v>27.35</v>
      </c>
      <c r="CK185" s="51" t="e">
        <v>#N/A</v>
      </c>
      <c r="CL185" s="51" t="e">
        <v>#N/A</v>
      </c>
    </row>
    <row r="186" spans="75:90" x14ac:dyDescent="0.25">
      <c r="BW186" s="47">
        <v>44379</v>
      </c>
      <c r="BX186" s="42">
        <v>29.3</v>
      </c>
      <c r="BY186" s="51" t="e">
        <v>#N/A</v>
      </c>
      <c r="BZ186" s="51" t="e">
        <v>#N/A</v>
      </c>
      <c r="CA186" s="42">
        <v>74</v>
      </c>
      <c r="CB186" s="51" t="e">
        <v>#N/A</v>
      </c>
      <c r="CC186" s="51" t="e">
        <v>#N/A</v>
      </c>
      <c r="CD186" s="42">
        <v>0</v>
      </c>
      <c r="CE186" s="51" t="e">
        <v>#N/A</v>
      </c>
      <c r="CF186" s="51">
        <v>0</v>
      </c>
      <c r="CG186" s="42">
        <v>11.7</v>
      </c>
      <c r="CH186" s="51" t="e">
        <v>#N/A</v>
      </c>
      <c r="CI186" s="51" t="e">
        <v>#N/A</v>
      </c>
      <c r="CJ186" s="42">
        <v>27.47</v>
      </c>
      <c r="CK186" s="51" t="e">
        <v>#N/A</v>
      </c>
      <c r="CL186" s="51" t="e">
        <v>#N/A</v>
      </c>
    </row>
    <row r="187" spans="75:90" x14ac:dyDescent="0.25">
      <c r="BW187" s="47">
        <v>44380</v>
      </c>
      <c r="BX187" s="42">
        <v>28.7</v>
      </c>
      <c r="BY187" s="51" t="e">
        <v>#N/A</v>
      </c>
      <c r="BZ187" s="51" t="e">
        <v>#N/A</v>
      </c>
      <c r="CA187" s="42">
        <v>81</v>
      </c>
      <c r="CB187" s="51" t="e">
        <v>#N/A</v>
      </c>
      <c r="CC187" s="51" t="e">
        <v>#N/A</v>
      </c>
      <c r="CD187" s="42">
        <v>0</v>
      </c>
      <c r="CE187" s="51" t="e">
        <v>#N/A</v>
      </c>
      <c r="CF187" s="51">
        <v>0</v>
      </c>
      <c r="CG187" s="42">
        <v>8.8000000000000007</v>
      </c>
      <c r="CH187" s="51" t="e">
        <v>#N/A</v>
      </c>
      <c r="CI187" s="51" t="e">
        <v>#N/A</v>
      </c>
      <c r="CJ187" s="42">
        <v>25.55</v>
      </c>
      <c r="CK187" s="51" t="e">
        <v>#N/A</v>
      </c>
      <c r="CL187" s="51" t="e">
        <v>#N/A</v>
      </c>
    </row>
    <row r="188" spans="75:90" x14ac:dyDescent="0.25">
      <c r="BW188" s="47">
        <v>44381</v>
      </c>
      <c r="BX188" s="42">
        <v>28.9</v>
      </c>
      <c r="BY188" s="51" t="e">
        <v>#N/A</v>
      </c>
      <c r="BZ188" s="51" t="e">
        <v>#N/A</v>
      </c>
      <c r="CA188" s="42">
        <v>83</v>
      </c>
      <c r="CB188" s="51" t="e">
        <v>#N/A</v>
      </c>
      <c r="CC188" s="51" t="e">
        <v>#N/A</v>
      </c>
      <c r="CD188" s="42">
        <v>0</v>
      </c>
      <c r="CE188" s="51" t="e">
        <v>#N/A</v>
      </c>
      <c r="CF188" s="51">
        <v>0</v>
      </c>
      <c r="CG188" s="42">
        <v>11.4</v>
      </c>
      <c r="CH188" s="51" t="e">
        <v>#N/A</v>
      </c>
      <c r="CI188" s="51" t="e">
        <v>#N/A</v>
      </c>
      <c r="CJ188" s="42">
        <v>28.29</v>
      </c>
      <c r="CK188" s="51" t="e">
        <v>#N/A</v>
      </c>
      <c r="CL188" s="51" t="e">
        <v>#N/A</v>
      </c>
    </row>
    <row r="189" spans="75:90" x14ac:dyDescent="0.25">
      <c r="BW189" s="47">
        <v>44382</v>
      </c>
      <c r="BX189" s="42">
        <v>28.9</v>
      </c>
      <c r="BY189" s="51" t="e">
        <v>#N/A</v>
      </c>
      <c r="BZ189" s="51" t="e">
        <v>#N/A</v>
      </c>
      <c r="CA189" s="42">
        <v>81</v>
      </c>
      <c r="CB189" s="51" t="e">
        <v>#N/A</v>
      </c>
      <c r="CC189" s="51" t="e">
        <v>#N/A</v>
      </c>
      <c r="CD189" s="42" t="str">
        <v>T</v>
      </c>
      <c r="CE189" s="51" t="e">
        <v>#N/A</v>
      </c>
      <c r="CF189" s="51" t="e">
        <v>#N/A</v>
      </c>
      <c r="CG189" s="42">
        <v>11.6</v>
      </c>
      <c r="CH189" s="51" t="e">
        <v>#N/A</v>
      </c>
      <c r="CI189" s="51" t="e">
        <v>#N/A</v>
      </c>
      <c r="CJ189" s="42">
        <v>28.62</v>
      </c>
      <c r="CK189" s="51" t="e">
        <v>#N/A</v>
      </c>
      <c r="CL189" s="51" t="e">
        <v>#N/A</v>
      </c>
    </row>
    <row r="190" spans="75:90" x14ac:dyDescent="0.25">
      <c r="BW190" s="47">
        <v>44383</v>
      </c>
      <c r="BX190" s="42">
        <v>27.7</v>
      </c>
      <c r="BY190" s="51" t="e">
        <v>#N/A</v>
      </c>
      <c r="BZ190" s="51" t="e">
        <v>#N/A</v>
      </c>
      <c r="CA190" s="42">
        <v>88</v>
      </c>
      <c r="CB190" s="51" t="e">
        <v>#N/A</v>
      </c>
      <c r="CC190" s="51" t="e">
        <v>#N/A</v>
      </c>
      <c r="CD190" s="42">
        <v>7</v>
      </c>
      <c r="CE190" s="51" t="e">
        <v>#N/A</v>
      </c>
      <c r="CF190" s="51" t="e">
        <v>#N/A</v>
      </c>
      <c r="CG190" s="42">
        <v>7.6</v>
      </c>
      <c r="CH190" s="51" t="e">
        <v>#N/A</v>
      </c>
      <c r="CI190" s="51" t="e">
        <v>#N/A</v>
      </c>
      <c r="CJ190" s="42">
        <v>24.05</v>
      </c>
      <c r="CK190" s="51" t="e">
        <v>#N/A</v>
      </c>
      <c r="CL190" s="51" t="e">
        <v>#N/A</v>
      </c>
    </row>
    <row r="191" spans="75:90" x14ac:dyDescent="0.25">
      <c r="BW191" s="47">
        <v>44384</v>
      </c>
      <c r="BX191" s="42">
        <v>28.6</v>
      </c>
      <c r="BY191" s="51" t="e">
        <v>#N/A</v>
      </c>
      <c r="BZ191" s="51" t="e">
        <v>#N/A</v>
      </c>
      <c r="CA191" s="42">
        <v>86</v>
      </c>
      <c r="CB191" s="51" t="e">
        <v>#N/A</v>
      </c>
      <c r="CC191" s="51" t="e">
        <v>#N/A</v>
      </c>
      <c r="CD191" s="42">
        <v>0</v>
      </c>
      <c r="CE191" s="51" t="e">
        <v>#N/A</v>
      </c>
      <c r="CF191" s="51">
        <v>0</v>
      </c>
      <c r="CG191" s="42">
        <v>11.9</v>
      </c>
      <c r="CH191" s="51" t="e">
        <v>#N/A</v>
      </c>
      <c r="CI191" s="51" t="e">
        <v>#N/A</v>
      </c>
      <c r="CJ191" s="42">
        <v>28.5</v>
      </c>
      <c r="CK191" s="51" t="e">
        <v>#N/A</v>
      </c>
      <c r="CL191" s="51" t="e">
        <v>#N/A</v>
      </c>
    </row>
    <row r="192" spans="75:90" x14ac:dyDescent="0.25">
      <c r="BW192" s="47">
        <v>44385</v>
      </c>
      <c r="BX192" s="42">
        <v>28.8</v>
      </c>
      <c r="BY192" s="51" t="e">
        <v>#N/A</v>
      </c>
      <c r="BZ192" s="51" t="e">
        <v>#N/A</v>
      </c>
      <c r="CA192" s="42">
        <v>83</v>
      </c>
      <c r="CB192" s="51" t="e">
        <v>#N/A</v>
      </c>
      <c r="CC192" s="51" t="e">
        <v>#N/A</v>
      </c>
      <c r="CD192" s="42">
        <v>0</v>
      </c>
      <c r="CE192" s="51" t="e">
        <v>#N/A</v>
      </c>
      <c r="CF192" s="51">
        <v>0</v>
      </c>
      <c r="CG192" s="42">
        <v>11.9</v>
      </c>
      <c r="CH192" s="51" t="e">
        <v>#N/A</v>
      </c>
      <c r="CI192" s="51" t="e">
        <v>#N/A</v>
      </c>
      <c r="CJ192" s="42">
        <v>29.05</v>
      </c>
      <c r="CK192" s="51" t="e">
        <v>#N/A</v>
      </c>
      <c r="CL192" s="51" t="e">
        <v>#N/A</v>
      </c>
    </row>
    <row r="193" spans="75:90" x14ac:dyDescent="0.25">
      <c r="BW193" s="47">
        <v>44386</v>
      </c>
      <c r="BX193" s="42">
        <v>28.7</v>
      </c>
      <c r="BY193" s="51" t="e">
        <v>#N/A</v>
      </c>
      <c r="BZ193" s="51" t="e">
        <v>#N/A</v>
      </c>
      <c r="CA193" s="42">
        <v>81</v>
      </c>
      <c r="CB193" s="51" t="e">
        <v>#N/A</v>
      </c>
      <c r="CC193" s="51" t="e">
        <v>#N/A</v>
      </c>
      <c r="CD193" s="42">
        <v>0</v>
      </c>
      <c r="CE193" s="51" t="e">
        <v>#N/A</v>
      </c>
      <c r="CF193" s="51">
        <v>0</v>
      </c>
      <c r="CG193" s="42">
        <v>12.3</v>
      </c>
      <c r="CH193" s="51">
        <v>12.3</v>
      </c>
      <c r="CI193" s="51" t="e">
        <v>#N/A</v>
      </c>
      <c r="CJ193" s="42">
        <v>29.22</v>
      </c>
      <c r="CK193" s="51">
        <v>29.22</v>
      </c>
      <c r="CL193" s="51" t="e">
        <v>#N/A</v>
      </c>
    </row>
    <row r="194" spans="75:90" x14ac:dyDescent="0.25">
      <c r="BW194" s="47">
        <v>44387</v>
      </c>
      <c r="BX194" s="42">
        <v>28.7</v>
      </c>
      <c r="BY194" s="51" t="e">
        <v>#N/A</v>
      </c>
      <c r="BZ194" s="51" t="e">
        <v>#N/A</v>
      </c>
      <c r="CA194" s="42">
        <v>78</v>
      </c>
      <c r="CB194" s="51" t="e">
        <v>#N/A</v>
      </c>
      <c r="CC194" s="51" t="e">
        <v>#N/A</v>
      </c>
      <c r="CD194" s="42">
        <v>0</v>
      </c>
      <c r="CE194" s="51" t="e">
        <v>#N/A</v>
      </c>
      <c r="CF194" s="51">
        <v>0</v>
      </c>
      <c r="CG194" s="42">
        <v>11.5</v>
      </c>
      <c r="CH194" s="51" t="e">
        <v>#N/A</v>
      </c>
      <c r="CI194" s="51" t="e">
        <v>#N/A</v>
      </c>
      <c r="CJ194" s="42">
        <v>26.98</v>
      </c>
      <c r="CK194" s="51" t="e">
        <v>#N/A</v>
      </c>
      <c r="CL194" s="51" t="e">
        <v>#N/A</v>
      </c>
    </row>
    <row r="195" spans="75:90" x14ac:dyDescent="0.25">
      <c r="BW195" s="47">
        <v>44388</v>
      </c>
      <c r="BX195" s="42">
        <v>28.8</v>
      </c>
      <c r="BY195" s="51" t="e">
        <v>#N/A</v>
      </c>
      <c r="BZ195" s="51" t="e">
        <v>#N/A</v>
      </c>
      <c r="CA195" s="42">
        <v>80</v>
      </c>
      <c r="CB195" s="51" t="e">
        <v>#N/A</v>
      </c>
      <c r="CC195" s="51" t="e">
        <v>#N/A</v>
      </c>
      <c r="CD195" s="42">
        <v>0</v>
      </c>
      <c r="CE195" s="51" t="e">
        <v>#N/A</v>
      </c>
      <c r="CF195" s="51">
        <v>0</v>
      </c>
      <c r="CG195" s="42">
        <v>11.8</v>
      </c>
      <c r="CH195" s="51" t="e">
        <v>#N/A</v>
      </c>
      <c r="CI195" s="51" t="e">
        <v>#N/A</v>
      </c>
      <c r="CJ195" s="42">
        <v>24.66</v>
      </c>
      <c r="CK195" s="51" t="e">
        <v>#N/A</v>
      </c>
      <c r="CL195" s="51" t="e">
        <v>#N/A</v>
      </c>
    </row>
    <row r="196" spans="75:90" x14ac:dyDescent="0.25">
      <c r="BW196" s="47">
        <v>44389</v>
      </c>
      <c r="BX196" s="42">
        <v>28.8</v>
      </c>
      <c r="BY196" s="51" t="e">
        <v>#N/A</v>
      </c>
      <c r="BZ196" s="51" t="e">
        <v>#N/A</v>
      </c>
      <c r="CA196" s="42">
        <v>81</v>
      </c>
      <c r="CB196" s="51" t="e">
        <v>#N/A</v>
      </c>
      <c r="CC196" s="51" t="e">
        <v>#N/A</v>
      </c>
      <c r="CD196" s="42">
        <v>0</v>
      </c>
      <c r="CE196" s="51" t="e">
        <v>#N/A</v>
      </c>
      <c r="CF196" s="51">
        <v>0</v>
      </c>
      <c r="CG196" s="42">
        <v>9.4</v>
      </c>
      <c r="CH196" s="51" t="e">
        <v>#N/A</v>
      </c>
      <c r="CI196" s="51" t="e">
        <v>#N/A</v>
      </c>
      <c r="CJ196" s="42">
        <v>25.12</v>
      </c>
      <c r="CK196" s="51" t="e">
        <v>#N/A</v>
      </c>
      <c r="CL196" s="51" t="e">
        <v>#N/A</v>
      </c>
    </row>
    <row r="197" spans="75:90" x14ac:dyDescent="0.25">
      <c r="BW197" s="47">
        <v>44390</v>
      </c>
      <c r="BX197" s="42">
        <v>29.2</v>
      </c>
      <c r="BY197" s="51" t="e">
        <v>#N/A</v>
      </c>
      <c r="BZ197" s="51" t="e">
        <v>#N/A</v>
      </c>
      <c r="CA197" s="42">
        <v>80</v>
      </c>
      <c r="CB197" s="51" t="e">
        <v>#N/A</v>
      </c>
      <c r="CC197" s="51" t="e">
        <v>#N/A</v>
      </c>
      <c r="CD197" s="42">
        <v>0</v>
      </c>
      <c r="CE197" s="51" t="e">
        <v>#N/A</v>
      </c>
      <c r="CF197" s="51">
        <v>0</v>
      </c>
      <c r="CG197" s="42">
        <v>11.5</v>
      </c>
      <c r="CH197" s="51" t="e">
        <v>#N/A</v>
      </c>
      <c r="CI197" s="51" t="e">
        <v>#N/A</v>
      </c>
      <c r="CJ197" s="42">
        <v>28.42</v>
      </c>
      <c r="CK197" s="51" t="e">
        <v>#N/A</v>
      </c>
      <c r="CL197" s="51" t="e">
        <v>#N/A</v>
      </c>
    </row>
    <row r="198" spans="75:90" x14ac:dyDescent="0.25">
      <c r="BW198" s="47">
        <v>44391</v>
      </c>
      <c r="BX198" s="42">
        <v>29.5</v>
      </c>
      <c r="BY198" s="51" t="e">
        <v>#N/A</v>
      </c>
      <c r="BZ198" s="51" t="e">
        <v>#N/A</v>
      </c>
      <c r="CA198" s="42">
        <v>74</v>
      </c>
      <c r="CB198" s="51" t="e">
        <v>#N/A</v>
      </c>
      <c r="CC198" s="51" t="e">
        <v>#N/A</v>
      </c>
      <c r="CD198" s="42">
        <v>0</v>
      </c>
      <c r="CE198" s="51" t="e">
        <v>#N/A</v>
      </c>
      <c r="CF198" s="51">
        <v>0</v>
      </c>
      <c r="CG198" s="42">
        <v>11.9</v>
      </c>
      <c r="CH198" s="51" t="e">
        <v>#N/A</v>
      </c>
      <c r="CI198" s="51" t="e">
        <v>#N/A</v>
      </c>
      <c r="CJ198" s="42">
        <v>28.45</v>
      </c>
      <c r="CK198" s="51" t="e">
        <v>#N/A</v>
      </c>
      <c r="CL198" s="51" t="e">
        <v>#N/A</v>
      </c>
    </row>
    <row r="199" spans="75:90" x14ac:dyDescent="0.25">
      <c r="BW199" s="47">
        <v>44392</v>
      </c>
      <c r="BX199" s="42">
        <v>28.9</v>
      </c>
      <c r="BY199" s="51" t="e">
        <v>#N/A</v>
      </c>
      <c r="BZ199" s="51" t="e">
        <v>#N/A</v>
      </c>
      <c r="CA199" s="42">
        <v>74</v>
      </c>
      <c r="CB199" s="51" t="e">
        <v>#N/A</v>
      </c>
      <c r="CC199" s="51" t="e">
        <v>#N/A</v>
      </c>
      <c r="CD199" s="42">
        <v>0</v>
      </c>
      <c r="CE199" s="51" t="e">
        <v>#N/A</v>
      </c>
      <c r="CF199" s="51">
        <v>0</v>
      </c>
      <c r="CG199" s="42">
        <v>9.4</v>
      </c>
      <c r="CH199" s="51" t="e">
        <v>#N/A</v>
      </c>
      <c r="CI199" s="51" t="e">
        <v>#N/A</v>
      </c>
      <c r="CJ199" s="42">
        <v>26.16</v>
      </c>
      <c r="CK199" s="51" t="e">
        <v>#N/A</v>
      </c>
      <c r="CL199" s="51" t="e">
        <v>#N/A</v>
      </c>
    </row>
    <row r="200" spans="75:90" x14ac:dyDescent="0.25">
      <c r="BW200" s="47">
        <v>44393</v>
      </c>
      <c r="BX200" s="42">
        <v>29.2</v>
      </c>
      <c r="BY200" s="51" t="e">
        <v>#N/A</v>
      </c>
      <c r="BZ200" s="51" t="e">
        <v>#N/A</v>
      </c>
      <c r="CA200" s="42">
        <v>71</v>
      </c>
      <c r="CB200" s="51" t="e">
        <v>#N/A</v>
      </c>
      <c r="CC200" s="51" t="e">
        <v>#N/A</v>
      </c>
      <c r="CD200" s="42">
        <v>0</v>
      </c>
      <c r="CE200" s="51" t="e">
        <v>#N/A</v>
      </c>
      <c r="CF200" s="51">
        <v>0</v>
      </c>
      <c r="CG200" s="42">
        <v>10.1</v>
      </c>
      <c r="CH200" s="51" t="e">
        <v>#N/A</v>
      </c>
      <c r="CI200" s="51" t="e">
        <v>#N/A</v>
      </c>
      <c r="CJ200" s="42">
        <v>25.93</v>
      </c>
      <c r="CK200" s="51" t="e">
        <v>#N/A</v>
      </c>
      <c r="CL200" s="51" t="e">
        <v>#N/A</v>
      </c>
    </row>
    <row r="201" spans="75:90" x14ac:dyDescent="0.25">
      <c r="BW201" s="47">
        <v>44394</v>
      </c>
      <c r="BX201" s="42">
        <v>29.2</v>
      </c>
      <c r="BY201" s="51" t="e">
        <v>#N/A</v>
      </c>
      <c r="BZ201" s="51" t="e">
        <v>#N/A</v>
      </c>
      <c r="CA201" s="42">
        <v>70</v>
      </c>
      <c r="CB201" s="51" t="e">
        <v>#N/A</v>
      </c>
      <c r="CC201" s="51" t="e">
        <v>#N/A</v>
      </c>
      <c r="CD201" s="42">
        <v>0</v>
      </c>
      <c r="CE201" s="51" t="e">
        <v>#N/A</v>
      </c>
      <c r="CF201" s="51">
        <v>0</v>
      </c>
      <c r="CG201" s="42">
        <v>10.8</v>
      </c>
      <c r="CH201" s="51" t="e">
        <v>#N/A</v>
      </c>
      <c r="CI201" s="51" t="e">
        <v>#N/A</v>
      </c>
      <c r="CJ201" s="42">
        <v>27.04</v>
      </c>
      <c r="CK201" s="51" t="e">
        <v>#N/A</v>
      </c>
      <c r="CL201" s="51" t="e">
        <v>#N/A</v>
      </c>
    </row>
    <row r="202" spans="75:90" x14ac:dyDescent="0.25">
      <c r="BW202" s="47">
        <v>44395</v>
      </c>
      <c r="BX202" s="42">
        <v>29</v>
      </c>
      <c r="BY202" s="51" t="e">
        <v>#N/A</v>
      </c>
      <c r="BZ202" s="51" t="e">
        <v>#N/A</v>
      </c>
      <c r="CA202" s="42">
        <v>73</v>
      </c>
      <c r="CB202" s="51" t="e">
        <v>#N/A</v>
      </c>
      <c r="CC202" s="51" t="e">
        <v>#N/A</v>
      </c>
      <c r="CD202" s="42">
        <v>0</v>
      </c>
      <c r="CE202" s="51" t="e">
        <v>#N/A</v>
      </c>
      <c r="CF202" s="51">
        <v>0</v>
      </c>
      <c r="CG202" s="42">
        <v>9.6</v>
      </c>
      <c r="CH202" s="51" t="e">
        <v>#N/A</v>
      </c>
      <c r="CI202" s="51" t="e">
        <v>#N/A</v>
      </c>
      <c r="CJ202" s="42">
        <v>25.39</v>
      </c>
      <c r="CK202" s="51" t="e">
        <v>#N/A</v>
      </c>
      <c r="CL202" s="51" t="e">
        <v>#N/A</v>
      </c>
    </row>
    <row r="203" spans="75:90" x14ac:dyDescent="0.25">
      <c r="BW203" s="47">
        <v>44396</v>
      </c>
      <c r="BX203" s="42">
        <v>29.3</v>
      </c>
      <c r="BY203" s="51" t="e">
        <v>#N/A</v>
      </c>
      <c r="BZ203" s="51" t="e">
        <v>#N/A</v>
      </c>
      <c r="CA203" s="42">
        <v>74</v>
      </c>
      <c r="CB203" s="51" t="e">
        <v>#N/A</v>
      </c>
      <c r="CC203" s="51" t="e">
        <v>#N/A</v>
      </c>
      <c r="CD203" s="42" t="str">
        <v>T</v>
      </c>
      <c r="CE203" s="51" t="e">
        <v>#N/A</v>
      </c>
      <c r="CF203" s="51" t="e">
        <v>#N/A</v>
      </c>
      <c r="CG203" s="42">
        <v>6.8</v>
      </c>
      <c r="CH203" s="51" t="e">
        <v>#N/A</v>
      </c>
      <c r="CI203" s="51" t="e">
        <v>#N/A</v>
      </c>
      <c r="CJ203" s="42">
        <v>21.98</v>
      </c>
      <c r="CK203" s="51" t="e">
        <v>#N/A</v>
      </c>
      <c r="CL203" s="51" t="e">
        <v>#N/A</v>
      </c>
    </row>
    <row r="204" spans="75:90" x14ac:dyDescent="0.25">
      <c r="BW204" s="47">
        <v>44397</v>
      </c>
      <c r="BX204" s="42">
        <v>29.5</v>
      </c>
      <c r="BY204" s="51" t="e">
        <v>#N/A</v>
      </c>
      <c r="BZ204" s="51" t="e">
        <v>#N/A</v>
      </c>
      <c r="CA204" s="42">
        <v>72</v>
      </c>
      <c r="CB204" s="51" t="e">
        <v>#N/A</v>
      </c>
      <c r="CC204" s="51" t="e">
        <v>#N/A</v>
      </c>
      <c r="CD204" s="42">
        <v>0</v>
      </c>
      <c r="CE204" s="51" t="e">
        <v>#N/A</v>
      </c>
      <c r="CF204" s="51">
        <v>0</v>
      </c>
      <c r="CG204" s="42">
        <v>8</v>
      </c>
      <c r="CH204" s="51" t="e">
        <v>#N/A</v>
      </c>
      <c r="CI204" s="51" t="e">
        <v>#N/A</v>
      </c>
      <c r="CJ204" s="42">
        <v>23.01</v>
      </c>
      <c r="CK204" s="51" t="e">
        <v>#N/A</v>
      </c>
      <c r="CL204" s="51" t="e">
        <v>#N/A</v>
      </c>
    </row>
    <row r="205" spans="75:90" x14ac:dyDescent="0.25">
      <c r="BW205" s="47">
        <v>44398</v>
      </c>
      <c r="BX205" s="42">
        <v>30</v>
      </c>
      <c r="BY205" s="51" t="e">
        <v>#N/A</v>
      </c>
      <c r="BZ205" s="51" t="e">
        <v>#N/A</v>
      </c>
      <c r="CA205" s="42">
        <v>69</v>
      </c>
      <c r="CB205" s="51" t="e">
        <v>#N/A</v>
      </c>
      <c r="CC205" s="51" t="e">
        <v>#N/A</v>
      </c>
      <c r="CD205" s="42" t="str">
        <v>T</v>
      </c>
      <c r="CE205" s="51" t="e">
        <v>#N/A</v>
      </c>
      <c r="CF205" s="51" t="e">
        <v>#N/A</v>
      </c>
      <c r="CG205" s="42">
        <v>11.5</v>
      </c>
      <c r="CH205" s="51" t="e">
        <v>#N/A</v>
      </c>
      <c r="CI205" s="51" t="e">
        <v>#N/A</v>
      </c>
      <c r="CJ205" s="42">
        <v>28.23</v>
      </c>
      <c r="CK205" s="51" t="e">
        <v>#N/A</v>
      </c>
      <c r="CL205" s="51" t="e">
        <v>#N/A</v>
      </c>
    </row>
    <row r="206" spans="75:90" x14ac:dyDescent="0.25">
      <c r="BW206" s="47">
        <v>44399</v>
      </c>
      <c r="BX206" s="42">
        <v>29.5</v>
      </c>
      <c r="BY206" s="51" t="e">
        <v>#N/A</v>
      </c>
      <c r="BZ206" s="51" t="e">
        <v>#N/A</v>
      </c>
      <c r="CA206" s="42">
        <v>76</v>
      </c>
      <c r="CB206" s="51" t="e">
        <v>#N/A</v>
      </c>
      <c r="CC206" s="51" t="e">
        <v>#N/A</v>
      </c>
      <c r="CD206" s="42">
        <v>1</v>
      </c>
      <c r="CE206" s="51" t="e">
        <v>#N/A</v>
      </c>
      <c r="CF206" s="51" t="e">
        <v>#N/A</v>
      </c>
      <c r="CG206" s="42">
        <v>5.3</v>
      </c>
      <c r="CH206" s="51" t="e">
        <v>#N/A</v>
      </c>
      <c r="CI206" s="51" t="e">
        <v>#N/A</v>
      </c>
      <c r="CJ206" s="42">
        <v>19.149999999999999</v>
      </c>
      <c r="CK206" s="51" t="e">
        <v>#N/A</v>
      </c>
      <c r="CL206" s="51" t="e">
        <v>#N/A</v>
      </c>
    </row>
    <row r="207" spans="75:90" x14ac:dyDescent="0.25">
      <c r="BW207" s="47">
        <v>44400</v>
      </c>
      <c r="BX207" s="42">
        <v>28.7</v>
      </c>
      <c r="BY207" s="51" t="e">
        <v>#N/A</v>
      </c>
      <c r="BZ207" s="51" t="e">
        <v>#N/A</v>
      </c>
      <c r="CA207" s="42">
        <v>82</v>
      </c>
      <c r="CB207" s="51" t="e">
        <v>#N/A</v>
      </c>
      <c r="CC207" s="51" t="e">
        <v>#N/A</v>
      </c>
      <c r="CD207" s="42">
        <v>1.5</v>
      </c>
      <c r="CE207" s="51" t="e">
        <v>#N/A</v>
      </c>
      <c r="CF207" s="51" t="e">
        <v>#N/A</v>
      </c>
      <c r="CG207" s="42">
        <v>1.1000000000000001</v>
      </c>
      <c r="CH207" s="51" t="e">
        <v>#N/A</v>
      </c>
      <c r="CI207" s="51" t="e">
        <v>#N/A</v>
      </c>
      <c r="CJ207" s="42">
        <v>11.93</v>
      </c>
      <c r="CK207" s="51" t="e">
        <v>#N/A</v>
      </c>
      <c r="CL207" s="51" t="e">
        <v>#N/A</v>
      </c>
    </row>
    <row r="208" spans="75:90" x14ac:dyDescent="0.25">
      <c r="BW208" s="47">
        <v>44401</v>
      </c>
      <c r="BX208" s="42">
        <v>29.4</v>
      </c>
      <c r="BY208" s="51" t="e">
        <v>#N/A</v>
      </c>
      <c r="BZ208" s="51" t="e">
        <v>#N/A</v>
      </c>
      <c r="CA208" s="42">
        <v>80</v>
      </c>
      <c r="CB208" s="51" t="e">
        <v>#N/A</v>
      </c>
      <c r="CC208" s="51" t="e">
        <v>#N/A</v>
      </c>
      <c r="CD208" s="42">
        <v>0</v>
      </c>
      <c r="CE208" s="51" t="e">
        <v>#N/A</v>
      </c>
      <c r="CF208" s="51">
        <v>0</v>
      </c>
      <c r="CG208" s="42">
        <v>5</v>
      </c>
      <c r="CH208" s="51" t="e">
        <v>#N/A</v>
      </c>
      <c r="CI208" s="51" t="e">
        <v>#N/A</v>
      </c>
      <c r="CJ208" s="42">
        <v>20.92</v>
      </c>
      <c r="CK208" s="51" t="e">
        <v>#N/A</v>
      </c>
      <c r="CL208" s="51" t="e">
        <v>#N/A</v>
      </c>
    </row>
    <row r="209" spans="75:90" x14ac:dyDescent="0.25">
      <c r="BW209" s="47">
        <v>44402</v>
      </c>
      <c r="BX209" s="42">
        <v>30.6</v>
      </c>
      <c r="BY209" s="51" t="e">
        <v>#N/A</v>
      </c>
      <c r="BZ209" s="51" t="e">
        <v>#N/A</v>
      </c>
      <c r="CA209" s="42">
        <v>75</v>
      </c>
      <c r="CB209" s="51" t="e">
        <v>#N/A</v>
      </c>
      <c r="CC209" s="51" t="e">
        <v>#N/A</v>
      </c>
      <c r="CD209" s="42">
        <v>0</v>
      </c>
      <c r="CE209" s="51" t="e">
        <v>#N/A</v>
      </c>
      <c r="CF209" s="51">
        <v>0</v>
      </c>
      <c r="CG209" s="42">
        <v>9.8000000000000007</v>
      </c>
      <c r="CH209" s="51" t="e">
        <v>#N/A</v>
      </c>
      <c r="CI209" s="51" t="e">
        <v>#N/A</v>
      </c>
      <c r="CJ209" s="42">
        <v>26.05</v>
      </c>
      <c r="CK209" s="51" t="e">
        <v>#N/A</v>
      </c>
      <c r="CL209" s="51" t="e">
        <v>#N/A</v>
      </c>
    </row>
    <row r="210" spans="75:90" x14ac:dyDescent="0.25">
      <c r="BW210" s="47">
        <v>44403</v>
      </c>
      <c r="BX210" s="42">
        <v>30.8</v>
      </c>
      <c r="BY210" s="51">
        <v>30.8</v>
      </c>
      <c r="BZ210" s="51" t="e">
        <v>#N/A</v>
      </c>
      <c r="CA210" s="42">
        <v>72</v>
      </c>
      <c r="CB210" s="51" t="e">
        <v>#N/A</v>
      </c>
      <c r="CC210" s="51" t="e">
        <v>#N/A</v>
      </c>
      <c r="CD210" s="42">
        <v>0</v>
      </c>
      <c r="CE210" s="51" t="e">
        <v>#N/A</v>
      </c>
      <c r="CF210" s="51">
        <v>0</v>
      </c>
      <c r="CG210" s="42">
        <v>10.8</v>
      </c>
      <c r="CH210" s="51" t="e">
        <v>#N/A</v>
      </c>
      <c r="CI210" s="51" t="e">
        <v>#N/A</v>
      </c>
      <c r="CJ210" s="42">
        <v>26.24</v>
      </c>
      <c r="CK210" s="51" t="e">
        <v>#N/A</v>
      </c>
      <c r="CL210" s="51" t="e">
        <v>#N/A</v>
      </c>
    </row>
    <row r="211" spans="75:90" x14ac:dyDescent="0.25">
      <c r="BW211" s="47">
        <v>44404</v>
      </c>
      <c r="BX211" s="42">
        <v>30.1</v>
      </c>
      <c r="BY211" s="51" t="e">
        <v>#N/A</v>
      </c>
      <c r="BZ211" s="51" t="e">
        <v>#N/A</v>
      </c>
      <c r="CA211" s="42">
        <v>75</v>
      </c>
      <c r="CB211" s="51" t="e">
        <v>#N/A</v>
      </c>
      <c r="CC211" s="51" t="e">
        <v>#N/A</v>
      </c>
      <c r="CD211" s="42">
        <v>0</v>
      </c>
      <c r="CE211" s="51" t="e">
        <v>#N/A</v>
      </c>
      <c r="CF211" s="51">
        <v>0</v>
      </c>
      <c r="CG211" s="42">
        <v>8.4</v>
      </c>
      <c r="CH211" s="51" t="e">
        <v>#N/A</v>
      </c>
      <c r="CI211" s="51" t="e">
        <v>#N/A</v>
      </c>
      <c r="CJ211" s="42">
        <v>22.46</v>
      </c>
      <c r="CK211" s="51" t="e">
        <v>#N/A</v>
      </c>
      <c r="CL211" s="51" t="e">
        <v>#N/A</v>
      </c>
    </row>
    <row r="212" spans="75:90" x14ac:dyDescent="0.25">
      <c r="BW212" s="47">
        <v>44405</v>
      </c>
      <c r="BX212" s="42">
        <v>30</v>
      </c>
      <c r="BY212" s="51" t="e">
        <v>#N/A</v>
      </c>
      <c r="BZ212" s="51" t="e">
        <v>#N/A</v>
      </c>
      <c r="CA212" s="42">
        <v>75</v>
      </c>
      <c r="CB212" s="51" t="e">
        <v>#N/A</v>
      </c>
      <c r="CC212" s="51" t="e">
        <v>#N/A</v>
      </c>
      <c r="CD212" s="42">
        <v>0</v>
      </c>
      <c r="CE212" s="51" t="e">
        <v>#N/A</v>
      </c>
      <c r="CF212" s="51">
        <v>0</v>
      </c>
      <c r="CG212" s="42">
        <v>7.7</v>
      </c>
      <c r="CH212" s="51" t="e">
        <v>#N/A</v>
      </c>
      <c r="CI212" s="51" t="e">
        <v>#N/A</v>
      </c>
      <c r="CJ212" s="42">
        <v>22.83</v>
      </c>
      <c r="CK212" s="51" t="e">
        <v>#N/A</v>
      </c>
      <c r="CL212" s="51" t="e">
        <v>#N/A</v>
      </c>
    </row>
    <row r="213" spans="75:90" x14ac:dyDescent="0.25">
      <c r="BW213" s="47">
        <v>44406</v>
      </c>
      <c r="BX213" s="42">
        <v>30.2</v>
      </c>
      <c r="BY213" s="51" t="e">
        <v>#N/A</v>
      </c>
      <c r="BZ213" s="51" t="e">
        <v>#N/A</v>
      </c>
      <c r="CA213" s="42">
        <v>75</v>
      </c>
      <c r="CB213" s="51" t="e">
        <v>#N/A</v>
      </c>
      <c r="CC213" s="51" t="e">
        <v>#N/A</v>
      </c>
      <c r="CD213" s="42">
        <v>0</v>
      </c>
      <c r="CE213" s="51" t="e">
        <v>#N/A</v>
      </c>
      <c r="CF213" s="51">
        <v>0</v>
      </c>
      <c r="CG213" s="42">
        <v>9.9</v>
      </c>
      <c r="CH213" s="51" t="e">
        <v>#N/A</v>
      </c>
      <c r="CI213" s="51" t="e">
        <v>#N/A</v>
      </c>
      <c r="CJ213" s="42">
        <v>25.09</v>
      </c>
      <c r="CK213" s="51" t="e">
        <v>#N/A</v>
      </c>
      <c r="CL213" s="51" t="e">
        <v>#N/A</v>
      </c>
    </row>
    <row r="214" spans="75:90" x14ac:dyDescent="0.25">
      <c r="BW214" s="47">
        <v>44407</v>
      </c>
      <c r="BX214" s="42">
        <v>29.1</v>
      </c>
      <c r="BY214" s="51" t="e">
        <v>#N/A</v>
      </c>
      <c r="BZ214" s="51" t="e">
        <v>#N/A</v>
      </c>
      <c r="CA214" s="42">
        <v>79</v>
      </c>
      <c r="CB214" s="51" t="e">
        <v>#N/A</v>
      </c>
      <c r="CC214" s="51" t="e">
        <v>#N/A</v>
      </c>
      <c r="CD214" s="42">
        <v>3</v>
      </c>
      <c r="CE214" s="51" t="e">
        <v>#N/A</v>
      </c>
      <c r="CF214" s="51" t="e">
        <v>#N/A</v>
      </c>
      <c r="CG214" s="42">
        <v>6.6</v>
      </c>
      <c r="CH214" s="51" t="e">
        <v>#N/A</v>
      </c>
      <c r="CI214" s="51" t="e">
        <v>#N/A</v>
      </c>
      <c r="CJ214" s="42">
        <v>19.79</v>
      </c>
      <c r="CK214" s="51" t="e">
        <v>#N/A</v>
      </c>
      <c r="CL214" s="51" t="e">
        <v>#N/A</v>
      </c>
    </row>
    <row r="215" spans="75:90" x14ac:dyDescent="0.25">
      <c r="BW215" s="47">
        <v>44408</v>
      </c>
      <c r="BX215" s="42">
        <v>27.9</v>
      </c>
      <c r="BY215" s="51" t="e">
        <v>#N/A</v>
      </c>
      <c r="BZ215" s="51" t="e">
        <v>#N/A</v>
      </c>
      <c r="CA215" s="42">
        <v>84</v>
      </c>
      <c r="CB215" s="51" t="e">
        <v>#N/A</v>
      </c>
      <c r="CC215" s="51" t="e">
        <v>#N/A</v>
      </c>
      <c r="CD215" s="42">
        <v>6</v>
      </c>
      <c r="CE215" s="51" t="e">
        <v>#N/A</v>
      </c>
      <c r="CF215" s="51" t="e">
        <v>#N/A</v>
      </c>
      <c r="CG215" s="42">
        <v>1.8</v>
      </c>
      <c r="CH215" s="51" t="e">
        <v>#N/A</v>
      </c>
      <c r="CI215" s="51" t="e">
        <v>#N/A</v>
      </c>
      <c r="CJ215" s="42">
        <v>13.93</v>
      </c>
      <c r="CK215" s="51" t="e">
        <v>#N/A</v>
      </c>
      <c r="CL215" s="51" t="e">
        <v>#N/A</v>
      </c>
    </row>
    <row r="216" spans="75:90" x14ac:dyDescent="0.25">
      <c r="BW216" s="47">
        <v>44409</v>
      </c>
      <c r="BX216" s="42">
        <v>27.5</v>
      </c>
      <c r="BY216" s="51" t="e">
        <v>#N/A</v>
      </c>
      <c r="BZ216" s="51" t="e">
        <v>#N/A</v>
      </c>
      <c r="CA216" s="42">
        <v>87</v>
      </c>
      <c r="CB216" s="51" t="e">
        <v>#N/A</v>
      </c>
      <c r="CC216" s="51" t="e">
        <v>#N/A</v>
      </c>
      <c r="CD216" s="42">
        <v>1.5</v>
      </c>
      <c r="CE216" s="51" t="e">
        <v>#N/A</v>
      </c>
      <c r="CF216" s="51" t="e">
        <v>#N/A</v>
      </c>
      <c r="CG216" s="42">
        <v>0.1</v>
      </c>
      <c r="CH216" s="51" t="e">
        <v>#N/A</v>
      </c>
      <c r="CI216" s="51" t="e">
        <v>#N/A</v>
      </c>
      <c r="CJ216" s="42">
        <v>10.25</v>
      </c>
      <c r="CK216" s="51" t="e">
        <v>#N/A</v>
      </c>
      <c r="CL216" s="51" t="e">
        <v>#N/A</v>
      </c>
    </row>
    <row r="217" spans="75:90" x14ac:dyDescent="0.25">
      <c r="BW217" s="47">
        <v>44410</v>
      </c>
      <c r="BX217" s="42">
        <v>27.7</v>
      </c>
      <c r="BY217" s="51" t="e">
        <v>#N/A</v>
      </c>
      <c r="BZ217" s="51" t="e">
        <v>#N/A</v>
      </c>
      <c r="CA217" s="42">
        <v>85</v>
      </c>
      <c r="CB217" s="51" t="e">
        <v>#N/A</v>
      </c>
      <c r="CC217" s="51" t="e">
        <v>#N/A</v>
      </c>
      <c r="CD217" s="42">
        <v>0.5</v>
      </c>
      <c r="CE217" s="51" t="e">
        <v>#N/A</v>
      </c>
      <c r="CF217" s="51" t="e">
        <v>#N/A</v>
      </c>
      <c r="CG217" s="42">
        <v>0.2</v>
      </c>
      <c r="CH217" s="51" t="e">
        <v>#N/A</v>
      </c>
      <c r="CI217" s="51" t="e">
        <v>#N/A</v>
      </c>
      <c r="CJ217" s="42">
        <v>10.85</v>
      </c>
      <c r="CK217" s="51" t="e">
        <v>#N/A</v>
      </c>
      <c r="CL217" s="51" t="e">
        <v>#N/A</v>
      </c>
    </row>
    <row r="218" spans="75:90" x14ac:dyDescent="0.25">
      <c r="BW218" s="47">
        <v>44411</v>
      </c>
      <c r="BX218" s="42">
        <v>28</v>
      </c>
      <c r="BY218" s="51" t="e">
        <v>#N/A</v>
      </c>
      <c r="BZ218" s="51" t="e">
        <v>#N/A</v>
      </c>
      <c r="CA218" s="42">
        <v>85</v>
      </c>
      <c r="CB218" s="51" t="e">
        <v>#N/A</v>
      </c>
      <c r="CC218" s="51" t="e">
        <v>#N/A</v>
      </c>
      <c r="CD218" s="42">
        <v>10</v>
      </c>
      <c r="CE218" s="51" t="e">
        <v>#N/A</v>
      </c>
      <c r="CF218" s="51" t="e">
        <v>#N/A</v>
      </c>
      <c r="CG218" s="42">
        <v>3.9</v>
      </c>
      <c r="CH218" s="51" t="e">
        <v>#N/A</v>
      </c>
      <c r="CI218" s="51" t="e">
        <v>#N/A</v>
      </c>
      <c r="CJ218" s="42">
        <v>17.440000000000001</v>
      </c>
      <c r="CK218" s="51" t="e">
        <v>#N/A</v>
      </c>
      <c r="CL218" s="51" t="e">
        <v>#N/A</v>
      </c>
    </row>
    <row r="219" spans="75:90" x14ac:dyDescent="0.25">
      <c r="BW219" s="47">
        <v>44412</v>
      </c>
      <c r="BX219" s="42">
        <v>27.4</v>
      </c>
      <c r="BY219" s="51" t="e">
        <v>#N/A</v>
      </c>
      <c r="BZ219" s="51" t="e">
        <v>#N/A</v>
      </c>
      <c r="CA219" s="42">
        <v>90</v>
      </c>
      <c r="CB219" s="51" t="e">
        <v>#N/A</v>
      </c>
      <c r="CC219" s="51" t="e">
        <v>#N/A</v>
      </c>
      <c r="CD219" s="42">
        <v>8.5</v>
      </c>
      <c r="CE219" s="51" t="e">
        <v>#N/A</v>
      </c>
      <c r="CF219" s="51" t="e">
        <v>#N/A</v>
      </c>
      <c r="CG219" s="42">
        <v>3.7</v>
      </c>
      <c r="CH219" s="51" t="e">
        <v>#N/A</v>
      </c>
      <c r="CI219" s="51" t="e">
        <v>#N/A</v>
      </c>
      <c r="CJ219" s="42">
        <v>15.66</v>
      </c>
      <c r="CK219" s="51" t="e">
        <v>#N/A</v>
      </c>
      <c r="CL219" s="51" t="e">
        <v>#N/A</v>
      </c>
    </row>
    <row r="220" spans="75:90" x14ac:dyDescent="0.25">
      <c r="BW220" s="47">
        <v>44413</v>
      </c>
      <c r="BX220" s="42">
        <v>27.6</v>
      </c>
      <c r="BY220" s="51" t="e">
        <v>#N/A</v>
      </c>
      <c r="BZ220" s="51" t="e">
        <v>#N/A</v>
      </c>
      <c r="CA220" s="42">
        <v>89</v>
      </c>
      <c r="CB220" s="51" t="e">
        <v>#N/A</v>
      </c>
      <c r="CC220" s="51" t="e">
        <v>#N/A</v>
      </c>
      <c r="CD220" s="42" t="str">
        <v>T</v>
      </c>
      <c r="CE220" s="51" t="e">
        <v>#N/A</v>
      </c>
      <c r="CF220" s="51" t="e">
        <v>#N/A</v>
      </c>
      <c r="CG220" s="42">
        <v>1.4</v>
      </c>
      <c r="CH220" s="51" t="e">
        <v>#N/A</v>
      </c>
      <c r="CI220" s="51" t="e">
        <v>#N/A</v>
      </c>
      <c r="CJ220" s="42">
        <v>12.77</v>
      </c>
      <c r="CK220" s="51" t="e">
        <v>#N/A</v>
      </c>
      <c r="CL220" s="51" t="e">
        <v>#N/A</v>
      </c>
    </row>
    <row r="221" spans="75:90" x14ac:dyDescent="0.25">
      <c r="BW221" s="47">
        <v>44414</v>
      </c>
      <c r="BX221" s="42">
        <v>26.3</v>
      </c>
      <c r="BY221" s="51" t="e">
        <v>#N/A</v>
      </c>
      <c r="BZ221" s="51" t="e">
        <v>#N/A</v>
      </c>
      <c r="CA221" s="42">
        <v>93</v>
      </c>
      <c r="CB221" s="51" t="e">
        <v>#N/A</v>
      </c>
      <c r="CC221" s="51" t="e">
        <v>#N/A</v>
      </c>
      <c r="CD221" s="42">
        <v>5</v>
      </c>
      <c r="CE221" s="51" t="e">
        <v>#N/A</v>
      </c>
      <c r="CF221" s="51" t="e">
        <v>#N/A</v>
      </c>
      <c r="CG221" s="42">
        <v>0</v>
      </c>
      <c r="CH221" s="51" t="e">
        <v>#N/A</v>
      </c>
      <c r="CI221" s="51">
        <v>0</v>
      </c>
      <c r="CJ221" s="42">
        <v>4.38</v>
      </c>
      <c r="CK221" s="51" t="e">
        <v>#N/A</v>
      </c>
      <c r="CL221" s="51" t="e">
        <v>#N/A</v>
      </c>
    </row>
    <row r="222" spans="75:90" x14ac:dyDescent="0.25">
      <c r="BW222" s="47">
        <v>44415</v>
      </c>
      <c r="BX222" s="42">
        <v>25.6</v>
      </c>
      <c r="BY222" s="51" t="e">
        <v>#N/A</v>
      </c>
      <c r="BZ222" s="51" t="e">
        <v>#N/A</v>
      </c>
      <c r="CA222" s="42">
        <v>95</v>
      </c>
      <c r="CB222" s="51" t="e">
        <v>#N/A</v>
      </c>
      <c r="CC222" s="51" t="e">
        <v>#N/A</v>
      </c>
      <c r="CD222" s="42">
        <v>13.5</v>
      </c>
      <c r="CE222" s="51" t="e">
        <v>#N/A</v>
      </c>
      <c r="CF222" s="51" t="e">
        <v>#N/A</v>
      </c>
      <c r="CG222" s="42">
        <v>0</v>
      </c>
      <c r="CH222" s="51" t="e">
        <v>#N/A</v>
      </c>
      <c r="CI222" s="51">
        <v>0</v>
      </c>
      <c r="CJ222" s="42">
        <v>5.0199999999999996</v>
      </c>
      <c r="CK222" s="51" t="e">
        <v>#N/A</v>
      </c>
      <c r="CL222" s="51" t="e">
        <v>#N/A</v>
      </c>
    </row>
    <row r="223" spans="75:90" x14ac:dyDescent="0.25">
      <c r="BW223" s="47">
        <v>44416</v>
      </c>
      <c r="BX223" s="42">
        <v>28.3</v>
      </c>
      <c r="BY223" s="51" t="e">
        <v>#N/A</v>
      </c>
      <c r="BZ223" s="51" t="e">
        <v>#N/A</v>
      </c>
      <c r="CA223" s="42">
        <v>82</v>
      </c>
      <c r="CB223" s="51" t="e">
        <v>#N/A</v>
      </c>
      <c r="CC223" s="51" t="e">
        <v>#N/A</v>
      </c>
      <c r="CD223" s="42" t="str">
        <v>T</v>
      </c>
      <c r="CE223" s="51" t="e">
        <v>#N/A</v>
      </c>
      <c r="CF223" s="51" t="e">
        <v>#N/A</v>
      </c>
      <c r="CG223" s="42">
        <v>2.7</v>
      </c>
      <c r="CH223" s="51" t="e">
        <v>#N/A</v>
      </c>
      <c r="CI223" s="51" t="e">
        <v>#N/A</v>
      </c>
      <c r="CJ223" s="42">
        <v>17.91</v>
      </c>
      <c r="CK223" s="51" t="e">
        <v>#N/A</v>
      </c>
      <c r="CL223" s="51" t="e">
        <v>#N/A</v>
      </c>
    </row>
    <row r="224" spans="75:90" x14ac:dyDescent="0.25">
      <c r="BW224" s="47">
        <v>44417</v>
      </c>
      <c r="BX224" s="42">
        <v>28.6</v>
      </c>
      <c r="BY224" s="51" t="e">
        <v>#N/A</v>
      </c>
      <c r="BZ224" s="51" t="e">
        <v>#N/A</v>
      </c>
      <c r="CA224" s="42">
        <v>83</v>
      </c>
      <c r="CB224" s="51" t="e">
        <v>#N/A</v>
      </c>
      <c r="CC224" s="51" t="e">
        <v>#N/A</v>
      </c>
      <c r="CD224" s="42">
        <v>0</v>
      </c>
      <c r="CE224" s="51" t="e">
        <v>#N/A</v>
      </c>
      <c r="CF224" s="51">
        <v>0</v>
      </c>
      <c r="CG224" s="42">
        <v>4.5</v>
      </c>
      <c r="CH224" s="51" t="e">
        <v>#N/A</v>
      </c>
      <c r="CI224" s="51" t="e">
        <v>#N/A</v>
      </c>
      <c r="CJ224" s="42">
        <v>21.16</v>
      </c>
      <c r="CK224" s="51" t="e">
        <v>#N/A</v>
      </c>
      <c r="CL224" s="51" t="e">
        <v>#N/A</v>
      </c>
    </row>
    <row r="225" spans="75:90" x14ac:dyDescent="0.25">
      <c r="BW225" s="47">
        <v>44418</v>
      </c>
      <c r="BX225" s="42">
        <v>28.6</v>
      </c>
      <c r="BY225" s="51" t="e">
        <v>#N/A</v>
      </c>
      <c r="BZ225" s="51" t="e">
        <v>#N/A</v>
      </c>
      <c r="CA225" s="42">
        <v>86</v>
      </c>
      <c r="CB225" s="51" t="e">
        <v>#N/A</v>
      </c>
      <c r="CC225" s="51" t="e">
        <v>#N/A</v>
      </c>
      <c r="CD225" s="42">
        <v>0</v>
      </c>
      <c r="CE225" s="51" t="e">
        <v>#N/A</v>
      </c>
      <c r="CF225" s="51">
        <v>0</v>
      </c>
      <c r="CG225" s="42">
        <v>9.1999999999999993</v>
      </c>
      <c r="CH225" s="51" t="e">
        <v>#N/A</v>
      </c>
      <c r="CI225" s="51" t="e">
        <v>#N/A</v>
      </c>
      <c r="CJ225" s="42">
        <v>23.84</v>
      </c>
      <c r="CK225" s="51" t="e">
        <v>#N/A</v>
      </c>
      <c r="CL225" s="51" t="e">
        <v>#N/A</v>
      </c>
    </row>
    <row r="226" spans="75:90" x14ac:dyDescent="0.25">
      <c r="BW226" s="47">
        <v>44419</v>
      </c>
      <c r="BX226" s="42">
        <v>28.3</v>
      </c>
      <c r="BY226" s="51" t="e">
        <v>#N/A</v>
      </c>
      <c r="BZ226" s="51" t="e">
        <v>#N/A</v>
      </c>
      <c r="CA226" s="42">
        <v>84</v>
      </c>
      <c r="CB226" s="51" t="e">
        <v>#N/A</v>
      </c>
      <c r="CC226" s="51" t="e">
        <v>#N/A</v>
      </c>
      <c r="CD226" s="42">
        <v>0</v>
      </c>
      <c r="CE226" s="51" t="e">
        <v>#N/A</v>
      </c>
      <c r="CF226" s="51">
        <v>0</v>
      </c>
      <c r="CG226" s="42">
        <v>9.3000000000000007</v>
      </c>
      <c r="CH226" s="51" t="e">
        <v>#N/A</v>
      </c>
      <c r="CI226" s="51" t="e">
        <v>#N/A</v>
      </c>
      <c r="CJ226" s="42">
        <v>24.43</v>
      </c>
      <c r="CK226" s="51" t="e">
        <v>#N/A</v>
      </c>
      <c r="CL226" s="51" t="e">
        <v>#N/A</v>
      </c>
    </row>
    <row r="227" spans="75:90" x14ac:dyDescent="0.25">
      <c r="BW227" s="47">
        <v>44420</v>
      </c>
      <c r="BX227" s="42">
        <v>28.6</v>
      </c>
      <c r="BY227" s="51" t="e">
        <v>#N/A</v>
      </c>
      <c r="BZ227" s="51" t="e">
        <v>#N/A</v>
      </c>
      <c r="CA227" s="42">
        <v>84</v>
      </c>
      <c r="CB227" s="51" t="e">
        <v>#N/A</v>
      </c>
      <c r="CC227" s="51" t="e">
        <v>#N/A</v>
      </c>
      <c r="CD227" s="42">
        <v>0</v>
      </c>
      <c r="CE227" s="51" t="e">
        <v>#N/A</v>
      </c>
      <c r="CF227" s="51">
        <v>0</v>
      </c>
      <c r="CG227" s="42">
        <v>7.7</v>
      </c>
      <c r="CH227" s="51" t="e">
        <v>#N/A</v>
      </c>
      <c r="CI227" s="51" t="e">
        <v>#N/A</v>
      </c>
      <c r="CJ227" s="42">
        <v>21.03</v>
      </c>
      <c r="CK227" s="51" t="e">
        <v>#N/A</v>
      </c>
      <c r="CL227" s="51" t="e">
        <v>#N/A</v>
      </c>
    </row>
    <row r="228" spans="75:90" x14ac:dyDescent="0.25">
      <c r="BW228" s="47">
        <v>44421</v>
      </c>
      <c r="BX228" s="42">
        <v>28.7</v>
      </c>
      <c r="BY228" s="51" t="e">
        <v>#N/A</v>
      </c>
      <c r="BZ228" s="51" t="e">
        <v>#N/A</v>
      </c>
      <c r="CA228" s="42">
        <v>81</v>
      </c>
      <c r="CB228" s="51" t="e">
        <v>#N/A</v>
      </c>
      <c r="CC228" s="51" t="e">
        <v>#N/A</v>
      </c>
      <c r="CD228" s="42">
        <v>0</v>
      </c>
      <c r="CE228" s="51" t="e">
        <v>#N/A</v>
      </c>
      <c r="CF228" s="51">
        <v>0</v>
      </c>
      <c r="CG228" s="42">
        <v>7.9</v>
      </c>
      <c r="CH228" s="51" t="e">
        <v>#N/A</v>
      </c>
      <c r="CI228" s="51" t="e">
        <v>#N/A</v>
      </c>
      <c r="CJ228" s="42">
        <v>23.42</v>
      </c>
      <c r="CK228" s="51" t="e">
        <v>#N/A</v>
      </c>
      <c r="CL228" s="51" t="e">
        <v>#N/A</v>
      </c>
    </row>
    <row r="229" spans="75:90" x14ac:dyDescent="0.25">
      <c r="BW229" s="47">
        <v>44422</v>
      </c>
      <c r="BX229" s="42">
        <v>28.5</v>
      </c>
      <c r="BY229" s="51" t="e">
        <v>#N/A</v>
      </c>
      <c r="BZ229" s="51" t="e">
        <v>#N/A</v>
      </c>
      <c r="CA229" s="42">
        <v>84</v>
      </c>
      <c r="CB229" s="51" t="e">
        <v>#N/A</v>
      </c>
      <c r="CC229" s="51" t="e">
        <v>#N/A</v>
      </c>
      <c r="CD229" s="42">
        <v>0</v>
      </c>
      <c r="CE229" s="51" t="e">
        <v>#N/A</v>
      </c>
      <c r="CF229" s="51">
        <v>0</v>
      </c>
      <c r="CG229" s="42">
        <v>9.1</v>
      </c>
      <c r="CH229" s="51" t="e">
        <v>#N/A</v>
      </c>
      <c r="CI229" s="51" t="e">
        <v>#N/A</v>
      </c>
      <c r="CJ229" s="42">
        <v>24.98</v>
      </c>
      <c r="CK229" s="51" t="e">
        <v>#N/A</v>
      </c>
      <c r="CL229" s="51" t="e">
        <v>#N/A</v>
      </c>
    </row>
    <row r="230" spans="75:90" x14ac:dyDescent="0.25">
      <c r="BW230" s="47">
        <v>44423</v>
      </c>
      <c r="BX230" s="42">
        <v>29.3</v>
      </c>
      <c r="BY230" s="51" t="e">
        <v>#N/A</v>
      </c>
      <c r="BZ230" s="51" t="e">
        <v>#N/A</v>
      </c>
      <c r="CA230" s="42">
        <v>80</v>
      </c>
      <c r="CB230" s="51" t="e">
        <v>#N/A</v>
      </c>
      <c r="CC230" s="51" t="e">
        <v>#N/A</v>
      </c>
      <c r="CD230" s="42">
        <v>0</v>
      </c>
      <c r="CE230" s="51" t="e">
        <v>#N/A</v>
      </c>
      <c r="CF230" s="51">
        <v>0</v>
      </c>
      <c r="CG230" s="42">
        <v>10.1</v>
      </c>
      <c r="CH230" s="51" t="e">
        <v>#N/A</v>
      </c>
      <c r="CI230" s="51" t="e">
        <v>#N/A</v>
      </c>
      <c r="CJ230" s="42">
        <v>26.1</v>
      </c>
      <c r="CK230" s="51" t="e">
        <v>#N/A</v>
      </c>
      <c r="CL230" s="51" t="e">
        <v>#N/A</v>
      </c>
    </row>
    <row r="231" spans="75:90" x14ac:dyDescent="0.25">
      <c r="BW231" s="47">
        <v>44424</v>
      </c>
      <c r="BX231" s="42">
        <v>28.7</v>
      </c>
      <c r="BY231" s="51" t="e">
        <v>#N/A</v>
      </c>
      <c r="BZ231" s="51" t="e">
        <v>#N/A</v>
      </c>
      <c r="CA231" s="42">
        <v>83</v>
      </c>
      <c r="CB231" s="51" t="e">
        <v>#N/A</v>
      </c>
      <c r="CC231" s="51" t="e">
        <v>#N/A</v>
      </c>
      <c r="CD231" s="42">
        <v>0</v>
      </c>
      <c r="CE231" s="51" t="e">
        <v>#N/A</v>
      </c>
      <c r="CF231" s="51">
        <v>0</v>
      </c>
      <c r="CG231" s="42">
        <v>8.6999999999999993</v>
      </c>
      <c r="CH231" s="51" t="e">
        <v>#N/A</v>
      </c>
      <c r="CI231" s="51" t="e">
        <v>#N/A</v>
      </c>
      <c r="CJ231" s="42">
        <v>24.77</v>
      </c>
      <c r="CK231" s="51" t="e">
        <v>#N/A</v>
      </c>
      <c r="CL231" s="51" t="e">
        <v>#N/A</v>
      </c>
    </row>
    <row r="232" spans="75:90" x14ac:dyDescent="0.25">
      <c r="BW232" s="47">
        <v>44425</v>
      </c>
      <c r="BX232" s="42">
        <v>28.5</v>
      </c>
      <c r="BY232" s="51" t="e">
        <v>#N/A</v>
      </c>
      <c r="BZ232" s="51" t="e">
        <v>#N/A</v>
      </c>
      <c r="CA232" s="42">
        <v>83</v>
      </c>
      <c r="CB232" s="51" t="e">
        <v>#N/A</v>
      </c>
      <c r="CC232" s="51" t="e">
        <v>#N/A</v>
      </c>
      <c r="CD232" s="42">
        <v>0</v>
      </c>
      <c r="CE232" s="51" t="e">
        <v>#N/A</v>
      </c>
      <c r="CF232" s="51">
        <v>0</v>
      </c>
      <c r="CG232" s="42">
        <v>7.6</v>
      </c>
      <c r="CH232" s="51" t="e">
        <v>#N/A</v>
      </c>
      <c r="CI232" s="51" t="e">
        <v>#N/A</v>
      </c>
      <c r="CJ232" s="42">
        <v>22.82</v>
      </c>
      <c r="CK232" s="51" t="e">
        <v>#N/A</v>
      </c>
      <c r="CL232" s="51" t="e">
        <v>#N/A</v>
      </c>
    </row>
    <row r="233" spans="75:90" x14ac:dyDescent="0.25">
      <c r="BW233" s="47">
        <v>44426</v>
      </c>
      <c r="BX233" s="42">
        <v>28.4</v>
      </c>
      <c r="BY233" s="51" t="e">
        <v>#N/A</v>
      </c>
      <c r="BZ233" s="51" t="e">
        <v>#N/A</v>
      </c>
      <c r="CA233" s="42">
        <v>79</v>
      </c>
      <c r="CB233" s="51" t="e">
        <v>#N/A</v>
      </c>
      <c r="CC233" s="51" t="e">
        <v>#N/A</v>
      </c>
      <c r="CD233" s="42" t="str">
        <v>T</v>
      </c>
      <c r="CE233" s="51" t="e">
        <v>#N/A</v>
      </c>
      <c r="CF233" s="51" t="e">
        <v>#N/A</v>
      </c>
      <c r="CG233" s="42">
        <v>6.3</v>
      </c>
      <c r="CH233" s="51" t="e">
        <v>#N/A</v>
      </c>
      <c r="CI233" s="51" t="e">
        <v>#N/A</v>
      </c>
      <c r="CJ233" s="42">
        <v>21.63</v>
      </c>
      <c r="CK233" s="51" t="e">
        <v>#N/A</v>
      </c>
      <c r="CL233" s="51" t="e">
        <v>#N/A</v>
      </c>
    </row>
    <row r="234" spans="75:90" x14ac:dyDescent="0.25">
      <c r="BW234" s="47">
        <v>44427</v>
      </c>
      <c r="BX234" s="42">
        <v>27.3</v>
      </c>
      <c r="BY234" s="51" t="e">
        <v>#N/A</v>
      </c>
      <c r="BZ234" s="51" t="e">
        <v>#N/A</v>
      </c>
      <c r="CA234" s="42">
        <v>83</v>
      </c>
      <c r="CB234" s="51" t="e">
        <v>#N/A</v>
      </c>
      <c r="CC234" s="51" t="e">
        <v>#N/A</v>
      </c>
      <c r="CD234" s="42">
        <v>15</v>
      </c>
      <c r="CE234" s="51" t="e">
        <v>#N/A</v>
      </c>
      <c r="CF234" s="51" t="e">
        <v>#N/A</v>
      </c>
      <c r="CG234" s="42">
        <v>7.7</v>
      </c>
      <c r="CH234" s="51" t="e">
        <v>#N/A</v>
      </c>
      <c r="CI234" s="51" t="e">
        <v>#N/A</v>
      </c>
      <c r="CJ234" s="42">
        <v>21.15</v>
      </c>
      <c r="CK234" s="51" t="e">
        <v>#N/A</v>
      </c>
      <c r="CL234" s="51" t="e">
        <v>#N/A</v>
      </c>
    </row>
    <row r="235" spans="75:90" x14ac:dyDescent="0.25">
      <c r="BW235" s="47">
        <v>44428</v>
      </c>
      <c r="BX235" s="42">
        <v>27.7</v>
      </c>
      <c r="BY235" s="51" t="e">
        <v>#N/A</v>
      </c>
      <c r="BZ235" s="51" t="e">
        <v>#N/A</v>
      </c>
      <c r="CA235" s="42">
        <v>80</v>
      </c>
      <c r="CB235" s="51" t="e">
        <v>#N/A</v>
      </c>
      <c r="CC235" s="51" t="e">
        <v>#N/A</v>
      </c>
      <c r="CD235" s="42">
        <v>0</v>
      </c>
      <c r="CE235" s="51" t="e">
        <v>#N/A</v>
      </c>
      <c r="CF235" s="51">
        <v>0</v>
      </c>
      <c r="CG235" s="42">
        <v>10</v>
      </c>
      <c r="CH235" s="51" t="e">
        <v>#N/A</v>
      </c>
      <c r="CI235" s="51" t="e">
        <v>#N/A</v>
      </c>
      <c r="CJ235" s="42">
        <v>25.48</v>
      </c>
      <c r="CK235" s="51" t="e">
        <v>#N/A</v>
      </c>
      <c r="CL235" s="51" t="e">
        <v>#N/A</v>
      </c>
    </row>
    <row r="236" spans="75:90" x14ac:dyDescent="0.25">
      <c r="BW236" s="47">
        <v>44429</v>
      </c>
      <c r="BX236" s="42">
        <v>28.3</v>
      </c>
      <c r="BY236" s="51" t="e">
        <v>#N/A</v>
      </c>
      <c r="BZ236" s="51" t="e">
        <v>#N/A</v>
      </c>
      <c r="CA236" s="42">
        <v>78</v>
      </c>
      <c r="CB236" s="51" t="e">
        <v>#N/A</v>
      </c>
      <c r="CC236" s="51" t="e">
        <v>#N/A</v>
      </c>
      <c r="CD236" s="42">
        <v>0</v>
      </c>
      <c r="CE236" s="51" t="e">
        <v>#N/A</v>
      </c>
      <c r="CF236" s="51">
        <v>0</v>
      </c>
      <c r="CG236" s="42">
        <v>8.9</v>
      </c>
      <c r="CH236" s="51" t="e">
        <v>#N/A</v>
      </c>
      <c r="CI236" s="51" t="e">
        <v>#N/A</v>
      </c>
      <c r="CJ236" s="42">
        <v>23.78</v>
      </c>
      <c r="CK236" s="51" t="e">
        <v>#N/A</v>
      </c>
      <c r="CL236" s="51" t="e">
        <v>#N/A</v>
      </c>
    </row>
    <row r="237" spans="75:90" x14ac:dyDescent="0.25">
      <c r="BW237" s="47">
        <v>44430</v>
      </c>
      <c r="BX237" s="42">
        <v>28.4</v>
      </c>
      <c r="BY237" s="51" t="e">
        <v>#N/A</v>
      </c>
      <c r="BZ237" s="51" t="e">
        <v>#N/A</v>
      </c>
      <c r="CA237" s="42">
        <v>77</v>
      </c>
      <c r="CB237" s="51" t="e">
        <v>#N/A</v>
      </c>
      <c r="CC237" s="51" t="e">
        <v>#N/A</v>
      </c>
      <c r="CD237" s="42">
        <v>0</v>
      </c>
      <c r="CE237" s="51" t="e">
        <v>#N/A</v>
      </c>
      <c r="CF237" s="51">
        <v>0</v>
      </c>
      <c r="CG237" s="42">
        <v>7.9</v>
      </c>
      <c r="CH237" s="51" t="e">
        <v>#N/A</v>
      </c>
      <c r="CI237" s="51" t="e">
        <v>#N/A</v>
      </c>
      <c r="CJ237" s="42">
        <v>22.2</v>
      </c>
      <c r="CK237" s="51" t="e">
        <v>#N/A</v>
      </c>
      <c r="CL237" s="51" t="e">
        <v>#N/A</v>
      </c>
    </row>
    <row r="238" spans="75:90" x14ac:dyDescent="0.25">
      <c r="BW238" s="47">
        <v>44431</v>
      </c>
      <c r="BX238" s="42">
        <v>29</v>
      </c>
      <c r="BY238" s="51" t="e">
        <v>#N/A</v>
      </c>
      <c r="BZ238" s="51" t="e">
        <v>#N/A</v>
      </c>
      <c r="CA238" s="42">
        <v>78</v>
      </c>
      <c r="CB238" s="51" t="e">
        <v>#N/A</v>
      </c>
      <c r="CC238" s="51" t="e">
        <v>#N/A</v>
      </c>
      <c r="CD238" s="42">
        <v>0</v>
      </c>
      <c r="CE238" s="51" t="e">
        <v>#N/A</v>
      </c>
      <c r="CF238" s="51">
        <v>0</v>
      </c>
      <c r="CG238" s="42">
        <v>7</v>
      </c>
      <c r="CH238" s="51" t="e">
        <v>#N/A</v>
      </c>
      <c r="CI238" s="51" t="e">
        <v>#N/A</v>
      </c>
      <c r="CJ238" s="42">
        <v>22.51</v>
      </c>
      <c r="CK238" s="51" t="e">
        <v>#N/A</v>
      </c>
      <c r="CL238" s="51" t="e">
        <v>#N/A</v>
      </c>
    </row>
    <row r="239" spans="75:90" x14ac:dyDescent="0.25">
      <c r="BW239" s="47">
        <v>44432</v>
      </c>
      <c r="BX239" s="42">
        <v>29.2</v>
      </c>
      <c r="BY239" s="51" t="e">
        <v>#N/A</v>
      </c>
      <c r="BZ239" s="51" t="e">
        <v>#N/A</v>
      </c>
      <c r="CA239" s="42">
        <v>80</v>
      </c>
      <c r="CB239" s="51" t="e">
        <v>#N/A</v>
      </c>
      <c r="CC239" s="51" t="e">
        <v>#N/A</v>
      </c>
      <c r="CD239" s="42">
        <v>0</v>
      </c>
      <c r="CE239" s="51" t="e">
        <v>#N/A</v>
      </c>
      <c r="CF239" s="51">
        <v>0</v>
      </c>
      <c r="CG239" s="42">
        <v>9.5</v>
      </c>
      <c r="CH239" s="51" t="e">
        <v>#N/A</v>
      </c>
      <c r="CI239" s="51" t="e">
        <v>#N/A</v>
      </c>
      <c r="CJ239" s="42">
        <v>24.45</v>
      </c>
      <c r="CK239" s="51" t="e">
        <v>#N/A</v>
      </c>
      <c r="CL239" s="51" t="e">
        <v>#N/A</v>
      </c>
    </row>
    <row r="240" spans="75:90" x14ac:dyDescent="0.25">
      <c r="BW240" s="47">
        <v>44433</v>
      </c>
      <c r="BX240" s="42">
        <v>28.9</v>
      </c>
      <c r="BY240" s="51" t="e">
        <v>#N/A</v>
      </c>
      <c r="BZ240" s="51" t="e">
        <v>#N/A</v>
      </c>
      <c r="CA240" s="42">
        <v>81</v>
      </c>
      <c r="CB240" s="51" t="e">
        <v>#N/A</v>
      </c>
      <c r="CC240" s="51" t="e">
        <v>#N/A</v>
      </c>
      <c r="CD240" s="42">
        <v>0</v>
      </c>
      <c r="CE240" s="51" t="e">
        <v>#N/A</v>
      </c>
      <c r="CF240" s="51">
        <v>0</v>
      </c>
      <c r="CG240" s="42">
        <v>8.9</v>
      </c>
      <c r="CH240" s="51" t="e">
        <v>#N/A</v>
      </c>
      <c r="CI240" s="51" t="e">
        <v>#N/A</v>
      </c>
      <c r="CJ240" s="42">
        <v>25.12</v>
      </c>
      <c r="CK240" s="51" t="e">
        <v>#N/A</v>
      </c>
      <c r="CL240" s="51" t="e">
        <v>#N/A</v>
      </c>
    </row>
    <row r="241" spans="75:90" x14ac:dyDescent="0.25">
      <c r="BW241" s="47">
        <v>44434</v>
      </c>
      <c r="BX241" s="42">
        <v>29</v>
      </c>
      <c r="BY241" s="51" t="e">
        <v>#N/A</v>
      </c>
      <c r="BZ241" s="51" t="e">
        <v>#N/A</v>
      </c>
      <c r="CA241" s="42">
        <v>74</v>
      </c>
      <c r="CB241" s="51" t="e">
        <v>#N/A</v>
      </c>
      <c r="CC241" s="51" t="e">
        <v>#N/A</v>
      </c>
      <c r="CD241" s="42">
        <v>0</v>
      </c>
      <c r="CE241" s="51" t="e">
        <v>#N/A</v>
      </c>
      <c r="CF241" s="51">
        <v>0</v>
      </c>
      <c r="CG241" s="42">
        <v>10.7</v>
      </c>
      <c r="CH241" s="51" t="e">
        <v>#N/A</v>
      </c>
      <c r="CI241" s="51" t="e">
        <v>#N/A</v>
      </c>
      <c r="CJ241" s="42">
        <v>26.42</v>
      </c>
      <c r="CK241" s="51" t="e">
        <v>#N/A</v>
      </c>
      <c r="CL241" s="51" t="e">
        <v>#N/A</v>
      </c>
    </row>
    <row r="242" spans="75:90" x14ac:dyDescent="0.25">
      <c r="BW242" s="47">
        <v>44435</v>
      </c>
      <c r="BX242" s="42">
        <v>28.8</v>
      </c>
      <c r="BY242" s="51" t="e">
        <v>#N/A</v>
      </c>
      <c r="BZ242" s="51" t="e">
        <v>#N/A</v>
      </c>
      <c r="CA242" s="42">
        <v>73</v>
      </c>
      <c r="CB242" s="51" t="e">
        <v>#N/A</v>
      </c>
      <c r="CC242" s="51" t="e">
        <v>#N/A</v>
      </c>
      <c r="CD242" s="42">
        <v>0</v>
      </c>
      <c r="CE242" s="51" t="e">
        <v>#N/A</v>
      </c>
      <c r="CF242" s="51">
        <v>0</v>
      </c>
      <c r="CG242" s="42">
        <v>11.4</v>
      </c>
      <c r="CH242" s="51" t="e">
        <v>#N/A</v>
      </c>
      <c r="CI242" s="51" t="e">
        <v>#N/A</v>
      </c>
      <c r="CJ242" s="42">
        <v>27.12</v>
      </c>
      <c r="CK242" s="51" t="e">
        <v>#N/A</v>
      </c>
      <c r="CL242" s="51" t="e">
        <v>#N/A</v>
      </c>
    </row>
    <row r="243" spans="75:90" x14ac:dyDescent="0.25">
      <c r="BW243" s="47">
        <v>44436</v>
      </c>
      <c r="BX243" s="42">
        <v>28.9</v>
      </c>
      <c r="BY243" s="51" t="e">
        <v>#N/A</v>
      </c>
      <c r="BZ243" s="51" t="e">
        <v>#N/A</v>
      </c>
      <c r="CA243" s="42">
        <v>76</v>
      </c>
      <c r="CB243" s="51" t="e">
        <v>#N/A</v>
      </c>
      <c r="CC243" s="51" t="e">
        <v>#N/A</v>
      </c>
      <c r="CD243" s="42">
        <v>0</v>
      </c>
      <c r="CE243" s="51" t="e">
        <v>#N/A</v>
      </c>
      <c r="CF243" s="51">
        <v>0</v>
      </c>
      <c r="CG243" s="42">
        <v>10.5</v>
      </c>
      <c r="CH243" s="51" t="e">
        <v>#N/A</v>
      </c>
      <c r="CI243" s="51" t="e">
        <v>#N/A</v>
      </c>
      <c r="CJ243" s="42">
        <v>25.72</v>
      </c>
      <c r="CK243" s="51" t="e">
        <v>#N/A</v>
      </c>
      <c r="CL243" s="51" t="e">
        <v>#N/A</v>
      </c>
    </row>
    <row r="244" spans="75:90" x14ac:dyDescent="0.25">
      <c r="BW244" s="47">
        <v>44437</v>
      </c>
      <c r="BX244" s="42">
        <v>29.3</v>
      </c>
      <c r="BY244" s="51" t="e">
        <v>#N/A</v>
      </c>
      <c r="BZ244" s="51" t="e">
        <v>#N/A</v>
      </c>
      <c r="CA244" s="42">
        <v>73</v>
      </c>
      <c r="CB244" s="51" t="e">
        <v>#N/A</v>
      </c>
      <c r="CC244" s="51" t="e">
        <v>#N/A</v>
      </c>
      <c r="CD244" s="42" t="str">
        <v>T</v>
      </c>
      <c r="CE244" s="51" t="e">
        <v>#N/A</v>
      </c>
      <c r="CF244" s="51" t="e">
        <v>#N/A</v>
      </c>
      <c r="CG244" s="42">
        <v>8</v>
      </c>
      <c r="CH244" s="51" t="e">
        <v>#N/A</v>
      </c>
      <c r="CI244" s="51" t="e">
        <v>#N/A</v>
      </c>
      <c r="CJ244" s="42">
        <v>24.39</v>
      </c>
      <c r="CK244" s="51" t="e">
        <v>#N/A</v>
      </c>
      <c r="CL244" s="51" t="e">
        <v>#N/A</v>
      </c>
    </row>
    <row r="245" spans="75:90" x14ac:dyDescent="0.25">
      <c r="BW245" s="47">
        <v>44438</v>
      </c>
      <c r="BX245" s="42">
        <v>28.4</v>
      </c>
      <c r="BY245" s="51" t="e">
        <v>#N/A</v>
      </c>
      <c r="BZ245" s="51" t="e">
        <v>#N/A</v>
      </c>
      <c r="CA245" s="42">
        <v>77</v>
      </c>
      <c r="CB245" s="51" t="e">
        <v>#N/A</v>
      </c>
      <c r="CC245" s="51" t="e">
        <v>#N/A</v>
      </c>
      <c r="CD245" s="42">
        <v>15.5</v>
      </c>
      <c r="CE245" s="51" t="e">
        <v>#N/A</v>
      </c>
      <c r="CF245" s="51" t="e">
        <v>#N/A</v>
      </c>
      <c r="CG245" s="42">
        <v>4.5</v>
      </c>
      <c r="CH245" s="51" t="e">
        <v>#N/A</v>
      </c>
      <c r="CI245" s="51" t="e">
        <v>#N/A</v>
      </c>
      <c r="CJ245" s="42">
        <v>15.63</v>
      </c>
      <c r="CK245" s="51" t="e">
        <v>#N/A</v>
      </c>
      <c r="CL245" s="51" t="e">
        <v>#N/A</v>
      </c>
    </row>
    <row r="246" spans="75:90" x14ac:dyDescent="0.25">
      <c r="BW246" s="47">
        <v>44439</v>
      </c>
      <c r="BX246" s="42">
        <v>27.8</v>
      </c>
      <c r="BY246" s="51" t="e">
        <v>#N/A</v>
      </c>
      <c r="BZ246" s="51" t="e">
        <v>#N/A</v>
      </c>
      <c r="CA246" s="42">
        <v>84</v>
      </c>
      <c r="CB246" s="51" t="e">
        <v>#N/A</v>
      </c>
      <c r="CC246" s="51" t="e">
        <v>#N/A</v>
      </c>
      <c r="CD246" s="42">
        <v>2.5</v>
      </c>
      <c r="CE246" s="51" t="e">
        <v>#N/A</v>
      </c>
      <c r="CF246" s="51" t="e">
        <v>#N/A</v>
      </c>
      <c r="CG246" s="42">
        <v>8.1</v>
      </c>
      <c r="CH246" s="51" t="e">
        <v>#N/A</v>
      </c>
      <c r="CI246" s="51" t="e">
        <v>#N/A</v>
      </c>
      <c r="CJ246" s="42">
        <v>23.72</v>
      </c>
      <c r="CK246" s="51" t="e">
        <v>#N/A</v>
      </c>
      <c r="CL246" s="51" t="e">
        <v>#N/A</v>
      </c>
    </row>
    <row r="247" spans="75:90" x14ac:dyDescent="0.25">
      <c r="BW247" s="47">
        <v>44440</v>
      </c>
      <c r="BX247" s="42">
        <v>28.6</v>
      </c>
      <c r="BY247" s="51" t="e">
        <v>#N/A</v>
      </c>
      <c r="BZ247" s="51" t="e">
        <v>#N/A</v>
      </c>
      <c r="CA247" s="42">
        <v>80</v>
      </c>
      <c r="CB247" s="51" t="e">
        <v>#N/A</v>
      </c>
      <c r="CC247" s="51" t="e">
        <v>#N/A</v>
      </c>
      <c r="CD247" s="42">
        <v>0</v>
      </c>
      <c r="CE247" s="51" t="e">
        <v>#N/A</v>
      </c>
      <c r="CF247" s="51">
        <v>0</v>
      </c>
      <c r="CG247" s="42">
        <v>8.1</v>
      </c>
      <c r="CH247" s="51" t="e">
        <v>#N/A</v>
      </c>
      <c r="CI247" s="51" t="e">
        <v>#N/A</v>
      </c>
      <c r="CJ247" s="42">
        <v>23.05</v>
      </c>
      <c r="CK247" s="51" t="e">
        <v>#N/A</v>
      </c>
      <c r="CL247" s="51" t="e">
        <v>#N/A</v>
      </c>
    </row>
    <row r="248" spans="75:90" x14ac:dyDescent="0.25">
      <c r="BW248" s="47">
        <v>44441</v>
      </c>
      <c r="BX248" s="42">
        <v>28.7</v>
      </c>
      <c r="BY248" s="51" t="e">
        <v>#N/A</v>
      </c>
      <c r="BZ248" s="51" t="e">
        <v>#N/A</v>
      </c>
      <c r="CA248" s="42">
        <v>79</v>
      </c>
      <c r="CB248" s="51" t="e">
        <v>#N/A</v>
      </c>
      <c r="CC248" s="51" t="e">
        <v>#N/A</v>
      </c>
      <c r="CD248" s="42">
        <v>0</v>
      </c>
      <c r="CE248" s="51" t="e">
        <v>#N/A</v>
      </c>
      <c r="CF248" s="51">
        <v>0</v>
      </c>
      <c r="CG248" s="42">
        <v>9.4</v>
      </c>
      <c r="CH248" s="51" t="e">
        <v>#N/A</v>
      </c>
      <c r="CI248" s="51" t="e">
        <v>#N/A</v>
      </c>
      <c r="CJ248" s="42">
        <v>24.03</v>
      </c>
      <c r="CK248" s="51" t="e">
        <v>#N/A</v>
      </c>
      <c r="CL248" s="51" t="e">
        <v>#N/A</v>
      </c>
    </row>
    <row r="249" spans="75:90" x14ac:dyDescent="0.25">
      <c r="BW249" s="47">
        <v>44442</v>
      </c>
      <c r="BX249" s="42">
        <v>28.2</v>
      </c>
      <c r="BY249" s="51" t="e">
        <v>#N/A</v>
      </c>
      <c r="BZ249" s="51" t="e">
        <v>#N/A</v>
      </c>
      <c r="CA249" s="42">
        <v>78</v>
      </c>
      <c r="CB249" s="51" t="e">
        <v>#N/A</v>
      </c>
      <c r="CC249" s="51" t="e">
        <v>#N/A</v>
      </c>
      <c r="CD249" s="42">
        <v>0</v>
      </c>
      <c r="CE249" s="51" t="e">
        <v>#N/A</v>
      </c>
      <c r="CF249" s="51">
        <v>0</v>
      </c>
      <c r="CG249" s="42">
        <v>10.6</v>
      </c>
      <c r="CH249" s="51" t="e">
        <v>#N/A</v>
      </c>
      <c r="CI249" s="51" t="e">
        <v>#N/A</v>
      </c>
      <c r="CJ249" s="42">
        <v>25.51</v>
      </c>
      <c r="CK249" s="51" t="e">
        <v>#N/A</v>
      </c>
      <c r="CL249" s="51" t="e">
        <v>#N/A</v>
      </c>
    </row>
    <row r="250" spans="75:90" x14ac:dyDescent="0.25">
      <c r="BW250" s="47">
        <v>44443</v>
      </c>
      <c r="BX250" s="42">
        <v>28.4</v>
      </c>
      <c r="BY250" s="51" t="e">
        <v>#N/A</v>
      </c>
      <c r="BZ250" s="51" t="e">
        <v>#N/A</v>
      </c>
      <c r="CA250" s="42">
        <v>74</v>
      </c>
      <c r="CB250" s="51" t="e">
        <v>#N/A</v>
      </c>
      <c r="CC250" s="51" t="e">
        <v>#N/A</v>
      </c>
      <c r="CD250" s="42">
        <v>0</v>
      </c>
      <c r="CE250" s="51" t="e">
        <v>#N/A</v>
      </c>
      <c r="CF250" s="51">
        <v>0</v>
      </c>
      <c r="CG250" s="42">
        <v>9.9</v>
      </c>
      <c r="CH250" s="51" t="e">
        <v>#N/A</v>
      </c>
      <c r="CI250" s="51" t="e">
        <v>#N/A</v>
      </c>
      <c r="CJ250" s="42">
        <v>25.01</v>
      </c>
      <c r="CK250" s="51" t="e">
        <v>#N/A</v>
      </c>
      <c r="CL250" s="51" t="e">
        <v>#N/A</v>
      </c>
    </row>
    <row r="251" spans="75:90" x14ac:dyDescent="0.25">
      <c r="BW251" s="47">
        <v>44444</v>
      </c>
      <c r="BX251" s="42">
        <v>28.3</v>
      </c>
      <c r="BY251" s="51" t="e">
        <v>#N/A</v>
      </c>
      <c r="BZ251" s="51" t="e">
        <v>#N/A</v>
      </c>
      <c r="CA251" s="42">
        <v>79</v>
      </c>
      <c r="CB251" s="51" t="e">
        <v>#N/A</v>
      </c>
      <c r="CC251" s="51" t="e">
        <v>#N/A</v>
      </c>
      <c r="CD251" s="42">
        <v>26.5</v>
      </c>
      <c r="CE251" s="51" t="e">
        <v>#N/A</v>
      </c>
      <c r="CF251" s="51" t="e">
        <v>#N/A</v>
      </c>
      <c r="CG251" s="42">
        <v>9.1999999999999993</v>
      </c>
      <c r="CH251" s="51" t="e">
        <v>#N/A</v>
      </c>
      <c r="CI251" s="51" t="e">
        <v>#N/A</v>
      </c>
      <c r="CJ251" s="42">
        <v>24.1</v>
      </c>
      <c r="CK251" s="51" t="e">
        <v>#N/A</v>
      </c>
      <c r="CL251" s="51" t="e">
        <v>#N/A</v>
      </c>
    </row>
    <row r="252" spans="75:90" x14ac:dyDescent="0.25">
      <c r="BW252" s="47">
        <v>44445</v>
      </c>
      <c r="BX252" s="42">
        <v>28.5</v>
      </c>
      <c r="BY252" s="51" t="e">
        <v>#N/A</v>
      </c>
      <c r="BZ252" s="51" t="e">
        <v>#N/A</v>
      </c>
      <c r="CA252" s="42">
        <v>84</v>
      </c>
      <c r="CB252" s="51" t="e">
        <v>#N/A</v>
      </c>
      <c r="CC252" s="51" t="e">
        <v>#N/A</v>
      </c>
      <c r="CD252" s="42">
        <v>0</v>
      </c>
      <c r="CE252" s="51" t="e">
        <v>#N/A</v>
      </c>
      <c r="CF252" s="51">
        <v>0</v>
      </c>
      <c r="CG252" s="42">
        <v>10.8</v>
      </c>
      <c r="CH252" s="51" t="e">
        <v>#N/A</v>
      </c>
      <c r="CI252" s="51" t="e">
        <v>#N/A</v>
      </c>
      <c r="CJ252" s="42">
        <v>25.16</v>
      </c>
      <c r="CK252" s="51" t="e">
        <v>#N/A</v>
      </c>
      <c r="CL252" s="51" t="e">
        <v>#N/A</v>
      </c>
    </row>
    <row r="253" spans="75:90" x14ac:dyDescent="0.25">
      <c r="BW253" s="47">
        <v>44446</v>
      </c>
      <c r="BX253" s="42">
        <v>28.9</v>
      </c>
      <c r="BY253" s="51" t="e">
        <v>#N/A</v>
      </c>
      <c r="BZ253" s="51" t="e">
        <v>#N/A</v>
      </c>
      <c r="CA253" s="42">
        <v>79</v>
      </c>
      <c r="CB253" s="51" t="e">
        <v>#N/A</v>
      </c>
      <c r="CC253" s="51" t="e">
        <v>#N/A</v>
      </c>
      <c r="CD253" s="42">
        <v>0</v>
      </c>
      <c r="CE253" s="51" t="e">
        <v>#N/A</v>
      </c>
      <c r="CF253" s="51">
        <v>0</v>
      </c>
      <c r="CG253" s="42">
        <v>10.9</v>
      </c>
      <c r="CH253" s="51" t="e">
        <v>#N/A</v>
      </c>
      <c r="CI253" s="51" t="e">
        <v>#N/A</v>
      </c>
      <c r="CJ253" s="42">
        <v>25.44</v>
      </c>
      <c r="CK253" s="51" t="e">
        <v>#N/A</v>
      </c>
      <c r="CL253" s="51" t="e">
        <v>#N/A</v>
      </c>
    </row>
    <row r="254" spans="75:90" x14ac:dyDescent="0.25">
      <c r="BW254" s="47">
        <v>44447</v>
      </c>
      <c r="BX254" s="42">
        <v>28.6</v>
      </c>
      <c r="BY254" s="51" t="e">
        <v>#N/A</v>
      </c>
      <c r="BZ254" s="51" t="e">
        <v>#N/A</v>
      </c>
      <c r="CA254" s="42">
        <v>77</v>
      </c>
      <c r="CB254" s="51" t="e">
        <v>#N/A</v>
      </c>
      <c r="CC254" s="51" t="e">
        <v>#N/A</v>
      </c>
      <c r="CD254" s="42">
        <v>0</v>
      </c>
      <c r="CE254" s="51" t="e">
        <v>#N/A</v>
      </c>
      <c r="CF254" s="51">
        <v>0</v>
      </c>
      <c r="CG254" s="42">
        <v>10.6</v>
      </c>
      <c r="CH254" s="51" t="e">
        <v>#N/A</v>
      </c>
      <c r="CI254" s="51" t="e">
        <v>#N/A</v>
      </c>
      <c r="CJ254" s="42">
        <v>25.08</v>
      </c>
      <c r="CK254" s="51" t="e">
        <v>#N/A</v>
      </c>
      <c r="CL254" s="51" t="e">
        <v>#N/A</v>
      </c>
    </row>
    <row r="255" spans="75:90" x14ac:dyDescent="0.25">
      <c r="BW255" s="47">
        <v>44448</v>
      </c>
      <c r="BX255" s="42">
        <v>28.4</v>
      </c>
      <c r="BY255" s="51" t="e">
        <v>#N/A</v>
      </c>
      <c r="BZ255" s="51" t="e">
        <v>#N/A</v>
      </c>
      <c r="CA255" s="42">
        <v>77</v>
      </c>
      <c r="CB255" s="51" t="e">
        <v>#N/A</v>
      </c>
      <c r="CC255" s="51" t="e">
        <v>#N/A</v>
      </c>
      <c r="CD255" s="42">
        <v>0</v>
      </c>
      <c r="CE255" s="51" t="e">
        <v>#N/A</v>
      </c>
      <c r="CF255" s="51">
        <v>0</v>
      </c>
      <c r="CG255" s="42">
        <v>10.8</v>
      </c>
      <c r="CH255" s="51" t="e">
        <v>#N/A</v>
      </c>
      <c r="CI255" s="51" t="e">
        <v>#N/A</v>
      </c>
      <c r="CJ255" s="42">
        <v>24.89</v>
      </c>
      <c r="CK255" s="51" t="e">
        <v>#N/A</v>
      </c>
      <c r="CL255" s="51" t="e">
        <v>#N/A</v>
      </c>
    </row>
    <row r="256" spans="75:90" x14ac:dyDescent="0.25">
      <c r="BW256" s="47">
        <v>44449</v>
      </c>
      <c r="BX256" s="42">
        <v>29.2</v>
      </c>
      <c r="BY256" s="51" t="e">
        <v>#N/A</v>
      </c>
      <c r="BZ256" s="51" t="e">
        <v>#N/A</v>
      </c>
      <c r="CA256" s="42">
        <v>75</v>
      </c>
      <c r="CB256" s="51" t="e">
        <v>#N/A</v>
      </c>
      <c r="CC256" s="51" t="e">
        <v>#N/A</v>
      </c>
      <c r="CD256" s="42">
        <v>0</v>
      </c>
      <c r="CE256" s="51" t="e">
        <v>#N/A</v>
      </c>
      <c r="CF256" s="51">
        <v>0</v>
      </c>
      <c r="CG256" s="42">
        <v>11.1</v>
      </c>
      <c r="CH256" s="51" t="e">
        <v>#N/A</v>
      </c>
      <c r="CI256" s="51" t="e">
        <v>#N/A</v>
      </c>
      <c r="CJ256" s="42">
        <v>25.05</v>
      </c>
      <c r="CK256" s="51" t="e">
        <v>#N/A</v>
      </c>
      <c r="CL256" s="51" t="e">
        <v>#N/A</v>
      </c>
    </row>
    <row r="257" spans="75:90" x14ac:dyDescent="0.25">
      <c r="BW257" s="47">
        <v>44450</v>
      </c>
      <c r="BX257" s="42">
        <v>26.3</v>
      </c>
      <c r="BY257" s="51" t="e">
        <v>#N/A</v>
      </c>
      <c r="BZ257" s="51" t="e">
        <v>#N/A</v>
      </c>
      <c r="CA257" s="42">
        <v>89</v>
      </c>
      <c r="CB257" s="51" t="e">
        <v>#N/A</v>
      </c>
      <c r="CC257" s="51" t="e">
        <v>#N/A</v>
      </c>
      <c r="CD257" s="42">
        <v>91.5</v>
      </c>
      <c r="CE257" s="51">
        <v>91.5</v>
      </c>
      <c r="CF257" s="51" t="e">
        <v>#N/A</v>
      </c>
      <c r="CG257" s="42">
        <v>0.5</v>
      </c>
      <c r="CH257" s="51" t="e">
        <v>#N/A</v>
      </c>
      <c r="CI257" s="51" t="e">
        <v>#N/A</v>
      </c>
      <c r="CJ257" s="42">
        <v>7.65</v>
      </c>
      <c r="CK257" s="51" t="e">
        <v>#N/A</v>
      </c>
      <c r="CL257" s="51" t="e">
        <v>#N/A</v>
      </c>
    </row>
    <row r="258" spans="75:90" x14ac:dyDescent="0.25">
      <c r="BW258" s="47">
        <v>44451</v>
      </c>
      <c r="BX258" s="42">
        <v>25.9</v>
      </c>
      <c r="BY258" s="51" t="e">
        <v>#N/A</v>
      </c>
      <c r="BZ258" s="51" t="e">
        <v>#N/A</v>
      </c>
      <c r="CA258" s="42">
        <v>90</v>
      </c>
      <c r="CB258" s="51" t="e">
        <v>#N/A</v>
      </c>
      <c r="CC258" s="51" t="e">
        <v>#N/A</v>
      </c>
      <c r="CD258" s="42">
        <v>74.5</v>
      </c>
      <c r="CE258" s="51" t="e">
        <v>#N/A</v>
      </c>
      <c r="CF258" s="51" t="e">
        <v>#N/A</v>
      </c>
      <c r="CG258" s="42">
        <v>0</v>
      </c>
      <c r="CH258" s="51" t="e">
        <v>#N/A</v>
      </c>
      <c r="CI258" s="51">
        <v>0</v>
      </c>
      <c r="CJ258" s="42">
        <v>4.42</v>
      </c>
      <c r="CK258" s="51" t="e">
        <v>#N/A</v>
      </c>
      <c r="CL258" s="51" t="e">
        <v>#N/A</v>
      </c>
    </row>
    <row r="259" spans="75:90" x14ac:dyDescent="0.25">
      <c r="BW259" s="47">
        <v>44452</v>
      </c>
      <c r="BX259" s="42">
        <v>28.5</v>
      </c>
      <c r="BY259" s="51" t="e">
        <v>#N/A</v>
      </c>
      <c r="BZ259" s="51" t="e">
        <v>#N/A</v>
      </c>
      <c r="CA259" s="42">
        <v>82</v>
      </c>
      <c r="CB259" s="51" t="e">
        <v>#N/A</v>
      </c>
      <c r="CC259" s="51" t="e">
        <v>#N/A</v>
      </c>
      <c r="CD259" s="42">
        <v>0</v>
      </c>
      <c r="CE259" s="51" t="e">
        <v>#N/A</v>
      </c>
      <c r="CF259" s="51">
        <v>0</v>
      </c>
      <c r="CG259" s="42">
        <v>7.5</v>
      </c>
      <c r="CH259" s="51" t="e">
        <v>#N/A</v>
      </c>
      <c r="CI259" s="51" t="e">
        <v>#N/A</v>
      </c>
      <c r="CJ259" s="42">
        <v>19.63</v>
      </c>
      <c r="CK259" s="51" t="e">
        <v>#N/A</v>
      </c>
      <c r="CL259" s="51" t="e">
        <v>#N/A</v>
      </c>
    </row>
    <row r="260" spans="75:90" x14ac:dyDescent="0.25">
      <c r="BW260" s="47">
        <v>44453</v>
      </c>
      <c r="BX260" s="42">
        <v>29</v>
      </c>
      <c r="BY260" s="51" t="e">
        <v>#N/A</v>
      </c>
      <c r="BZ260" s="51" t="e">
        <v>#N/A</v>
      </c>
      <c r="CA260" s="42">
        <v>79</v>
      </c>
      <c r="CB260" s="51" t="e">
        <v>#N/A</v>
      </c>
      <c r="CC260" s="51" t="e">
        <v>#N/A</v>
      </c>
      <c r="CD260" s="42">
        <v>0</v>
      </c>
      <c r="CE260" s="51" t="e">
        <v>#N/A</v>
      </c>
      <c r="CF260" s="51">
        <v>0</v>
      </c>
      <c r="CG260" s="42">
        <v>8.8000000000000007</v>
      </c>
      <c r="CH260" s="51" t="e">
        <v>#N/A</v>
      </c>
      <c r="CI260" s="51" t="e">
        <v>#N/A</v>
      </c>
      <c r="CJ260" s="42">
        <v>22.76</v>
      </c>
      <c r="CK260" s="51" t="e">
        <v>#N/A</v>
      </c>
      <c r="CL260" s="51" t="e">
        <v>#N/A</v>
      </c>
    </row>
    <row r="261" spans="75:90" x14ac:dyDescent="0.25">
      <c r="BW261" s="47">
        <v>44454</v>
      </c>
      <c r="BX261" s="42">
        <v>27.6</v>
      </c>
      <c r="BY261" s="51" t="e">
        <v>#N/A</v>
      </c>
      <c r="BZ261" s="51" t="e">
        <v>#N/A</v>
      </c>
      <c r="CA261" s="42">
        <v>85</v>
      </c>
      <c r="CB261" s="51" t="e">
        <v>#N/A</v>
      </c>
      <c r="CC261" s="51" t="e">
        <v>#N/A</v>
      </c>
      <c r="CD261" s="42">
        <v>3</v>
      </c>
      <c r="CE261" s="51" t="e">
        <v>#N/A</v>
      </c>
      <c r="CF261" s="51" t="e">
        <v>#N/A</v>
      </c>
      <c r="CG261" s="42">
        <v>5.4</v>
      </c>
      <c r="CH261" s="51" t="e">
        <v>#N/A</v>
      </c>
      <c r="CI261" s="51" t="e">
        <v>#N/A</v>
      </c>
      <c r="CJ261" s="42">
        <v>17.05</v>
      </c>
      <c r="CK261" s="51" t="e">
        <v>#N/A</v>
      </c>
      <c r="CL261" s="51" t="e">
        <v>#N/A</v>
      </c>
    </row>
    <row r="262" spans="75:90" x14ac:dyDescent="0.25">
      <c r="BW262" s="47">
        <v>44455</v>
      </c>
      <c r="BX262" s="42">
        <v>27.5</v>
      </c>
      <c r="BY262" s="51" t="e">
        <v>#N/A</v>
      </c>
      <c r="BZ262" s="51" t="e">
        <v>#N/A</v>
      </c>
      <c r="CA262" s="42">
        <v>84</v>
      </c>
      <c r="CB262" s="51" t="e">
        <v>#N/A</v>
      </c>
      <c r="CC262" s="51" t="e">
        <v>#N/A</v>
      </c>
      <c r="CD262" s="42" t="str">
        <v>T</v>
      </c>
      <c r="CE262" s="51" t="e">
        <v>#N/A</v>
      </c>
      <c r="CF262" s="51" t="e">
        <v>#N/A</v>
      </c>
      <c r="CG262" s="42">
        <v>8.8000000000000007</v>
      </c>
      <c r="CH262" s="51" t="e">
        <v>#N/A</v>
      </c>
      <c r="CI262" s="51" t="e">
        <v>#N/A</v>
      </c>
      <c r="CJ262" s="42">
        <v>22.67</v>
      </c>
      <c r="CK262" s="51" t="e">
        <v>#N/A</v>
      </c>
      <c r="CL262" s="51" t="e">
        <v>#N/A</v>
      </c>
    </row>
    <row r="263" spans="75:90" x14ac:dyDescent="0.25">
      <c r="BW263" s="47">
        <v>44456</v>
      </c>
      <c r="BX263" s="42">
        <v>27.8</v>
      </c>
      <c r="BY263" s="51" t="e">
        <v>#N/A</v>
      </c>
      <c r="BZ263" s="51" t="e">
        <v>#N/A</v>
      </c>
      <c r="CA263" s="42">
        <v>84</v>
      </c>
      <c r="CB263" s="51" t="e">
        <v>#N/A</v>
      </c>
      <c r="CC263" s="51" t="e">
        <v>#N/A</v>
      </c>
      <c r="CD263" s="42" t="str">
        <v>T</v>
      </c>
      <c r="CE263" s="51" t="e">
        <v>#N/A</v>
      </c>
      <c r="CF263" s="51" t="e">
        <v>#N/A</v>
      </c>
      <c r="CG263" s="42">
        <v>8.1999999999999993</v>
      </c>
      <c r="CH263" s="51" t="e">
        <v>#N/A</v>
      </c>
      <c r="CI263" s="51" t="e">
        <v>#N/A</v>
      </c>
      <c r="CJ263" s="42">
        <v>22.31</v>
      </c>
      <c r="CK263" s="51" t="e">
        <v>#N/A</v>
      </c>
      <c r="CL263" s="51" t="e">
        <v>#N/A</v>
      </c>
    </row>
    <row r="264" spans="75:90" x14ac:dyDescent="0.25">
      <c r="BW264" s="47">
        <v>44457</v>
      </c>
      <c r="BX264" s="42">
        <v>27.3</v>
      </c>
      <c r="BY264" s="51" t="e">
        <v>#N/A</v>
      </c>
      <c r="BZ264" s="51" t="e">
        <v>#N/A</v>
      </c>
      <c r="CA264" s="42">
        <v>86</v>
      </c>
      <c r="CB264" s="51" t="e">
        <v>#N/A</v>
      </c>
      <c r="CC264" s="51" t="e">
        <v>#N/A</v>
      </c>
      <c r="CD264" s="42">
        <v>3</v>
      </c>
      <c r="CE264" s="51" t="e">
        <v>#N/A</v>
      </c>
      <c r="CF264" s="51" t="e">
        <v>#N/A</v>
      </c>
      <c r="CG264" s="42">
        <v>7.9</v>
      </c>
      <c r="CH264" s="51" t="e">
        <v>#N/A</v>
      </c>
      <c r="CI264" s="51" t="e">
        <v>#N/A</v>
      </c>
      <c r="CJ264" s="42">
        <v>20.71</v>
      </c>
      <c r="CK264" s="51" t="e">
        <v>#N/A</v>
      </c>
      <c r="CL264" s="51" t="e">
        <v>#N/A</v>
      </c>
    </row>
    <row r="265" spans="75:90" x14ac:dyDescent="0.25">
      <c r="BW265" s="47">
        <v>44458</v>
      </c>
      <c r="BX265" s="42">
        <v>28.1</v>
      </c>
      <c r="BY265" s="51" t="e">
        <v>#N/A</v>
      </c>
      <c r="BZ265" s="51" t="e">
        <v>#N/A</v>
      </c>
      <c r="CA265" s="42">
        <v>82</v>
      </c>
      <c r="CB265" s="51" t="e">
        <v>#N/A</v>
      </c>
      <c r="CC265" s="51" t="e">
        <v>#N/A</v>
      </c>
      <c r="CD265" s="42">
        <v>0</v>
      </c>
      <c r="CE265" s="51" t="e">
        <v>#N/A</v>
      </c>
      <c r="CF265" s="51">
        <v>0</v>
      </c>
      <c r="CG265" s="42">
        <v>8.9</v>
      </c>
      <c r="CH265" s="51" t="e">
        <v>#N/A</v>
      </c>
      <c r="CI265" s="51" t="e">
        <v>#N/A</v>
      </c>
      <c r="CJ265" s="42">
        <v>22.49</v>
      </c>
      <c r="CK265" s="51" t="e">
        <v>#N/A</v>
      </c>
      <c r="CL265" s="51" t="e">
        <v>#N/A</v>
      </c>
    </row>
    <row r="266" spans="75:90" x14ac:dyDescent="0.25">
      <c r="BW266" s="47">
        <v>44459</v>
      </c>
      <c r="BX266" s="42">
        <v>28.7</v>
      </c>
      <c r="BY266" s="51" t="e">
        <v>#N/A</v>
      </c>
      <c r="BZ266" s="51" t="e">
        <v>#N/A</v>
      </c>
      <c r="CA266" s="42">
        <v>82</v>
      </c>
      <c r="CB266" s="51" t="e">
        <v>#N/A</v>
      </c>
      <c r="CC266" s="51" t="e">
        <v>#N/A</v>
      </c>
      <c r="CD266" s="42">
        <v>0</v>
      </c>
      <c r="CE266" s="51" t="e">
        <v>#N/A</v>
      </c>
      <c r="CF266" s="51">
        <v>0</v>
      </c>
      <c r="CG266" s="42">
        <v>10.199999999999999</v>
      </c>
      <c r="CH266" s="51" t="e">
        <v>#N/A</v>
      </c>
      <c r="CI266" s="51" t="e">
        <v>#N/A</v>
      </c>
      <c r="CJ266" s="42">
        <v>24.01</v>
      </c>
      <c r="CK266" s="51" t="e">
        <v>#N/A</v>
      </c>
      <c r="CL266" s="51" t="e">
        <v>#N/A</v>
      </c>
    </row>
    <row r="267" spans="75:90" x14ac:dyDescent="0.25">
      <c r="BW267" s="47">
        <v>44460</v>
      </c>
      <c r="BX267" s="42">
        <v>28.3</v>
      </c>
      <c r="BY267" s="51" t="e">
        <v>#N/A</v>
      </c>
      <c r="BZ267" s="51" t="e">
        <v>#N/A</v>
      </c>
      <c r="CA267" s="42">
        <v>79</v>
      </c>
      <c r="CB267" s="51" t="e">
        <v>#N/A</v>
      </c>
      <c r="CC267" s="51" t="e">
        <v>#N/A</v>
      </c>
      <c r="CD267" s="42" t="str">
        <v>T</v>
      </c>
      <c r="CE267" s="51" t="e">
        <v>#N/A</v>
      </c>
      <c r="CF267" s="51" t="e">
        <v>#N/A</v>
      </c>
      <c r="CG267" s="42">
        <v>9.3000000000000007</v>
      </c>
      <c r="CH267" s="51" t="e">
        <v>#N/A</v>
      </c>
      <c r="CI267" s="51" t="e">
        <v>#N/A</v>
      </c>
      <c r="CJ267" s="42">
        <v>22.96</v>
      </c>
      <c r="CK267" s="51" t="e">
        <v>#N/A</v>
      </c>
      <c r="CL267" s="51" t="e">
        <v>#N/A</v>
      </c>
    </row>
    <row r="268" spans="75:90" x14ac:dyDescent="0.25">
      <c r="BW268" s="47">
        <v>44461</v>
      </c>
      <c r="BX268" s="42">
        <v>27.4</v>
      </c>
      <c r="BY268" s="51" t="e">
        <v>#N/A</v>
      </c>
      <c r="BZ268" s="51" t="e">
        <v>#N/A</v>
      </c>
      <c r="CA268" s="42">
        <v>82</v>
      </c>
      <c r="CB268" s="51" t="e">
        <v>#N/A</v>
      </c>
      <c r="CC268" s="51" t="e">
        <v>#N/A</v>
      </c>
      <c r="CD268" s="42">
        <v>13.5</v>
      </c>
      <c r="CE268" s="51" t="e">
        <v>#N/A</v>
      </c>
      <c r="CF268" s="51" t="e">
        <v>#N/A</v>
      </c>
      <c r="CG268" s="42">
        <v>8.5</v>
      </c>
      <c r="CH268" s="51" t="e">
        <v>#N/A</v>
      </c>
      <c r="CI268" s="51" t="e">
        <v>#N/A</v>
      </c>
      <c r="CJ268" s="42">
        <v>21.27</v>
      </c>
      <c r="CK268" s="51" t="e">
        <v>#N/A</v>
      </c>
      <c r="CL268" s="51" t="e">
        <v>#N/A</v>
      </c>
    </row>
    <row r="269" spans="75:90" x14ac:dyDescent="0.25">
      <c r="BW269" s="47">
        <v>44462</v>
      </c>
      <c r="BX269" s="42">
        <v>27.5</v>
      </c>
      <c r="BY269" s="51" t="e">
        <v>#N/A</v>
      </c>
      <c r="BZ269" s="51" t="e">
        <v>#N/A</v>
      </c>
      <c r="CA269" s="42">
        <v>84</v>
      </c>
      <c r="CB269" s="51" t="e">
        <v>#N/A</v>
      </c>
      <c r="CC269" s="51" t="e">
        <v>#N/A</v>
      </c>
      <c r="CD269" s="42">
        <v>17.5</v>
      </c>
      <c r="CE269" s="51" t="e">
        <v>#N/A</v>
      </c>
      <c r="CF269" s="51" t="e">
        <v>#N/A</v>
      </c>
      <c r="CG269" s="42">
        <v>8.3000000000000007</v>
      </c>
      <c r="CH269" s="51" t="e">
        <v>#N/A</v>
      </c>
      <c r="CI269" s="51" t="e">
        <v>#N/A</v>
      </c>
      <c r="CJ269" s="42">
        <v>21.49</v>
      </c>
      <c r="CK269" s="51" t="e">
        <v>#N/A</v>
      </c>
      <c r="CL269" s="51" t="e">
        <v>#N/A</v>
      </c>
    </row>
    <row r="270" spans="75:90" x14ac:dyDescent="0.25">
      <c r="BW270" s="47">
        <v>44463</v>
      </c>
      <c r="BX270" s="42">
        <v>27.9</v>
      </c>
      <c r="BY270" s="51" t="e">
        <v>#N/A</v>
      </c>
      <c r="BZ270" s="51" t="e">
        <v>#N/A</v>
      </c>
      <c r="CA270" s="42">
        <v>80</v>
      </c>
      <c r="CB270" s="51" t="e">
        <v>#N/A</v>
      </c>
      <c r="CC270" s="51" t="e">
        <v>#N/A</v>
      </c>
      <c r="CD270" s="42">
        <v>0</v>
      </c>
      <c r="CE270" s="51" t="e">
        <v>#N/A</v>
      </c>
      <c r="CF270" s="51">
        <v>0</v>
      </c>
      <c r="CG270" s="42">
        <v>8.1999999999999993</v>
      </c>
      <c r="CH270" s="51" t="e">
        <v>#N/A</v>
      </c>
      <c r="CI270" s="51" t="e">
        <v>#N/A</v>
      </c>
      <c r="CJ270" s="42">
        <v>21.25</v>
      </c>
      <c r="CK270" s="51" t="e">
        <v>#N/A</v>
      </c>
      <c r="CL270" s="51" t="e">
        <v>#N/A</v>
      </c>
    </row>
    <row r="271" spans="75:90" x14ac:dyDescent="0.25">
      <c r="BW271" s="47">
        <v>44464</v>
      </c>
      <c r="BX271" s="42">
        <v>27</v>
      </c>
      <c r="BY271" s="51" t="e">
        <v>#N/A</v>
      </c>
      <c r="BZ271" s="51" t="e">
        <v>#N/A</v>
      </c>
      <c r="CA271" s="42">
        <v>80</v>
      </c>
      <c r="CB271" s="51" t="e">
        <v>#N/A</v>
      </c>
      <c r="CC271" s="51" t="e">
        <v>#N/A</v>
      </c>
      <c r="CD271" s="42">
        <v>0.5</v>
      </c>
      <c r="CE271" s="51" t="e">
        <v>#N/A</v>
      </c>
      <c r="CF271" s="51" t="e">
        <v>#N/A</v>
      </c>
      <c r="CG271" s="42">
        <v>0.3</v>
      </c>
      <c r="CH271" s="51" t="e">
        <v>#N/A</v>
      </c>
      <c r="CI271" s="51" t="e">
        <v>#N/A</v>
      </c>
      <c r="CJ271" s="42">
        <v>7.05</v>
      </c>
      <c r="CK271" s="51" t="e">
        <v>#N/A</v>
      </c>
      <c r="CL271" s="51" t="e">
        <v>#N/A</v>
      </c>
    </row>
    <row r="272" spans="75:90" x14ac:dyDescent="0.25">
      <c r="BW272" s="47">
        <v>44465</v>
      </c>
      <c r="BX272" s="42">
        <v>27.5</v>
      </c>
      <c r="BY272" s="51" t="e">
        <v>#N/A</v>
      </c>
      <c r="BZ272" s="51" t="e">
        <v>#N/A</v>
      </c>
      <c r="CA272" s="42">
        <v>70</v>
      </c>
      <c r="CB272" s="51" t="e">
        <v>#N/A</v>
      </c>
      <c r="CC272" s="51" t="e">
        <v>#N/A</v>
      </c>
      <c r="CD272" s="42">
        <v>0</v>
      </c>
      <c r="CE272" s="51" t="e">
        <v>#N/A</v>
      </c>
      <c r="CF272" s="51">
        <v>0</v>
      </c>
      <c r="CG272" s="42">
        <v>10.7</v>
      </c>
      <c r="CH272" s="51" t="e">
        <v>#N/A</v>
      </c>
      <c r="CI272" s="51" t="e">
        <v>#N/A</v>
      </c>
      <c r="CJ272" s="42">
        <v>23.89</v>
      </c>
      <c r="CK272" s="51" t="e">
        <v>#N/A</v>
      </c>
      <c r="CL272" s="51" t="e">
        <v>#N/A</v>
      </c>
    </row>
    <row r="273" spans="75:90" x14ac:dyDescent="0.25">
      <c r="BW273" s="47">
        <v>44466</v>
      </c>
      <c r="BX273" s="42">
        <v>28.2</v>
      </c>
      <c r="BY273" s="51" t="e">
        <v>#N/A</v>
      </c>
      <c r="BZ273" s="51" t="e">
        <v>#N/A</v>
      </c>
      <c r="CA273" s="42">
        <v>74</v>
      </c>
      <c r="CB273" s="51" t="e">
        <v>#N/A</v>
      </c>
      <c r="CC273" s="51" t="e">
        <v>#N/A</v>
      </c>
      <c r="CD273" s="42">
        <v>0</v>
      </c>
      <c r="CE273" s="51" t="e">
        <v>#N/A</v>
      </c>
      <c r="CF273" s="51">
        <v>0</v>
      </c>
      <c r="CG273" s="42">
        <v>6.5</v>
      </c>
      <c r="CH273" s="51" t="e">
        <v>#N/A</v>
      </c>
      <c r="CI273" s="51" t="e">
        <v>#N/A</v>
      </c>
      <c r="CJ273" s="42">
        <v>17.64</v>
      </c>
      <c r="CK273" s="51" t="e">
        <v>#N/A</v>
      </c>
      <c r="CL273" s="51" t="e">
        <v>#N/A</v>
      </c>
    </row>
    <row r="274" spans="75:90" x14ac:dyDescent="0.25">
      <c r="BW274" s="47">
        <v>44467</v>
      </c>
      <c r="BX274" s="42">
        <v>27.9</v>
      </c>
      <c r="BY274" s="51" t="e">
        <v>#N/A</v>
      </c>
      <c r="BZ274" s="51" t="e">
        <v>#N/A</v>
      </c>
      <c r="CA274" s="42">
        <v>73</v>
      </c>
      <c r="CB274" s="51" t="e">
        <v>#N/A</v>
      </c>
      <c r="CC274" s="51" t="e">
        <v>#N/A</v>
      </c>
      <c r="CD274" s="42">
        <v>0</v>
      </c>
      <c r="CE274" s="51" t="e">
        <v>#N/A</v>
      </c>
      <c r="CF274" s="51">
        <v>0</v>
      </c>
      <c r="CG274" s="42">
        <v>8</v>
      </c>
      <c r="CH274" s="51" t="e">
        <v>#N/A</v>
      </c>
      <c r="CI274" s="51" t="e">
        <v>#N/A</v>
      </c>
      <c r="CJ274" s="42">
        <v>20.45</v>
      </c>
      <c r="CK274" s="51" t="e">
        <v>#N/A</v>
      </c>
      <c r="CL274" s="51" t="e">
        <v>#N/A</v>
      </c>
    </row>
    <row r="275" spans="75:90" x14ac:dyDescent="0.25">
      <c r="BW275" s="47">
        <v>44468</v>
      </c>
      <c r="BX275" s="42">
        <v>28</v>
      </c>
      <c r="BY275" s="51" t="e">
        <v>#N/A</v>
      </c>
      <c r="BZ275" s="51" t="e">
        <v>#N/A</v>
      </c>
      <c r="CA275" s="42">
        <v>72</v>
      </c>
      <c r="CB275" s="51" t="e">
        <v>#N/A</v>
      </c>
      <c r="CC275" s="51" t="e">
        <v>#N/A</v>
      </c>
      <c r="CD275" s="42">
        <v>0</v>
      </c>
      <c r="CE275" s="51" t="e">
        <v>#N/A</v>
      </c>
      <c r="CF275" s="51">
        <v>0</v>
      </c>
      <c r="CG275" s="42">
        <v>9.1999999999999993</v>
      </c>
      <c r="CH275" s="51" t="e">
        <v>#N/A</v>
      </c>
      <c r="CI275" s="51" t="e">
        <v>#N/A</v>
      </c>
      <c r="CJ275" s="42">
        <v>22.67</v>
      </c>
      <c r="CK275" s="51" t="e">
        <v>#N/A</v>
      </c>
      <c r="CL275" s="51" t="e">
        <v>#N/A</v>
      </c>
    </row>
    <row r="276" spans="75:90" x14ac:dyDescent="0.25">
      <c r="BW276" s="47">
        <v>44469</v>
      </c>
      <c r="BX276" s="42">
        <v>27.8</v>
      </c>
      <c r="BY276" s="51" t="e">
        <v>#N/A</v>
      </c>
      <c r="BZ276" s="51" t="e">
        <v>#N/A</v>
      </c>
      <c r="CA276" s="42">
        <v>75</v>
      </c>
      <c r="CB276" s="51" t="e">
        <v>#N/A</v>
      </c>
      <c r="CC276" s="51" t="e">
        <v>#N/A</v>
      </c>
      <c r="CD276" s="42">
        <v>0</v>
      </c>
      <c r="CE276" s="51" t="e">
        <v>#N/A</v>
      </c>
      <c r="CF276" s="51">
        <v>0</v>
      </c>
      <c r="CG276" s="42">
        <v>10.3</v>
      </c>
      <c r="CH276" s="51" t="e">
        <v>#N/A</v>
      </c>
      <c r="CI276" s="51" t="e">
        <v>#N/A</v>
      </c>
      <c r="CJ276" s="42">
        <v>23.11</v>
      </c>
      <c r="CK276" s="51" t="e">
        <v>#N/A</v>
      </c>
      <c r="CL276" s="51" t="e">
        <v>#N/A</v>
      </c>
    </row>
    <row r="277" spans="75:90" x14ac:dyDescent="0.25">
      <c r="BW277" s="47"/>
    </row>
    <row r="278" spans="75:90" x14ac:dyDescent="0.25">
      <c r="BW278" s="47"/>
    </row>
    <row r="279" spans="75:90" x14ac:dyDescent="0.25">
      <c r="BW279" s="47"/>
    </row>
    <row r="280" spans="75:90" x14ac:dyDescent="0.25">
      <c r="BW280" s="47"/>
    </row>
    <row r="281" spans="75:90" x14ac:dyDescent="0.25">
      <c r="BW281" s="47"/>
    </row>
    <row r="282" spans="75:90" x14ac:dyDescent="0.25">
      <c r="BW282" s="47"/>
    </row>
    <row r="283" spans="75:90" x14ac:dyDescent="0.25">
      <c r="BW283" s="47"/>
    </row>
    <row r="284" spans="75:90" x14ac:dyDescent="0.25">
      <c r="BW284" s="47"/>
    </row>
    <row r="285" spans="75:90" x14ac:dyDescent="0.25">
      <c r="BW285" s="47"/>
    </row>
    <row r="286" spans="75:90" x14ac:dyDescent="0.25">
      <c r="BW286" s="47"/>
    </row>
    <row r="287" spans="75:90" x14ac:dyDescent="0.25">
      <c r="BW287" s="47"/>
    </row>
    <row r="288" spans="75:90" x14ac:dyDescent="0.25">
      <c r="BW288" s="47"/>
    </row>
    <row r="289" spans="75:75" x14ac:dyDescent="0.25">
      <c r="BW289" s="47"/>
    </row>
    <row r="290" spans="75:75" x14ac:dyDescent="0.25">
      <c r="BW290" s="47"/>
    </row>
    <row r="291" spans="75:75" x14ac:dyDescent="0.25">
      <c r="BW291" s="47"/>
    </row>
    <row r="292" spans="75:75" x14ac:dyDescent="0.25">
      <c r="BW292" s="47"/>
    </row>
    <row r="293" spans="75:75" x14ac:dyDescent="0.25">
      <c r="BW293" s="47"/>
    </row>
    <row r="294" spans="75:75" x14ac:dyDescent="0.25">
      <c r="BW294" s="47"/>
    </row>
    <row r="295" spans="75:75" x14ac:dyDescent="0.25">
      <c r="BW295" s="47"/>
    </row>
    <row r="296" spans="75:75" x14ac:dyDescent="0.25">
      <c r="BW296" s="47"/>
    </row>
    <row r="297" spans="75:75" x14ac:dyDescent="0.25">
      <c r="BW297" s="47"/>
    </row>
    <row r="298" spans="75:75" x14ac:dyDescent="0.25">
      <c r="BW298" s="47"/>
    </row>
    <row r="299" spans="75:75" x14ac:dyDescent="0.25">
      <c r="BW299" s="47"/>
    </row>
    <row r="300" spans="75:75" x14ac:dyDescent="0.25">
      <c r="BW300" s="47"/>
    </row>
    <row r="301" spans="75:75" x14ac:dyDescent="0.25">
      <c r="BW301" s="47"/>
    </row>
    <row r="302" spans="75:75" x14ac:dyDescent="0.25">
      <c r="BW302" s="47"/>
    </row>
    <row r="303" spans="75:75" x14ac:dyDescent="0.25">
      <c r="BW303" s="47"/>
    </row>
    <row r="304" spans="75:75" x14ac:dyDescent="0.25">
      <c r="BW304" s="47"/>
    </row>
    <row r="305" spans="75:75" x14ac:dyDescent="0.25">
      <c r="BW305" s="47"/>
    </row>
    <row r="306" spans="75:75" x14ac:dyDescent="0.25">
      <c r="BW306" s="47"/>
    </row>
    <row r="307" spans="75:75" x14ac:dyDescent="0.25">
      <c r="BW307" s="47"/>
    </row>
    <row r="308" spans="75:75" x14ac:dyDescent="0.25">
      <c r="BW308" s="47"/>
    </row>
    <row r="309" spans="75:75" x14ac:dyDescent="0.25">
      <c r="BW309" s="47"/>
    </row>
    <row r="310" spans="75:75" x14ac:dyDescent="0.25">
      <c r="BW310" s="47"/>
    </row>
    <row r="311" spans="75:75" x14ac:dyDescent="0.25">
      <c r="BW311" s="47"/>
    </row>
    <row r="312" spans="75:75" x14ac:dyDescent="0.25">
      <c r="BW312" s="47"/>
    </row>
    <row r="313" spans="75:75" x14ac:dyDescent="0.25">
      <c r="BW313" s="47"/>
    </row>
    <row r="314" spans="75:75" x14ac:dyDescent="0.25">
      <c r="BW314" s="47"/>
    </row>
    <row r="315" spans="75:75" x14ac:dyDescent="0.25">
      <c r="BW315" s="47"/>
    </row>
    <row r="316" spans="75:75" x14ac:dyDescent="0.25">
      <c r="BW316" s="47"/>
    </row>
    <row r="317" spans="75:75" x14ac:dyDescent="0.25">
      <c r="BW317" s="47"/>
    </row>
    <row r="318" spans="75:75" x14ac:dyDescent="0.25">
      <c r="BW318" s="47"/>
    </row>
    <row r="319" spans="75:75" x14ac:dyDescent="0.25">
      <c r="BW319" s="47"/>
    </row>
    <row r="320" spans="75:75" x14ac:dyDescent="0.25">
      <c r="BW320" s="47"/>
    </row>
    <row r="321" spans="75:75" x14ac:dyDescent="0.25">
      <c r="BW321" s="47"/>
    </row>
    <row r="322" spans="75:75" x14ac:dyDescent="0.25">
      <c r="BW322" s="47"/>
    </row>
    <row r="323" spans="75:75" x14ac:dyDescent="0.25">
      <c r="BW323" s="47"/>
    </row>
    <row r="324" spans="75:75" x14ac:dyDescent="0.25">
      <c r="BW324" s="47"/>
    </row>
    <row r="325" spans="75:75" x14ac:dyDescent="0.25">
      <c r="BW325" s="47"/>
    </row>
    <row r="326" spans="75:75" x14ac:dyDescent="0.25">
      <c r="BW326" s="47"/>
    </row>
    <row r="327" spans="75:75" x14ac:dyDescent="0.25">
      <c r="BW327" s="47"/>
    </row>
    <row r="328" spans="75:75" x14ac:dyDescent="0.25">
      <c r="BW328" s="47"/>
    </row>
    <row r="329" spans="75:75" x14ac:dyDescent="0.25">
      <c r="BW329" s="47"/>
    </row>
    <row r="330" spans="75:75" x14ac:dyDescent="0.25">
      <c r="BW330" s="47"/>
    </row>
    <row r="331" spans="75:75" x14ac:dyDescent="0.25">
      <c r="BW331" s="47"/>
    </row>
    <row r="332" spans="75:75" x14ac:dyDescent="0.25">
      <c r="BW332" s="47"/>
    </row>
    <row r="333" spans="75:75" x14ac:dyDescent="0.25">
      <c r="BW333" s="47"/>
    </row>
    <row r="334" spans="75:75" x14ac:dyDescent="0.25">
      <c r="BW334" s="47"/>
    </row>
    <row r="335" spans="75:75" x14ac:dyDescent="0.25">
      <c r="BW335" s="47"/>
    </row>
    <row r="336" spans="75:75" x14ac:dyDescent="0.25">
      <c r="BW336" s="47"/>
    </row>
    <row r="337" spans="75:75" x14ac:dyDescent="0.25">
      <c r="BW337" s="47"/>
    </row>
    <row r="338" spans="75:75" x14ac:dyDescent="0.25">
      <c r="BW338" s="47"/>
    </row>
    <row r="339" spans="75:75" x14ac:dyDescent="0.25">
      <c r="BW339" s="47"/>
    </row>
    <row r="340" spans="75:75" x14ac:dyDescent="0.25">
      <c r="BW340" s="47"/>
    </row>
    <row r="341" spans="75:75" x14ac:dyDescent="0.25">
      <c r="BW341" s="47"/>
    </row>
    <row r="342" spans="75:75" x14ac:dyDescent="0.25">
      <c r="BW342" s="47"/>
    </row>
    <row r="343" spans="75:75" x14ac:dyDescent="0.25">
      <c r="BW343" s="47"/>
    </row>
    <row r="344" spans="75:75" x14ac:dyDescent="0.25">
      <c r="BW344" s="47"/>
    </row>
    <row r="345" spans="75:75" x14ac:dyDescent="0.25">
      <c r="BW345" s="47"/>
    </row>
    <row r="346" spans="75:75" x14ac:dyDescent="0.25">
      <c r="BW346" s="47"/>
    </row>
    <row r="347" spans="75:75" x14ac:dyDescent="0.25">
      <c r="BW347" s="47"/>
    </row>
    <row r="348" spans="75:75" x14ac:dyDescent="0.25">
      <c r="BW348" s="47"/>
    </row>
    <row r="349" spans="75:75" x14ac:dyDescent="0.25">
      <c r="BW349" s="47"/>
    </row>
    <row r="350" spans="75:75" x14ac:dyDescent="0.25">
      <c r="BW350" s="47"/>
    </row>
    <row r="351" spans="75:75" x14ac:dyDescent="0.25">
      <c r="BW351" s="47"/>
    </row>
    <row r="352" spans="75:75" x14ac:dyDescent="0.25">
      <c r="BW352" s="47"/>
    </row>
    <row r="353" spans="75:75" x14ac:dyDescent="0.25">
      <c r="BW353" s="47"/>
    </row>
    <row r="354" spans="75:75" x14ac:dyDescent="0.25">
      <c r="BW354" s="47"/>
    </row>
    <row r="355" spans="75:75" x14ac:dyDescent="0.25">
      <c r="BW355" s="47"/>
    </row>
    <row r="356" spans="75:75" x14ac:dyDescent="0.25">
      <c r="BW356" s="47"/>
    </row>
    <row r="357" spans="75:75" x14ac:dyDescent="0.25">
      <c r="BW357" s="47"/>
    </row>
    <row r="358" spans="75:75" x14ac:dyDescent="0.25">
      <c r="BW358" s="47"/>
    </row>
    <row r="359" spans="75:75" x14ac:dyDescent="0.25">
      <c r="BW359" s="47"/>
    </row>
    <row r="360" spans="75:75" x14ac:dyDescent="0.25">
      <c r="BW360" s="47"/>
    </row>
    <row r="361" spans="75:75" x14ac:dyDescent="0.25">
      <c r="BW361" s="47"/>
    </row>
    <row r="362" spans="75:75" x14ac:dyDescent="0.25">
      <c r="BW362" s="47"/>
    </row>
    <row r="363" spans="75:75" x14ac:dyDescent="0.25">
      <c r="BW363" s="47"/>
    </row>
    <row r="364" spans="75:75" x14ac:dyDescent="0.25">
      <c r="BW364" s="47"/>
    </row>
    <row r="365" spans="75:75" x14ac:dyDescent="0.25">
      <c r="BW365" s="47"/>
    </row>
    <row r="366" spans="75:75" x14ac:dyDescent="0.25">
      <c r="BW366" s="47"/>
    </row>
    <row r="367" spans="75:75" x14ac:dyDescent="0.25">
      <c r="BW367" s="47"/>
    </row>
    <row r="368" spans="75:75" x14ac:dyDescent="0.25">
      <c r="BW368" s="47"/>
    </row>
    <row r="369" spans="75:75" x14ac:dyDescent="0.25">
      <c r="BW369" s="47"/>
    </row>
    <row r="370" spans="75:75" x14ac:dyDescent="0.25">
      <c r="BW370" s="47"/>
    </row>
    <row r="371" spans="75:75" x14ac:dyDescent="0.25">
      <c r="BW371" s="47"/>
    </row>
    <row r="372" spans="75:75" x14ac:dyDescent="0.25">
      <c r="BW372" s="47"/>
    </row>
    <row r="373" spans="75:75" x14ac:dyDescent="0.25">
      <c r="BW373" s="47"/>
    </row>
    <row r="374" spans="75:75" x14ac:dyDescent="0.25">
      <c r="BW374" s="47"/>
    </row>
    <row r="375" spans="75:75" x14ac:dyDescent="0.25">
      <c r="BW375" s="47"/>
    </row>
    <row r="376" spans="75:75" x14ac:dyDescent="0.25">
      <c r="BW376" s="47"/>
    </row>
    <row r="377" spans="75:75" x14ac:dyDescent="0.25">
      <c r="BW377" s="47"/>
    </row>
    <row r="378" spans="75:75" x14ac:dyDescent="0.25">
      <c r="BW378" s="47"/>
    </row>
    <row r="379" spans="75:75" x14ac:dyDescent="0.25">
      <c r="BW379" s="47"/>
    </row>
    <row r="380" spans="75:75" x14ac:dyDescent="0.25">
      <c r="BW380" s="47"/>
    </row>
    <row r="381" spans="75:75" x14ac:dyDescent="0.25">
      <c r="BW381" s="47"/>
    </row>
    <row r="382" spans="75:75" x14ac:dyDescent="0.25">
      <c r="BW382" s="47"/>
    </row>
    <row r="383" spans="75:75" x14ac:dyDescent="0.25">
      <c r="BW383" s="47"/>
    </row>
    <row r="384" spans="75:75" x14ac:dyDescent="0.25">
      <c r="BW384" s="47"/>
    </row>
    <row r="385" spans="75:75" x14ac:dyDescent="0.25">
      <c r="BW385" s="47"/>
    </row>
    <row r="386" spans="75:75" x14ac:dyDescent="0.25">
      <c r="BW386" s="47"/>
    </row>
    <row r="387" spans="75:75" x14ac:dyDescent="0.25">
      <c r="BW387" s="47"/>
    </row>
    <row r="388" spans="75:75" x14ac:dyDescent="0.25">
      <c r="BW388" s="47"/>
    </row>
    <row r="389" spans="75:75" x14ac:dyDescent="0.25">
      <c r="BW389" s="47"/>
    </row>
    <row r="390" spans="75:75" x14ac:dyDescent="0.25">
      <c r="BW390" s="47"/>
    </row>
    <row r="391" spans="75:75" x14ac:dyDescent="0.25">
      <c r="BW391" s="47"/>
    </row>
    <row r="392" spans="75:75" x14ac:dyDescent="0.25">
      <c r="BW392" s="47"/>
    </row>
    <row r="393" spans="75:75" x14ac:dyDescent="0.25">
      <c r="BW393" s="47"/>
    </row>
    <row r="394" spans="75:75" x14ac:dyDescent="0.25">
      <c r="BW394" s="47"/>
    </row>
    <row r="395" spans="75:75" x14ac:dyDescent="0.25">
      <c r="BW395" s="47"/>
    </row>
    <row r="396" spans="75:75" x14ac:dyDescent="0.25">
      <c r="BW396" s="47"/>
    </row>
    <row r="397" spans="75:75" x14ac:dyDescent="0.25">
      <c r="BW397" s="47"/>
    </row>
    <row r="398" spans="75:75" x14ac:dyDescent="0.25">
      <c r="BW398" s="47"/>
    </row>
    <row r="399" spans="75:75" x14ac:dyDescent="0.25">
      <c r="BW399" s="47"/>
    </row>
    <row r="400" spans="75:75" x14ac:dyDescent="0.25">
      <c r="BW400" s="47"/>
    </row>
    <row r="401" spans="75:75" x14ac:dyDescent="0.25">
      <c r="BW401" s="47"/>
    </row>
    <row r="402" spans="75:75" x14ac:dyDescent="0.25">
      <c r="BW402" s="47"/>
    </row>
    <row r="403" spans="75:75" x14ac:dyDescent="0.25">
      <c r="BW403" s="47"/>
    </row>
    <row r="404" spans="75:75" x14ac:dyDescent="0.25">
      <c r="BW404" s="47"/>
    </row>
    <row r="405" spans="75:75" x14ac:dyDescent="0.25">
      <c r="BW405" s="47"/>
    </row>
    <row r="406" spans="75:75" x14ac:dyDescent="0.25">
      <c r="BW406" s="47"/>
    </row>
    <row r="407" spans="75:75" x14ac:dyDescent="0.25">
      <c r="BW407" s="47"/>
    </row>
    <row r="408" spans="75:75" x14ac:dyDescent="0.25">
      <c r="BW408" s="47"/>
    </row>
    <row r="409" spans="75:75" x14ac:dyDescent="0.25">
      <c r="BW409" s="47"/>
    </row>
    <row r="410" spans="75:75" x14ac:dyDescent="0.25">
      <c r="BW410" s="47"/>
    </row>
    <row r="411" spans="75:75" x14ac:dyDescent="0.25">
      <c r="BW411" s="47"/>
    </row>
    <row r="412" spans="75:75" x14ac:dyDescent="0.25">
      <c r="BW412" s="47"/>
    </row>
    <row r="413" spans="75:75" x14ac:dyDescent="0.25">
      <c r="BW413" s="47"/>
    </row>
    <row r="414" spans="75:75" x14ac:dyDescent="0.25">
      <c r="BW414" s="47"/>
    </row>
    <row r="415" spans="75:75" x14ac:dyDescent="0.25">
      <c r="BW415" s="47"/>
    </row>
    <row r="416" spans="75:75" x14ac:dyDescent="0.25">
      <c r="BW416" s="47"/>
    </row>
    <row r="417" spans="75:75" x14ac:dyDescent="0.25">
      <c r="BW417" s="47"/>
    </row>
    <row r="418" spans="75:75" x14ac:dyDescent="0.25">
      <c r="BW418" s="47"/>
    </row>
    <row r="419" spans="75:75" x14ac:dyDescent="0.25">
      <c r="BW419" s="47"/>
    </row>
    <row r="420" spans="75:75" x14ac:dyDescent="0.25">
      <c r="BW420" s="47"/>
    </row>
    <row r="421" spans="75:75" x14ac:dyDescent="0.25">
      <c r="BW421" s="47"/>
    </row>
    <row r="422" spans="75:75" x14ac:dyDescent="0.25">
      <c r="BW422" s="47"/>
    </row>
    <row r="423" spans="75:75" x14ac:dyDescent="0.25">
      <c r="BW423" s="47"/>
    </row>
    <row r="424" spans="75:75" x14ac:dyDescent="0.25">
      <c r="BW424" s="47"/>
    </row>
    <row r="425" spans="75:75" x14ac:dyDescent="0.25">
      <c r="BW425" s="47"/>
    </row>
    <row r="426" spans="75:75" x14ac:dyDescent="0.25">
      <c r="BW426" s="47"/>
    </row>
    <row r="427" spans="75:75" x14ac:dyDescent="0.25">
      <c r="BW427" s="47"/>
    </row>
    <row r="428" spans="75:75" x14ac:dyDescent="0.25">
      <c r="BW428" s="47"/>
    </row>
    <row r="429" spans="75:75" x14ac:dyDescent="0.25">
      <c r="BW429" s="47"/>
    </row>
    <row r="430" spans="75:75" x14ac:dyDescent="0.25">
      <c r="BW430" s="47"/>
    </row>
    <row r="431" spans="75:75" x14ac:dyDescent="0.25">
      <c r="BW431" s="47"/>
    </row>
    <row r="432" spans="75:75" x14ac:dyDescent="0.25">
      <c r="BW432" s="47"/>
    </row>
    <row r="433" spans="75:75" x14ac:dyDescent="0.25">
      <c r="BW433" s="47"/>
    </row>
    <row r="434" spans="75:75" x14ac:dyDescent="0.25">
      <c r="BW434" s="47"/>
    </row>
    <row r="435" spans="75:75" x14ac:dyDescent="0.25">
      <c r="BW435" s="47"/>
    </row>
    <row r="436" spans="75:75" x14ac:dyDescent="0.25">
      <c r="BW436" s="47"/>
    </row>
    <row r="437" spans="75:75" x14ac:dyDescent="0.25">
      <c r="BW437" s="47"/>
    </row>
    <row r="438" spans="75:75" x14ac:dyDescent="0.25">
      <c r="BW438" s="47"/>
    </row>
    <row r="439" spans="75:75" x14ac:dyDescent="0.25">
      <c r="BW439" s="47"/>
    </row>
    <row r="440" spans="75:75" x14ac:dyDescent="0.25">
      <c r="BW440" s="47"/>
    </row>
    <row r="441" spans="75:75" x14ac:dyDescent="0.25">
      <c r="BW441" s="47"/>
    </row>
    <row r="442" spans="75:75" x14ac:dyDescent="0.25">
      <c r="BW442" s="47"/>
    </row>
    <row r="443" spans="75:75" x14ac:dyDescent="0.25">
      <c r="BW443" s="47"/>
    </row>
    <row r="444" spans="75:75" x14ac:dyDescent="0.25">
      <c r="BW444" s="47"/>
    </row>
    <row r="445" spans="75:75" x14ac:dyDescent="0.25">
      <c r="BW445" s="47"/>
    </row>
    <row r="446" spans="75:75" x14ac:dyDescent="0.25">
      <c r="BW446" s="47"/>
    </row>
    <row r="447" spans="75:75" x14ac:dyDescent="0.25">
      <c r="BW447" s="47"/>
    </row>
    <row r="448" spans="75:75" x14ac:dyDescent="0.25">
      <c r="BW448" s="47"/>
    </row>
    <row r="449" spans="75:75" x14ac:dyDescent="0.25">
      <c r="BW449" s="47"/>
    </row>
    <row r="450" spans="75:75" x14ac:dyDescent="0.25">
      <c r="BW450" s="47"/>
    </row>
    <row r="451" spans="75:75" x14ac:dyDescent="0.25">
      <c r="BW451" s="47"/>
    </row>
    <row r="452" spans="75:75" x14ac:dyDescent="0.25">
      <c r="BW452" s="47"/>
    </row>
    <row r="453" spans="75:75" x14ac:dyDescent="0.25">
      <c r="BW453" s="47"/>
    </row>
    <row r="454" spans="75:75" x14ac:dyDescent="0.25">
      <c r="BW454" s="47"/>
    </row>
    <row r="455" spans="75:75" x14ac:dyDescent="0.25">
      <c r="BW455" s="47"/>
    </row>
    <row r="456" spans="75:75" x14ac:dyDescent="0.25">
      <c r="BW456" s="47"/>
    </row>
    <row r="457" spans="75:75" x14ac:dyDescent="0.25">
      <c r="BW457" s="47"/>
    </row>
    <row r="458" spans="75:75" x14ac:dyDescent="0.25">
      <c r="BW458" s="47"/>
    </row>
    <row r="459" spans="75:75" x14ac:dyDescent="0.25">
      <c r="BW459" s="47"/>
    </row>
    <row r="460" spans="75:75" x14ac:dyDescent="0.25">
      <c r="BW460" s="47"/>
    </row>
    <row r="461" spans="75:75" x14ac:dyDescent="0.25">
      <c r="BW461" s="47"/>
    </row>
    <row r="462" spans="75:75" x14ac:dyDescent="0.25">
      <c r="BW462" s="47"/>
    </row>
    <row r="463" spans="75:75" x14ac:dyDescent="0.25">
      <c r="BW463" s="47"/>
    </row>
    <row r="464" spans="75:75" x14ac:dyDescent="0.25">
      <c r="BW464" s="47"/>
    </row>
    <row r="465" spans="75:75" x14ac:dyDescent="0.25">
      <c r="BW465" s="47"/>
    </row>
    <row r="466" spans="75:75" x14ac:dyDescent="0.25">
      <c r="BW466" s="47"/>
    </row>
    <row r="467" spans="75:75" x14ac:dyDescent="0.25">
      <c r="BW467" s="47"/>
    </row>
    <row r="468" spans="75:75" x14ac:dyDescent="0.25">
      <c r="BW468" s="47"/>
    </row>
    <row r="469" spans="75:75" x14ac:dyDescent="0.25">
      <c r="BW469" s="47"/>
    </row>
    <row r="470" spans="75:75" x14ac:dyDescent="0.25">
      <c r="BW470" s="47"/>
    </row>
    <row r="471" spans="75:75" x14ac:dyDescent="0.25">
      <c r="BW471" s="47"/>
    </row>
    <row r="472" spans="75:75" x14ac:dyDescent="0.25">
      <c r="BW472" s="47"/>
    </row>
    <row r="473" spans="75:75" x14ac:dyDescent="0.25">
      <c r="BW473" s="47"/>
    </row>
    <row r="474" spans="75:75" x14ac:dyDescent="0.25">
      <c r="BW474" s="47"/>
    </row>
    <row r="475" spans="75:75" x14ac:dyDescent="0.25">
      <c r="BW475" s="47"/>
    </row>
    <row r="476" spans="75:75" x14ac:dyDescent="0.25">
      <c r="BW476" s="47"/>
    </row>
    <row r="477" spans="75:75" x14ac:dyDescent="0.25">
      <c r="BW477" s="47"/>
    </row>
    <row r="478" spans="75:75" x14ac:dyDescent="0.25">
      <c r="BW478" s="47"/>
    </row>
    <row r="479" spans="75:75" x14ac:dyDescent="0.25">
      <c r="BW479" s="47"/>
    </row>
    <row r="480" spans="75:75" x14ac:dyDescent="0.25">
      <c r="BW480" s="47"/>
    </row>
    <row r="481" spans="75:75" x14ac:dyDescent="0.25">
      <c r="BW481" s="47"/>
    </row>
    <row r="482" spans="75:75" x14ac:dyDescent="0.25">
      <c r="BW482" s="47"/>
    </row>
    <row r="483" spans="75:75" x14ac:dyDescent="0.25">
      <c r="BW483" s="47"/>
    </row>
    <row r="484" spans="75:75" x14ac:dyDescent="0.25">
      <c r="BW484" s="47"/>
    </row>
    <row r="485" spans="75:75" x14ac:dyDescent="0.25">
      <c r="BW485" s="47"/>
    </row>
    <row r="486" spans="75:75" x14ac:dyDescent="0.25">
      <c r="BW486" s="47"/>
    </row>
    <row r="487" spans="75:75" x14ac:dyDescent="0.25">
      <c r="BW487" s="47"/>
    </row>
    <row r="488" spans="75:75" x14ac:dyDescent="0.25">
      <c r="BW488" s="47"/>
    </row>
    <row r="489" spans="75:75" x14ac:dyDescent="0.25">
      <c r="BW489" s="47"/>
    </row>
    <row r="490" spans="75:75" x14ac:dyDescent="0.25">
      <c r="BW490" s="47"/>
    </row>
    <row r="491" spans="75:75" x14ac:dyDescent="0.25">
      <c r="BW491" s="47"/>
    </row>
    <row r="492" spans="75:75" x14ac:dyDescent="0.25">
      <c r="BW492" s="47"/>
    </row>
    <row r="493" spans="75:75" x14ac:dyDescent="0.25">
      <c r="BW493" s="47"/>
    </row>
    <row r="494" spans="75:75" x14ac:dyDescent="0.25">
      <c r="BW494" s="47"/>
    </row>
    <row r="495" spans="75:75" x14ac:dyDescent="0.25">
      <c r="BW495" s="47"/>
    </row>
    <row r="496" spans="75:75" x14ac:dyDescent="0.25">
      <c r="BW496" s="47"/>
    </row>
    <row r="497" spans="75:75" x14ac:dyDescent="0.25">
      <c r="BW497" s="47"/>
    </row>
    <row r="498" spans="75:75" x14ac:dyDescent="0.25">
      <c r="BW498" s="47"/>
    </row>
    <row r="499" spans="75:75" x14ac:dyDescent="0.25">
      <c r="BW499" s="47"/>
    </row>
    <row r="500" spans="75:75" x14ac:dyDescent="0.25">
      <c r="BW500" s="47"/>
    </row>
    <row r="501" spans="75:75" x14ac:dyDescent="0.25">
      <c r="BW501" s="47"/>
    </row>
    <row r="502" spans="75:75" x14ac:dyDescent="0.25">
      <c r="BW502" s="47"/>
    </row>
    <row r="503" spans="75:75" x14ac:dyDescent="0.25">
      <c r="BW503" s="47"/>
    </row>
    <row r="504" spans="75:75" x14ac:dyDescent="0.25">
      <c r="BW504" s="47"/>
    </row>
    <row r="505" spans="75:75" x14ac:dyDescent="0.25">
      <c r="BW505" s="47"/>
    </row>
    <row r="506" spans="75:75" x14ac:dyDescent="0.25">
      <c r="BW506" s="47"/>
    </row>
    <row r="507" spans="75:75" x14ac:dyDescent="0.25">
      <c r="BW507" s="47"/>
    </row>
    <row r="508" spans="75:75" x14ac:dyDescent="0.25">
      <c r="BW508" s="47"/>
    </row>
    <row r="509" spans="75:75" x14ac:dyDescent="0.25">
      <c r="BW509" s="47"/>
    </row>
    <row r="510" spans="75:75" x14ac:dyDescent="0.25">
      <c r="BW510" s="47"/>
    </row>
    <row r="511" spans="75:75" x14ac:dyDescent="0.25">
      <c r="BW511" s="47"/>
    </row>
    <row r="512" spans="75:75" x14ac:dyDescent="0.25">
      <c r="BW512" s="47"/>
    </row>
    <row r="513" spans="75:75" x14ac:dyDescent="0.25">
      <c r="BW513" s="47"/>
    </row>
    <row r="514" spans="75:75" x14ac:dyDescent="0.25">
      <c r="BW514" s="47"/>
    </row>
    <row r="515" spans="75:75" x14ac:dyDescent="0.25">
      <c r="BW515" s="47"/>
    </row>
    <row r="516" spans="75:75" x14ac:dyDescent="0.25">
      <c r="BW516" s="47"/>
    </row>
    <row r="517" spans="75:75" x14ac:dyDescent="0.25">
      <c r="BW517" s="47"/>
    </row>
    <row r="518" spans="75:75" x14ac:dyDescent="0.25">
      <c r="BW518" s="47"/>
    </row>
    <row r="519" spans="75:75" x14ac:dyDescent="0.25">
      <c r="BW519" s="47"/>
    </row>
    <row r="520" spans="75:75" x14ac:dyDescent="0.25">
      <c r="BW520" s="47"/>
    </row>
    <row r="521" spans="75:75" x14ac:dyDescent="0.25">
      <c r="BW521" s="47"/>
    </row>
    <row r="522" spans="75:75" x14ac:dyDescent="0.25">
      <c r="BW522" s="47"/>
    </row>
    <row r="523" spans="75:75" x14ac:dyDescent="0.25">
      <c r="BW523" s="47"/>
    </row>
    <row r="524" spans="75:75" x14ac:dyDescent="0.25">
      <c r="BW524" s="47"/>
    </row>
    <row r="525" spans="75:75" x14ac:dyDescent="0.25">
      <c r="BW525" s="47"/>
    </row>
    <row r="526" spans="75:75" x14ac:dyDescent="0.25">
      <c r="BW526" s="47"/>
    </row>
    <row r="527" spans="75:75" x14ac:dyDescent="0.25">
      <c r="BW527" s="47"/>
    </row>
    <row r="528" spans="75:75" x14ac:dyDescent="0.25">
      <c r="BW528" s="47"/>
    </row>
    <row r="529" spans="75:75" x14ac:dyDescent="0.25">
      <c r="BW529" s="47"/>
    </row>
    <row r="530" spans="75:75" x14ac:dyDescent="0.25">
      <c r="BW530" s="47"/>
    </row>
    <row r="531" spans="75:75" x14ac:dyDescent="0.25">
      <c r="BW531" s="47"/>
    </row>
    <row r="532" spans="75:75" x14ac:dyDescent="0.25">
      <c r="BW532" s="47"/>
    </row>
    <row r="533" spans="75:75" x14ac:dyDescent="0.25">
      <c r="BW533" s="47"/>
    </row>
    <row r="534" spans="75:75" x14ac:dyDescent="0.25">
      <c r="BW534" s="47"/>
    </row>
    <row r="535" spans="75:75" x14ac:dyDescent="0.25">
      <c r="BW535" s="47"/>
    </row>
    <row r="536" spans="75:75" x14ac:dyDescent="0.25">
      <c r="BW536" s="47"/>
    </row>
    <row r="537" spans="75:75" x14ac:dyDescent="0.25">
      <c r="BW537" s="47"/>
    </row>
    <row r="538" spans="75:75" x14ac:dyDescent="0.25">
      <c r="BW538" s="47"/>
    </row>
    <row r="539" spans="75:75" x14ac:dyDescent="0.25">
      <c r="BW539" s="47"/>
    </row>
    <row r="540" spans="75:75" x14ac:dyDescent="0.25">
      <c r="BW540" s="47"/>
    </row>
    <row r="541" spans="75:75" x14ac:dyDescent="0.25">
      <c r="BW541" s="47"/>
    </row>
    <row r="542" spans="75:75" x14ac:dyDescent="0.25">
      <c r="BW542" s="47"/>
    </row>
    <row r="543" spans="75:75" x14ac:dyDescent="0.25">
      <c r="BW543" s="47"/>
    </row>
    <row r="544" spans="75:75" x14ac:dyDescent="0.25">
      <c r="BW544" s="47"/>
    </row>
    <row r="545" spans="75:75" x14ac:dyDescent="0.25">
      <c r="BW545" s="47"/>
    </row>
    <row r="546" spans="75:75" x14ac:dyDescent="0.25">
      <c r="BW546" s="47"/>
    </row>
    <row r="547" spans="75:75" x14ac:dyDescent="0.25">
      <c r="BW547" s="47"/>
    </row>
    <row r="548" spans="75:75" x14ac:dyDescent="0.25">
      <c r="BW548" s="47"/>
    </row>
    <row r="549" spans="75:75" x14ac:dyDescent="0.25">
      <c r="BW549" s="47"/>
    </row>
    <row r="550" spans="75:75" x14ac:dyDescent="0.25">
      <c r="BW550" s="47"/>
    </row>
    <row r="551" spans="75:75" x14ac:dyDescent="0.25">
      <c r="BW551" s="47"/>
    </row>
    <row r="552" spans="75:75" x14ac:dyDescent="0.25">
      <c r="BW552" s="47"/>
    </row>
    <row r="553" spans="75:75" x14ac:dyDescent="0.25">
      <c r="BW553" s="47"/>
    </row>
    <row r="554" spans="75:75" x14ac:dyDescent="0.25">
      <c r="BW554" s="47"/>
    </row>
    <row r="555" spans="75:75" x14ac:dyDescent="0.25">
      <c r="BW555" s="47"/>
    </row>
    <row r="556" spans="75:75" x14ac:dyDescent="0.25">
      <c r="BW556" s="47"/>
    </row>
    <row r="557" spans="75:75" x14ac:dyDescent="0.25">
      <c r="BW557" s="47"/>
    </row>
    <row r="558" spans="75:75" x14ac:dyDescent="0.25">
      <c r="BW558" s="47"/>
    </row>
    <row r="559" spans="75:75" x14ac:dyDescent="0.25">
      <c r="BW559" s="47"/>
    </row>
    <row r="560" spans="75:75" x14ac:dyDescent="0.25">
      <c r="BW560" s="47"/>
    </row>
    <row r="561" spans="75:75" x14ac:dyDescent="0.25">
      <c r="BW561" s="47"/>
    </row>
    <row r="562" spans="75:75" x14ac:dyDescent="0.25">
      <c r="BW562" s="47"/>
    </row>
    <row r="563" spans="75:75" x14ac:dyDescent="0.25">
      <c r="BW563" s="47"/>
    </row>
    <row r="564" spans="75:75" x14ac:dyDescent="0.25">
      <c r="BW564" s="47"/>
    </row>
    <row r="565" spans="75:75" x14ac:dyDescent="0.25">
      <c r="BW565" s="47"/>
    </row>
    <row r="566" spans="75:75" x14ac:dyDescent="0.25">
      <c r="BW566" s="47"/>
    </row>
    <row r="567" spans="75:75" x14ac:dyDescent="0.25">
      <c r="BW567" s="47"/>
    </row>
    <row r="568" spans="75:75" x14ac:dyDescent="0.25">
      <c r="BW568" s="47"/>
    </row>
    <row r="569" spans="75:75" x14ac:dyDescent="0.25">
      <c r="BW569" s="47"/>
    </row>
    <row r="570" spans="75:75" x14ac:dyDescent="0.25">
      <c r="BW570" s="47"/>
    </row>
    <row r="571" spans="75:75" x14ac:dyDescent="0.25">
      <c r="BW571" s="47"/>
    </row>
    <row r="572" spans="75:75" x14ac:dyDescent="0.25">
      <c r="BW572" s="47"/>
    </row>
    <row r="573" spans="75:75" x14ac:dyDescent="0.25">
      <c r="BW573" s="47"/>
    </row>
    <row r="574" spans="75:75" x14ac:dyDescent="0.25">
      <c r="BW574" s="47"/>
    </row>
    <row r="575" spans="75:75" x14ac:dyDescent="0.25">
      <c r="BW575" s="47"/>
    </row>
    <row r="576" spans="75:75" x14ac:dyDescent="0.25">
      <c r="BW576" s="47"/>
    </row>
    <row r="577" spans="75:75" x14ac:dyDescent="0.25">
      <c r="BW577" s="47"/>
    </row>
    <row r="578" spans="75:75" x14ac:dyDescent="0.25">
      <c r="BW578" s="47"/>
    </row>
    <row r="579" spans="75:75" x14ac:dyDescent="0.25">
      <c r="BW579" s="47"/>
    </row>
    <row r="580" spans="75:75" x14ac:dyDescent="0.25">
      <c r="BW580" s="47"/>
    </row>
  </sheetData>
  <sheetProtection algorithmName="SHA-512" hashValue="ZZM5VmdiTNcn4e1/YPt15BlU7E7cA8wKe6Y0ZqT7ozlb1PBEYdbWOaYivElrzSafOSVqElhZy07DaqzXaYvETw==" saltValue="4e+FyQ6EyOmEP4ooD+VBCA==" spinCount="100000" sheet="1" objects="1" scenarios="1" selectLockedCells="1"/>
  <mergeCells count="286">
    <mergeCell ref="BS2:BT2"/>
    <mergeCell ref="W2:X2"/>
    <mergeCell ref="AI2:AJ2"/>
    <mergeCell ref="AL2:AT2"/>
    <mergeCell ref="AU2:AV2"/>
    <mergeCell ref="AX2:BF2"/>
    <mergeCell ref="BG2:BH2"/>
    <mergeCell ref="G5:J5"/>
    <mergeCell ref="G2:L2"/>
    <mergeCell ref="N2:V2"/>
    <mergeCell ref="Z2:AH2"/>
    <mergeCell ref="BR62:BS62"/>
    <mergeCell ref="BR63:BS63"/>
    <mergeCell ref="BR64:BS64"/>
    <mergeCell ref="BR65:BS65"/>
    <mergeCell ref="BR66:BS66"/>
    <mergeCell ref="G4:J4"/>
    <mergeCell ref="G9:J9"/>
    <mergeCell ref="G8:J8"/>
    <mergeCell ref="G7:J7"/>
    <mergeCell ref="G6:J6"/>
    <mergeCell ref="BR56:BS56"/>
    <mergeCell ref="BR57:BS57"/>
    <mergeCell ref="BR58:BS58"/>
    <mergeCell ref="BR59:BS59"/>
    <mergeCell ref="BR60:BS60"/>
    <mergeCell ref="BR61:BS61"/>
    <mergeCell ref="BR50:BS50"/>
    <mergeCell ref="BR51:BS51"/>
    <mergeCell ref="BR52:BS52"/>
    <mergeCell ref="BR53:BS53"/>
    <mergeCell ref="BJ2:BR2"/>
    <mergeCell ref="BR54:BS54"/>
    <mergeCell ref="BR55:BS55"/>
    <mergeCell ref="BR44:BS44"/>
    <mergeCell ref="BR45:BS45"/>
    <mergeCell ref="BR46:BS46"/>
    <mergeCell ref="BR47:BS47"/>
    <mergeCell ref="BR48:BS48"/>
    <mergeCell ref="BR49:BS49"/>
    <mergeCell ref="BR38:BS38"/>
    <mergeCell ref="BR39:BS39"/>
    <mergeCell ref="BR40:BS40"/>
    <mergeCell ref="BR41:BS41"/>
    <mergeCell ref="BR42:BS42"/>
    <mergeCell ref="BR43:BS43"/>
    <mergeCell ref="BR32:BS32"/>
    <mergeCell ref="BR33:BS33"/>
    <mergeCell ref="BR34:BS34"/>
    <mergeCell ref="BR35:BS35"/>
    <mergeCell ref="BR36:BS36"/>
    <mergeCell ref="BR37:BS37"/>
    <mergeCell ref="BR26:BS26"/>
    <mergeCell ref="BR27:BS27"/>
    <mergeCell ref="BR28:BS28"/>
    <mergeCell ref="BR29:BS29"/>
    <mergeCell ref="BR30:BS30"/>
    <mergeCell ref="BR31:BS31"/>
    <mergeCell ref="BR20:BS20"/>
    <mergeCell ref="BR21:BS21"/>
    <mergeCell ref="BR22:BS22"/>
    <mergeCell ref="BR23:BS23"/>
    <mergeCell ref="BR24:BS24"/>
    <mergeCell ref="BR25:BS25"/>
    <mergeCell ref="BR14:BS14"/>
    <mergeCell ref="BR15:BS15"/>
    <mergeCell ref="BR16:BS16"/>
    <mergeCell ref="BR17:BS17"/>
    <mergeCell ref="BR18:BS18"/>
    <mergeCell ref="BR19:BS19"/>
    <mergeCell ref="BF61:BG61"/>
    <mergeCell ref="BF62:BG62"/>
    <mergeCell ref="BF63:BG63"/>
    <mergeCell ref="BF64:BG64"/>
    <mergeCell ref="BF65:BG65"/>
    <mergeCell ref="BF66:BG66"/>
    <mergeCell ref="BF55:BG55"/>
    <mergeCell ref="BF56:BG56"/>
    <mergeCell ref="BF57:BG57"/>
    <mergeCell ref="BF58:BG58"/>
    <mergeCell ref="BF59:BG59"/>
    <mergeCell ref="BF60:BG60"/>
    <mergeCell ref="BF49:BG49"/>
    <mergeCell ref="BF50:BG50"/>
    <mergeCell ref="BF51:BG51"/>
    <mergeCell ref="BF52:BG52"/>
    <mergeCell ref="BF53:BG53"/>
    <mergeCell ref="BF54:BG54"/>
    <mergeCell ref="BF43:BG43"/>
    <mergeCell ref="BF44:BG44"/>
    <mergeCell ref="BF45:BG45"/>
    <mergeCell ref="BF46:BG46"/>
    <mergeCell ref="BF47:BG47"/>
    <mergeCell ref="BF48:BG48"/>
    <mergeCell ref="BF37:BG37"/>
    <mergeCell ref="BF38:BG38"/>
    <mergeCell ref="BF39:BG39"/>
    <mergeCell ref="BF40:BG40"/>
    <mergeCell ref="BF41:BG41"/>
    <mergeCell ref="BF42:BG42"/>
    <mergeCell ref="BF31:BG31"/>
    <mergeCell ref="BF32:BG32"/>
    <mergeCell ref="BF33:BG33"/>
    <mergeCell ref="BF34:BG34"/>
    <mergeCell ref="BF35:BG35"/>
    <mergeCell ref="BF36:BG36"/>
    <mergeCell ref="BF25:BG25"/>
    <mergeCell ref="BF26:BG26"/>
    <mergeCell ref="BF27:BG27"/>
    <mergeCell ref="BF28:BG28"/>
    <mergeCell ref="BF29:BG29"/>
    <mergeCell ref="BF30:BG30"/>
    <mergeCell ref="BF19:BG19"/>
    <mergeCell ref="BF20:BG20"/>
    <mergeCell ref="BF21:BG21"/>
    <mergeCell ref="BF22:BG22"/>
    <mergeCell ref="BF23:BG23"/>
    <mergeCell ref="BF24:BG24"/>
    <mergeCell ref="AT62:AU62"/>
    <mergeCell ref="AT63:AU63"/>
    <mergeCell ref="AT64:AU64"/>
    <mergeCell ref="AT65:AU65"/>
    <mergeCell ref="AT66:AU66"/>
    <mergeCell ref="BF14:BG14"/>
    <mergeCell ref="BF15:BG15"/>
    <mergeCell ref="BF16:BG16"/>
    <mergeCell ref="BF17:BG17"/>
    <mergeCell ref="BF18:BG18"/>
    <mergeCell ref="AT56:AU56"/>
    <mergeCell ref="AT57:AU57"/>
    <mergeCell ref="AT58:AU58"/>
    <mergeCell ref="AT59:AU59"/>
    <mergeCell ref="AT60:AU60"/>
    <mergeCell ref="AT61:AU61"/>
    <mergeCell ref="AT50:AU50"/>
    <mergeCell ref="AT51:AU51"/>
    <mergeCell ref="AT52:AU52"/>
    <mergeCell ref="AT53:AU53"/>
    <mergeCell ref="AT54:AU54"/>
    <mergeCell ref="AT55:AU55"/>
    <mergeCell ref="AT44:AU44"/>
    <mergeCell ref="AT45:AU45"/>
    <mergeCell ref="AT46:AU46"/>
    <mergeCell ref="AT47:AU47"/>
    <mergeCell ref="AT48:AU48"/>
    <mergeCell ref="AT49:AU49"/>
    <mergeCell ref="AT38:AU38"/>
    <mergeCell ref="AT39:AU39"/>
    <mergeCell ref="AT40:AU40"/>
    <mergeCell ref="AT41:AU41"/>
    <mergeCell ref="AT42:AU42"/>
    <mergeCell ref="AT43:AU43"/>
    <mergeCell ref="AT32:AU32"/>
    <mergeCell ref="AT33:AU33"/>
    <mergeCell ref="AT34:AU34"/>
    <mergeCell ref="AT35:AU35"/>
    <mergeCell ref="AT36:AU36"/>
    <mergeCell ref="AT37:AU37"/>
    <mergeCell ref="AT26:AU26"/>
    <mergeCell ref="AT27:AU27"/>
    <mergeCell ref="AT28:AU28"/>
    <mergeCell ref="AT29:AU29"/>
    <mergeCell ref="AT30:AU30"/>
    <mergeCell ref="AT31:AU31"/>
    <mergeCell ref="AT20:AU20"/>
    <mergeCell ref="AT21:AU21"/>
    <mergeCell ref="AT22:AU22"/>
    <mergeCell ref="AT23:AU23"/>
    <mergeCell ref="AT24:AU24"/>
    <mergeCell ref="AT25:AU25"/>
    <mergeCell ref="AT14:AU14"/>
    <mergeCell ref="AT15:AU15"/>
    <mergeCell ref="AT16:AU16"/>
    <mergeCell ref="AT17:AU17"/>
    <mergeCell ref="AT18:AU18"/>
    <mergeCell ref="AT19:AU19"/>
    <mergeCell ref="AH61:AI61"/>
    <mergeCell ref="AH62:AI62"/>
    <mergeCell ref="AH63:AI63"/>
    <mergeCell ref="AH64:AI64"/>
    <mergeCell ref="AH65:AI65"/>
    <mergeCell ref="AH66:AI66"/>
    <mergeCell ref="AH55:AI55"/>
    <mergeCell ref="AH56:AI56"/>
    <mergeCell ref="AH57:AI57"/>
    <mergeCell ref="AH58:AI58"/>
    <mergeCell ref="AH59:AI59"/>
    <mergeCell ref="AH60:AI60"/>
    <mergeCell ref="AH49:AI49"/>
    <mergeCell ref="AH50:AI50"/>
    <mergeCell ref="AH51:AI51"/>
    <mergeCell ref="AH52:AI52"/>
    <mergeCell ref="AH53:AI53"/>
    <mergeCell ref="AH54:AI54"/>
    <mergeCell ref="AH43:AI43"/>
    <mergeCell ref="AH44:AI44"/>
    <mergeCell ref="AH45:AI45"/>
    <mergeCell ref="AH46:AI46"/>
    <mergeCell ref="AH47:AI47"/>
    <mergeCell ref="AH48:AI48"/>
    <mergeCell ref="AH37:AI37"/>
    <mergeCell ref="AH38:AI38"/>
    <mergeCell ref="AH39:AI39"/>
    <mergeCell ref="AH40:AI40"/>
    <mergeCell ref="AH41:AI41"/>
    <mergeCell ref="AH42:AI42"/>
    <mergeCell ref="AH31:AI31"/>
    <mergeCell ref="AH32:AI32"/>
    <mergeCell ref="AH33:AI33"/>
    <mergeCell ref="AH34:AI34"/>
    <mergeCell ref="AH35:AI35"/>
    <mergeCell ref="AH36:AI36"/>
    <mergeCell ref="AH25:AI25"/>
    <mergeCell ref="AH26:AI26"/>
    <mergeCell ref="AH27:AI27"/>
    <mergeCell ref="AH28:AI28"/>
    <mergeCell ref="AH29:AI29"/>
    <mergeCell ref="AH30:AI30"/>
    <mergeCell ref="AH19:AI19"/>
    <mergeCell ref="AH20:AI20"/>
    <mergeCell ref="AH21:AI21"/>
    <mergeCell ref="AH22:AI22"/>
    <mergeCell ref="AH23:AI23"/>
    <mergeCell ref="AH24:AI24"/>
    <mergeCell ref="V62:W62"/>
    <mergeCell ref="V63:W63"/>
    <mergeCell ref="V64:W64"/>
    <mergeCell ref="V65:W65"/>
    <mergeCell ref="V66:W66"/>
    <mergeCell ref="AH14:AI14"/>
    <mergeCell ref="AH15:AI15"/>
    <mergeCell ref="AH16:AI16"/>
    <mergeCell ref="AH17:AI17"/>
    <mergeCell ref="AH18:AI18"/>
    <mergeCell ref="V56:W56"/>
    <mergeCell ref="V57:W57"/>
    <mergeCell ref="V58:W58"/>
    <mergeCell ref="V59:W59"/>
    <mergeCell ref="V60:W60"/>
    <mergeCell ref="V61:W61"/>
    <mergeCell ref="V50:W50"/>
    <mergeCell ref="V51:W51"/>
    <mergeCell ref="V52:W52"/>
    <mergeCell ref="V53:W53"/>
    <mergeCell ref="V54:W54"/>
    <mergeCell ref="V55:W55"/>
    <mergeCell ref="V44:W44"/>
    <mergeCell ref="V45:W45"/>
    <mergeCell ref="V46:W46"/>
    <mergeCell ref="V47:W47"/>
    <mergeCell ref="V48:W48"/>
    <mergeCell ref="V49:W49"/>
    <mergeCell ref="V38:W38"/>
    <mergeCell ref="V39:W39"/>
    <mergeCell ref="V40:W40"/>
    <mergeCell ref="V41:W41"/>
    <mergeCell ref="V42:W42"/>
    <mergeCell ref="V43:W43"/>
    <mergeCell ref="V32:W32"/>
    <mergeCell ref="V33:W33"/>
    <mergeCell ref="V34:W34"/>
    <mergeCell ref="V35:W35"/>
    <mergeCell ref="V36:W36"/>
    <mergeCell ref="V37:W37"/>
    <mergeCell ref="V26:W26"/>
    <mergeCell ref="V27:W27"/>
    <mergeCell ref="V28:W28"/>
    <mergeCell ref="V29:W29"/>
    <mergeCell ref="V30:W30"/>
    <mergeCell ref="V31:W31"/>
    <mergeCell ref="C4:C5"/>
    <mergeCell ref="C16:C17"/>
    <mergeCell ref="C18:C19"/>
    <mergeCell ref="V20:W20"/>
    <mergeCell ref="V21:W21"/>
    <mergeCell ref="V22:W22"/>
    <mergeCell ref="V23:W23"/>
    <mergeCell ref="V24:W24"/>
    <mergeCell ref="V25:W25"/>
    <mergeCell ref="V14:W14"/>
    <mergeCell ref="V15:W15"/>
    <mergeCell ref="V16:W16"/>
    <mergeCell ref="V17:W17"/>
    <mergeCell ref="V18:W18"/>
    <mergeCell ref="V19:W19"/>
    <mergeCell ref="G11:K11"/>
  </mergeCells>
  <phoneticPr fontId="3" type="noConversion"/>
  <conditionalFormatting sqref="N14:T66">
    <cfRule type="colorScale" priority="30">
      <colorScale>
        <cfvo type="percent" val="25"/>
        <cfvo type="percentile" val="50"/>
        <cfvo type="percent" val="75"/>
        <color rgb="FF5A8AC6"/>
        <color rgb="FFFFEB84"/>
        <color rgb="FFF8696B"/>
      </colorScale>
    </cfRule>
  </conditionalFormatting>
  <conditionalFormatting sqref="V14:V66">
    <cfRule type="dataBar" priority="28">
      <dataBar showValue="0">
        <cfvo type="min"/>
        <cfvo type="max"/>
        <color rgb="FF63C384"/>
      </dataBar>
      <extLst>
        <ext xmlns:x14="http://schemas.microsoft.com/office/spreadsheetml/2009/9/main" uri="{B025F937-C7B1-47D3-B67F-A62EFF666E3E}">
          <x14:id>{ABFD0994-6407-4504-B014-3C1111CDD47D}</x14:id>
        </ext>
      </extLst>
    </cfRule>
  </conditionalFormatting>
  <conditionalFormatting sqref="X14:X66">
    <cfRule type="expression" dxfId="20" priority="26">
      <formula>X14&lt;=MIN(X$14:X$66)</formula>
    </cfRule>
    <cfRule type="expression" dxfId="19" priority="27">
      <formula>X14&gt;=MAX(X$14:X$66)</formula>
    </cfRule>
  </conditionalFormatting>
  <conditionalFormatting sqref="Z14:AF66">
    <cfRule type="colorScale" priority="25">
      <colorScale>
        <cfvo type="percent" val="0"/>
        <cfvo type="percent" val="100"/>
        <color theme="4" tint="0.79998168889431442"/>
        <color theme="4"/>
      </colorScale>
    </cfRule>
  </conditionalFormatting>
  <conditionalFormatting sqref="AH14:AH66">
    <cfRule type="dataBar" priority="24">
      <dataBar showValue="0">
        <cfvo type="min"/>
        <cfvo type="max"/>
        <color rgb="FF5A8AC6"/>
      </dataBar>
      <extLst>
        <ext xmlns:x14="http://schemas.microsoft.com/office/spreadsheetml/2009/9/main" uri="{B025F937-C7B1-47D3-B67F-A62EFF666E3E}">
          <x14:id>{41174C5D-AB4B-411B-9A87-F7F44E09D07B}</x14:id>
        </ext>
      </extLst>
    </cfRule>
  </conditionalFormatting>
  <conditionalFormatting sqref="AJ14:AJ66">
    <cfRule type="expression" dxfId="18" priority="22">
      <formula>AJ14&lt;=MIN(AJ$14:AJ$66)</formula>
    </cfRule>
    <cfRule type="expression" dxfId="17" priority="23">
      <formula>AJ14&gt;=MAX(AJ$14:AJ$66)</formula>
    </cfRule>
  </conditionalFormatting>
  <conditionalFormatting sqref="AL14:AR66">
    <cfRule type="colorScale" priority="21">
      <colorScale>
        <cfvo type="percent" val="0"/>
        <cfvo type="percent" val="100"/>
        <color theme="8" tint="0.79998168889431442"/>
        <color theme="8"/>
      </colorScale>
    </cfRule>
  </conditionalFormatting>
  <conditionalFormatting sqref="AT14:AT66">
    <cfRule type="dataBar" priority="20">
      <dataBar showValue="0">
        <cfvo type="min"/>
        <cfvo type="max"/>
        <color rgb="FF5A8AC6"/>
      </dataBar>
      <extLst>
        <ext xmlns:x14="http://schemas.microsoft.com/office/spreadsheetml/2009/9/main" uri="{B025F937-C7B1-47D3-B67F-A62EFF666E3E}">
          <x14:id>{120DC3CB-7F89-4188-B2A1-9AB2C60FFCEE}</x14:id>
        </ext>
      </extLst>
    </cfRule>
  </conditionalFormatting>
  <conditionalFormatting sqref="AV14:AV66">
    <cfRule type="expression" dxfId="16" priority="18">
      <formula>AV14&lt;=MIN(AV$14:AV$66)</formula>
    </cfRule>
    <cfRule type="expression" dxfId="15" priority="19">
      <formula>AV14&gt;=MAX(AV$14:AV$66)</formula>
    </cfRule>
  </conditionalFormatting>
  <conditionalFormatting sqref="AX14:BD66">
    <cfRule type="colorScale" priority="17">
      <colorScale>
        <cfvo type="percent" val="0"/>
        <cfvo type="percent" val="100"/>
        <color theme="5" tint="0.79998168889431442"/>
        <color theme="5"/>
      </colorScale>
    </cfRule>
  </conditionalFormatting>
  <conditionalFormatting sqref="BF14:BF66">
    <cfRule type="dataBar" priority="16">
      <dataBar showValue="0">
        <cfvo type="min"/>
        <cfvo type="max"/>
        <color theme="5"/>
      </dataBar>
      <extLst>
        <ext xmlns:x14="http://schemas.microsoft.com/office/spreadsheetml/2009/9/main" uri="{B025F937-C7B1-47D3-B67F-A62EFF666E3E}">
          <x14:id>{C3DBC0BB-3365-4437-A55A-4229C3B86906}</x14:id>
        </ext>
      </extLst>
    </cfRule>
  </conditionalFormatting>
  <conditionalFormatting sqref="BH14:BH66">
    <cfRule type="expression" dxfId="14" priority="14">
      <formula>BH14&lt;=MIN(BH$14:BH$66)</formula>
    </cfRule>
    <cfRule type="expression" dxfId="13" priority="15">
      <formula>BH14&gt;=MAX(BH$14:BH$66)</formula>
    </cfRule>
  </conditionalFormatting>
  <conditionalFormatting sqref="BJ14:BP66">
    <cfRule type="colorScale" priority="13">
      <colorScale>
        <cfvo type="percent" val="0"/>
        <cfvo type="percent" val="100"/>
        <color rgb="FFF2DBDB"/>
        <color rgb="FFC04E4E"/>
      </colorScale>
    </cfRule>
  </conditionalFormatting>
  <conditionalFormatting sqref="BR14:BR66">
    <cfRule type="dataBar" priority="12">
      <dataBar showValue="0">
        <cfvo type="min"/>
        <cfvo type="max"/>
        <color rgb="FFC04E4E"/>
      </dataBar>
      <extLst>
        <ext xmlns:x14="http://schemas.microsoft.com/office/spreadsheetml/2009/9/main" uri="{B025F937-C7B1-47D3-B67F-A62EFF666E3E}">
          <x14:id>{1BF52364-251E-4CA6-AEA3-4EE747442374}</x14:id>
        </ext>
      </extLst>
    </cfRule>
  </conditionalFormatting>
  <conditionalFormatting sqref="BT14:BT66">
    <cfRule type="expression" dxfId="12" priority="10">
      <formula>BT14&lt;=MIN(BT$14:BT$66)</formula>
    </cfRule>
    <cfRule type="expression" dxfId="11" priority="11">
      <formula>BT14&gt;=MAX(BT$14:BT$66)</formula>
    </cfRule>
  </conditionalFormatting>
  <conditionalFormatting sqref="V4:V10">
    <cfRule type="colorScale" priority="9">
      <colorScale>
        <cfvo type="min"/>
        <cfvo type="percentile" val="50"/>
        <cfvo type="max"/>
        <color rgb="FF5A8AC6"/>
        <color rgb="FFFFEB84"/>
        <color rgb="FFF8696B"/>
      </colorScale>
    </cfRule>
  </conditionalFormatting>
  <conditionalFormatting sqref="AH4:AH10">
    <cfRule type="colorScale" priority="7">
      <colorScale>
        <cfvo type="min"/>
        <cfvo type="max"/>
        <color theme="4" tint="0.79998168889431442"/>
        <color theme="4"/>
      </colorScale>
    </cfRule>
  </conditionalFormatting>
  <conditionalFormatting sqref="AT4:AT10">
    <cfRule type="colorScale" priority="5">
      <colorScale>
        <cfvo type="min"/>
        <cfvo type="max"/>
        <color theme="8" tint="0.79998168889431442"/>
        <color theme="8"/>
      </colorScale>
    </cfRule>
  </conditionalFormatting>
  <conditionalFormatting sqref="BF4:BF10">
    <cfRule type="colorScale" priority="3">
      <colorScale>
        <cfvo type="min"/>
        <cfvo type="max"/>
        <color theme="5" tint="0.79998168889431442"/>
        <color theme="5"/>
      </colorScale>
    </cfRule>
  </conditionalFormatting>
  <conditionalFormatting sqref="BR4:BR10">
    <cfRule type="colorScale" priority="1">
      <colorScale>
        <cfvo type="min"/>
        <cfvo type="max"/>
        <color rgb="FFF2DBDB"/>
        <color rgb="FFC04E4E"/>
      </colorScale>
    </cfRule>
  </conditionalFormatting>
  <conditionalFormatting sqref="F14:L66">
    <cfRule type="expression" dxfId="10" priority="67">
      <formula>MATCH(F14,HolidayDates,0)</formula>
    </cfRule>
    <cfRule type="expression" dxfId="9" priority="68">
      <formula>F14=TODAY()</formula>
    </cfRule>
    <cfRule type="expression" dxfId="8" priority="69">
      <formula>IF(YEAR(F14)=YEAR($G$9),WEEKDAY(F14,2)&gt;=6)</formula>
    </cfRule>
    <cfRule type="expression" dxfId="7" priority="70">
      <formula>YEAR(F14)&lt;&gt;YEAR($G$9)</formula>
    </cfRule>
  </conditionalFormatting>
  <dataValidations count="1">
    <dataValidation type="list" allowBlank="1" showInputMessage="1" showErrorMessage="1" sqref="C4" xr:uid="{CC12C72B-E7A7-4215-B97C-B212CB4D4B64}">
      <formula1>Country</formula1>
    </dataValidation>
  </dataValidations>
  <pageMargins left="0.23622047244094491" right="0.23622047244094491" top="0.59055118110236227" bottom="0.59055118110236227" header="0.31496062992125984" footer="0.31496062992125984"/>
  <pageSetup paperSize="9" scale="43" orientation="landscape" r:id="rId1"/>
  <drawing r:id="rId2"/>
  <legacyDrawing r:id="rId3"/>
  <extLst>
    <ext xmlns:x14="http://schemas.microsoft.com/office/spreadsheetml/2009/9/main" uri="{78C0D931-6437-407d-A8EE-F0AAD7539E65}">
      <x14:conditionalFormattings>
        <x14:conditionalFormatting xmlns:xm="http://schemas.microsoft.com/office/excel/2006/main">
          <x14:cfRule type="dataBar" id="{ABFD0994-6407-4504-B014-3C1111CDD47D}">
            <x14:dataBar minLength="0" maxLength="100" gradient="0" direction="rightToLeft">
              <x14:cfvo type="autoMin"/>
              <x14:cfvo type="autoMax"/>
              <x14:negativeFillColor rgb="FFFF0000"/>
              <x14:axisColor rgb="FF000000"/>
            </x14:dataBar>
          </x14:cfRule>
          <xm:sqref>V14:V66</xm:sqref>
        </x14:conditionalFormatting>
        <x14:conditionalFormatting xmlns:xm="http://schemas.microsoft.com/office/excel/2006/main">
          <x14:cfRule type="dataBar" id="{41174C5D-AB4B-411B-9A87-F7F44E09D07B}">
            <x14:dataBar minLength="0" maxLength="100" gradient="0" direction="rightToLeft">
              <x14:cfvo type="autoMin"/>
              <x14:cfvo type="autoMax"/>
              <x14:negativeFillColor rgb="FFFF0000"/>
              <x14:axisColor rgb="FF000000"/>
            </x14:dataBar>
          </x14:cfRule>
          <xm:sqref>AH14:AH66</xm:sqref>
        </x14:conditionalFormatting>
        <x14:conditionalFormatting xmlns:xm="http://schemas.microsoft.com/office/excel/2006/main">
          <x14:cfRule type="dataBar" id="{120DC3CB-7F89-4188-B2A1-9AB2C60FFCEE}">
            <x14:dataBar minLength="0" maxLength="100" gradient="0" direction="rightToLeft">
              <x14:cfvo type="autoMin"/>
              <x14:cfvo type="autoMax"/>
              <x14:negativeFillColor rgb="FFFF0000"/>
              <x14:axisColor rgb="FF000000"/>
            </x14:dataBar>
          </x14:cfRule>
          <xm:sqref>AT14:AT66</xm:sqref>
        </x14:conditionalFormatting>
        <x14:conditionalFormatting xmlns:xm="http://schemas.microsoft.com/office/excel/2006/main">
          <x14:cfRule type="dataBar" id="{C3DBC0BB-3365-4437-A55A-4229C3B86906}">
            <x14:dataBar minLength="0" maxLength="100" gradient="0" direction="rightToLeft">
              <x14:cfvo type="autoMin"/>
              <x14:cfvo type="autoMax"/>
              <x14:negativeFillColor rgb="FFFF0000"/>
              <x14:axisColor rgb="FF000000"/>
            </x14:dataBar>
          </x14:cfRule>
          <xm:sqref>BF14:BF66</xm:sqref>
        </x14:conditionalFormatting>
        <x14:conditionalFormatting xmlns:xm="http://schemas.microsoft.com/office/excel/2006/main">
          <x14:cfRule type="dataBar" id="{1BF52364-251E-4CA6-AEA3-4EE747442374}">
            <x14:dataBar minLength="0" maxLength="100" gradient="0" direction="rightToLeft">
              <x14:cfvo type="autoMin"/>
              <x14:cfvo type="autoMax"/>
              <x14:negativeFillColor rgb="FFFF0000"/>
              <x14:axisColor rgb="FF000000"/>
            </x14:dataBar>
          </x14:cfRule>
          <xm:sqref>BR14:BR66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2F15C967-7F94-4FC9-B03B-35A814AAEF55}">
          <x14:formula1>
            <xm:f>Info!$C$4:$C$20</xm:f>
          </x14:formula1>
          <xm:sqref>G4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340AA-35AE-4474-A89C-E5F9099C7A55}">
  <dimension ref="C2:BE383"/>
  <sheetViews>
    <sheetView showGridLines="0" zoomScale="70" zoomScaleNormal="70" workbookViewId="0">
      <pane xSplit="4" ySplit="11" topLeftCell="E12" activePane="bottomRight" state="frozen"/>
      <selection pane="topRight" activeCell="C1" sqref="C1"/>
      <selection pane="bottomLeft" activeCell="A10" sqref="A10"/>
      <selection pane="bottomRight" activeCell="C3" sqref="C3"/>
    </sheetView>
  </sheetViews>
  <sheetFormatPr defaultRowHeight="15.75" x14ac:dyDescent="0.25"/>
  <cols>
    <col min="1" max="2" width="2.77734375" style="21" customWidth="1"/>
    <col min="3" max="4" width="10.77734375" style="21" customWidth="1"/>
    <col min="5" max="8" width="5.77734375" style="40" customWidth="1"/>
    <col min="9" max="9" width="0.88671875" style="21" customWidth="1"/>
    <col min="10" max="13" width="5.77734375" style="74" customWidth="1"/>
    <col min="14" max="14" width="2.77734375" style="21" customWidth="1"/>
    <col min="15" max="18" width="5.77734375" style="40" customWidth="1"/>
    <col min="19" max="19" width="0.88671875" style="21" customWidth="1"/>
    <col min="20" max="23" width="5.77734375" style="74" customWidth="1"/>
    <col min="24" max="24" width="2.77734375" style="21" customWidth="1"/>
    <col min="25" max="28" width="5.77734375" style="40" customWidth="1"/>
    <col min="29" max="29" width="0.88671875" style="21" customWidth="1"/>
    <col min="30" max="34" width="5.77734375" style="74" customWidth="1"/>
    <col min="35" max="35" width="2.77734375" style="21" customWidth="1"/>
    <col min="36" max="39" width="5.77734375" style="40" customWidth="1"/>
    <col min="40" max="40" width="0.88671875" style="21" customWidth="1"/>
    <col min="41" max="45" width="5.77734375" style="74" customWidth="1"/>
    <col min="46" max="46" width="2.77734375" style="21" customWidth="1"/>
    <col min="47" max="50" width="5.77734375" style="40" customWidth="1"/>
    <col min="51" max="51" width="0.88671875" style="21" customWidth="1"/>
    <col min="52" max="56" width="5.77734375" style="74" customWidth="1"/>
    <col min="57" max="57" width="2.77734375" style="21" customWidth="1"/>
    <col min="58" max="16384" width="8.88671875" style="21"/>
  </cols>
  <sheetData>
    <row r="2" spans="3:57" ht="20.100000000000001" customHeight="1" x14ac:dyDescent="0.25">
      <c r="C2" s="88" t="s">
        <v>5050</v>
      </c>
    </row>
    <row r="3" spans="3:57" ht="24.95" customHeight="1" x14ac:dyDescent="0.25">
      <c r="C3" s="164" t="s">
        <v>5299</v>
      </c>
      <c r="D3" s="165"/>
    </row>
    <row r="4" spans="3:57" s="88" customFormat="1" ht="20.100000000000001" customHeight="1" x14ac:dyDescent="0.25">
      <c r="D4" s="89" t="s">
        <v>4738</v>
      </c>
      <c r="E4" s="162" t="s">
        <v>4631</v>
      </c>
      <c r="F4" s="163"/>
      <c r="G4" s="90"/>
      <c r="H4" s="90"/>
      <c r="I4" s="91"/>
      <c r="J4" s="92"/>
      <c r="K4" s="92"/>
      <c r="L4" s="92"/>
      <c r="M4" s="92"/>
      <c r="N4" s="91"/>
      <c r="O4" s="89"/>
      <c r="P4" s="89"/>
      <c r="Q4" s="89"/>
      <c r="R4" s="89"/>
      <c r="S4" s="91"/>
      <c r="T4" s="92"/>
      <c r="U4" s="92"/>
      <c r="V4" s="92"/>
      <c r="W4" s="92"/>
      <c r="X4" s="91"/>
      <c r="Y4" s="89"/>
      <c r="Z4" s="89"/>
      <c r="AA4" s="89"/>
      <c r="AB4" s="89"/>
      <c r="AC4" s="91"/>
      <c r="AD4" s="92"/>
      <c r="AE4" s="92"/>
      <c r="AF4" s="92"/>
      <c r="AG4" s="92"/>
      <c r="AH4" s="92"/>
      <c r="AI4" s="91"/>
      <c r="AJ4" s="89"/>
      <c r="AK4" s="89"/>
      <c r="AL4" s="89"/>
      <c r="AM4" s="89"/>
      <c r="AN4" s="91"/>
      <c r="AO4" s="92"/>
      <c r="AP4" s="92"/>
      <c r="AQ4" s="92"/>
      <c r="AR4" s="92"/>
      <c r="AS4" s="92"/>
      <c r="AT4" s="91"/>
      <c r="AU4" s="89"/>
      <c r="AV4" s="89"/>
      <c r="AW4" s="89"/>
      <c r="AX4" s="89"/>
      <c r="AY4" s="91"/>
      <c r="AZ4" s="92"/>
      <c r="BA4" s="92"/>
      <c r="BB4" s="92"/>
      <c r="BC4" s="92"/>
      <c r="BD4" s="92"/>
      <c r="BE4" s="91"/>
    </row>
    <row r="5" spans="3:57" s="71" customFormat="1" ht="20.100000000000001" customHeight="1" x14ac:dyDescent="0.3">
      <c r="D5" s="72"/>
      <c r="E5" s="87" t="s">
        <v>4625</v>
      </c>
      <c r="F5" s="81"/>
      <c r="G5" s="81"/>
      <c r="H5" s="81"/>
      <c r="I5" s="82"/>
      <c r="J5" s="83"/>
      <c r="K5" s="83"/>
      <c r="L5" s="83"/>
      <c r="M5" s="84"/>
      <c r="N5" s="73"/>
      <c r="O5" s="87" t="s">
        <v>4701</v>
      </c>
      <c r="P5" s="85"/>
      <c r="Q5" s="85"/>
      <c r="R5" s="85"/>
      <c r="S5" s="82"/>
      <c r="T5" s="83"/>
      <c r="U5" s="83"/>
      <c r="V5" s="83"/>
      <c r="W5" s="84"/>
      <c r="X5" s="73"/>
      <c r="Y5" s="87" t="s">
        <v>4703</v>
      </c>
      <c r="Z5" s="85"/>
      <c r="AA5" s="85"/>
      <c r="AB5" s="85"/>
      <c r="AC5" s="86"/>
      <c r="AD5" s="83"/>
      <c r="AE5" s="83"/>
      <c r="AF5" s="83"/>
      <c r="AG5" s="83"/>
      <c r="AH5" s="84"/>
      <c r="AJ5" s="87" t="s">
        <v>4727</v>
      </c>
      <c r="AK5" s="85"/>
      <c r="AL5" s="85"/>
      <c r="AM5" s="85"/>
      <c r="AN5" s="86"/>
      <c r="AO5" s="83"/>
      <c r="AP5" s="83"/>
      <c r="AQ5" s="83"/>
      <c r="AR5" s="83"/>
      <c r="AS5" s="84"/>
      <c r="AU5" s="87" t="s">
        <v>4704</v>
      </c>
      <c r="AV5" s="85"/>
      <c r="AW5" s="85"/>
      <c r="AX5" s="85"/>
      <c r="AY5" s="82"/>
      <c r="AZ5" s="83"/>
      <c r="BA5" s="83"/>
      <c r="BB5" s="83"/>
      <c r="BC5" s="83"/>
      <c r="BD5" s="84"/>
      <c r="BE5" s="73"/>
    </row>
    <row r="6" spans="3:57" s="71" customFormat="1" ht="20.100000000000001" customHeight="1" x14ac:dyDescent="0.3">
      <c r="D6" s="72"/>
      <c r="E6" s="93"/>
      <c r="F6" s="94"/>
      <c r="G6" s="94"/>
      <c r="H6" s="94"/>
      <c r="I6" s="95"/>
      <c r="J6" s="96"/>
      <c r="K6" s="96"/>
      <c r="L6" s="96"/>
      <c r="M6" s="96"/>
      <c r="N6" s="73"/>
      <c r="O6" s="93"/>
      <c r="P6" s="97"/>
      <c r="Q6" s="97"/>
      <c r="R6" s="97"/>
      <c r="S6" s="95"/>
      <c r="T6" s="96"/>
      <c r="U6" s="96"/>
      <c r="V6" s="96"/>
      <c r="W6" s="96"/>
      <c r="X6" s="73"/>
      <c r="Y6" s="93"/>
      <c r="Z6" s="97"/>
      <c r="AA6" s="97"/>
      <c r="AB6" s="97"/>
      <c r="AC6" s="98"/>
      <c r="AD6" s="96"/>
      <c r="AE6" s="96"/>
      <c r="AF6" s="96"/>
      <c r="AG6" s="96"/>
      <c r="AH6" s="96"/>
      <c r="AJ6" s="93"/>
      <c r="AK6" s="97"/>
      <c r="AL6" s="97"/>
      <c r="AM6" s="97"/>
      <c r="AN6" s="98"/>
      <c r="AO6" s="96"/>
      <c r="AP6" s="96"/>
      <c r="AQ6" s="96"/>
      <c r="AR6" s="96"/>
      <c r="AS6" s="96"/>
      <c r="AU6" s="93"/>
      <c r="AV6" s="97"/>
      <c r="AW6" s="97"/>
      <c r="AX6" s="97"/>
      <c r="AY6" s="95"/>
      <c r="AZ6" s="96"/>
      <c r="BA6" s="96"/>
      <c r="BB6" s="96"/>
      <c r="BC6" s="96"/>
      <c r="BD6" s="96"/>
      <c r="BE6" s="73"/>
    </row>
    <row r="7" spans="3:57" s="71" customFormat="1" ht="20.100000000000001" customHeight="1" x14ac:dyDescent="0.3">
      <c r="C7" s="157" t="s">
        <v>9824</v>
      </c>
      <c r="D7" s="160" t="str">
        <f>_xlfn.XLOOKUP(C3,Country,Country!$K$4:$K$273)</f>
        <v/>
      </c>
      <c r="E7" s="93"/>
      <c r="F7" s="94"/>
      <c r="G7" s="94"/>
      <c r="H7" s="94"/>
      <c r="I7" s="95"/>
      <c r="J7" s="96"/>
      <c r="K7" s="96"/>
      <c r="L7" s="96"/>
      <c r="M7" s="96"/>
      <c r="N7" s="73"/>
      <c r="O7" s="93"/>
      <c r="P7" s="97"/>
      <c r="Q7" s="97"/>
      <c r="R7" s="97"/>
      <c r="S7" s="95"/>
      <c r="T7" s="96"/>
      <c r="U7" s="96"/>
      <c r="V7" s="96"/>
      <c r="W7" s="96"/>
      <c r="X7" s="73"/>
      <c r="Y7" s="93"/>
      <c r="Z7" s="97"/>
      <c r="AA7" s="97"/>
      <c r="AB7" s="97"/>
      <c r="AC7" s="98"/>
      <c r="AD7" s="96"/>
      <c r="AE7" s="96"/>
      <c r="AF7" s="96"/>
      <c r="AG7" s="96"/>
      <c r="AH7" s="96"/>
      <c r="AJ7" s="93"/>
      <c r="AK7" s="97"/>
      <c r="AL7" s="97"/>
      <c r="AM7" s="97"/>
      <c r="AN7" s="98"/>
      <c r="AO7" s="96"/>
      <c r="AP7" s="96"/>
      <c r="AQ7" s="96"/>
      <c r="AR7" s="96"/>
      <c r="AS7" s="96"/>
      <c r="AU7" s="93"/>
      <c r="AV7" s="97"/>
      <c r="AW7" s="97"/>
      <c r="AX7" s="97"/>
      <c r="AY7" s="95"/>
      <c r="AZ7" s="96"/>
      <c r="BA7" s="96"/>
      <c r="BB7" s="96"/>
      <c r="BC7" s="96"/>
      <c r="BD7" s="96"/>
      <c r="BE7" s="73"/>
    </row>
    <row r="8" spans="3:57" s="71" customFormat="1" ht="20.100000000000001" customHeight="1" x14ac:dyDescent="0.3">
      <c r="D8" s="151" t="s">
        <v>9826</v>
      </c>
      <c r="E8" s="93"/>
      <c r="F8" s="94"/>
      <c r="G8" s="94"/>
      <c r="H8" s="94"/>
      <c r="I8" s="95"/>
      <c r="J8" s="96"/>
      <c r="K8" s="96"/>
      <c r="L8" s="96"/>
      <c r="M8" s="96"/>
      <c r="N8" s="73"/>
      <c r="O8" s="93"/>
      <c r="P8" s="97"/>
      <c r="Q8" s="97"/>
      <c r="R8" s="97"/>
      <c r="S8" s="95"/>
      <c r="T8" s="96"/>
      <c r="U8" s="96"/>
      <c r="V8" s="96"/>
      <c r="W8" s="96"/>
      <c r="X8" s="73"/>
      <c r="Y8" s="93"/>
      <c r="Z8" s="97"/>
      <c r="AA8" s="97"/>
      <c r="AB8" s="97"/>
      <c r="AC8" s="98"/>
      <c r="AD8" s="96"/>
      <c r="AE8" s="96"/>
      <c r="AF8" s="96"/>
      <c r="AG8" s="96"/>
      <c r="AH8" s="96"/>
      <c r="AJ8" s="93"/>
      <c r="AK8" s="97"/>
      <c r="AL8" s="97"/>
      <c r="AM8" s="97"/>
      <c r="AN8" s="98"/>
      <c r="AO8" s="96"/>
      <c r="AP8" s="96"/>
      <c r="AQ8" s="96"/>
      <c r="AR8" s="96"/>
      <c r="AS8" s="96"/>
      <c r="AU8" s="93"/>
      <c r="AV8" s="97"/>
      <c r="AW8" s="97"/>
      <c r="AX8" s="97"/>
      <c r="AY8" s="95"/>
      <c r="AZ8" s="96"/>
      <c r="BA8" s="96"/>
      <c r="BB8" s="96"/>
      <c r="BC8" s="96"/>
      <c r="BD8" s="96"/>
      <c r="BE8" s="73"/>
    </row>
    <row r="9" spans="3:57" s="71" customFormat="1" ht="20.100000000000001" customHeight="1" x14ac:dyDescent="0.3">
      <c r="C9" s="71" t="s">
        <v>9828</v>
      </c>
      <c r="D9" s="72"/>
      <c r="E9" s="93"/>
      <c r="F9" s="94"/>
      <c r="G9" s="94"/>
      <c r="H9" s="94"/>
      <c r="I9" s="95"/>
      <c r="J9" s="96"/>
      <c r="K9" s="96"/>
      <c r="L9" s="96"/>
      <c r="M9" s="96"/>
      <c r="N9" s="73"/>
      <c r="O9" s="93"/>
      <c r="P9" s="97"/>
      <c r="Q9" s="97"/>
      <c r="R9" s="97"/>
      <c r="S9" s="95"/>
      <c r="T9" s="96"/>
      <c r="U9" s="96"/>
      <c r="V9" s="96"/>
      <c r="W9" s="96"/>
      <c r="X9" s="73"/>
      <c r="Y9" s="93"/>
      <c r="Z9" s="97"/>
      <c r="AA9" s="97"/>
      <c r="AB9" s="97"/>
      <c r="AC9" s="98"/>
      <c r="AD9" s="96"/>
      <c r="AE9" s="96"/>
      <c r="AF9" s="96"/>
      <c r="AG9" s="96"/>
      <c r="AH9" s="96"/>
      <c r="AJ9" s="93"/>
      <c r="AK9" s="97"/>
      <c r="AL9" s="97"/>
      <c r="AM9" s="97"/>
      <c r="AN9" s="98"/>
      <c r="AO9" s="96"/>
      <c r="AP9" s="96"/>
      <c r="AQ9" s="96"/>
      <c r="AR9" s="96"/>
      <c r="AS9" s="96"/>
      <c r="AU9" s="93"/>
      <c r="AV9" s="97"/>
      <c r="AW9" s="97"/>
      <c r="AX9" s="97"/>
      <c r="AY9" s="95"/>
      <c r="AZ9" s="96"/>
      <c r="BA9" s="96"/>
      <c r="BB9" s="96"/>
      <c r="BC9" s="96"/>
      <c r="BD9" s="96"/>
      <c r="BE9" s="73"/>
    </row>
    <row r="10" spans="3:57" s="71" customFormat="1" ht="20.100000000000001" customHeight="1" x14ac:dyDescent="0.3">
      <c r="C10" s="161">
        <f>IFERROR(IF(C4="USA","100~180",_xlfn.XLOOKUP(C3,GSI!$C$6:$C$106,GSI!$E$6:$E$106)),"")</f>
        <v>140</v>
      </c>
      <c r="D10" s="151" t="s">
        <v>9827</v>
      </c>
      <c r="E10" s="93"/>
      <c r="F10" s="94"/>
      <c r="G10" s="94"/>
      <c r="H10" s="94"/>
      <c r="I10" s="95"/>
      <c r="J10" s="96"/>
      <c r="K10" s="96"/>
      <c r="L10" s="96"/>
      <c r="M10" s="96"/>
      <c r="N10" s="73"/>
      <c r="O10" s="93"/>
      <c r="P10" s="97"/>
      <c r="Q10" s="97"/>
      <c r="R10" s="97"/>
      <c r="S10" s="95"/>
      <c r="T10" s="96"/>
      <c r="U10" s="96"/>
      <c r="V10" s="96"/>
      <c r="W10" s="96"/>
      <c r="X10" s="73"/>
      <c r="Y10" s="93"/>
      <c r="Z10" s="97"/>
      <c r="AA10" s="97"/>
      <c r="AB10" s="97"/>
      <c r="AC10" s="98"/>
      <c r="AD10" s="96"/>
      <c r="AE10" s="96"/>
      <c r="AF10" s="96"/>
      <c r="AG10" s="96"/>
      <c r="AH10" s="96"/>
      <c r="AJ10" s="93"/>
      <c r="AK10" s="97"/>
      <c r="AL10" s="97"/>
      <c r="AM10" s="97"/>
      <c r="AN10" s="98"/>
      <c r="AO10" s="96"/>
      <c r="AP10" s="96"/>
      <c r="AQ10" s="96"/>
      <c r="AR10" s="96"/>
      <c r="AS10" s="96"/>
      <c r="AU10" s="93"/>
      <c r="AV10" s="97"/>
      <c r="AW10" s="97"/>
      <c r="AX10" s="97"/>
      <c r="AY10" s="95"/>
      <c r="AZ10" s="96"/>
      <c r="BA10" s="96"/>
      <c r="BB10" s="96"/>
      <c r="BC10" s="96"/>
      <c r="BD10" s="96"/>
      <c r="BE10" s="73"/>
    </row>
    <row r="11" spans="3:57" s="71" customFormat="1" ht="24.95" customHeight="1" thickBot="1" x14ac:dyDescent="0.35">
      <c r="C11" s="158">
        <f>IFERROR(IF(C4="USA","4184~5858",_xlfn.XLOOKUP(C3,GSI!$C$6:$C$106,GSI!$F$6:$F$106)),"")</f>
        <v>5857.6</v>
      </c>
      <c r="D11" s="71" t="s">
        <v>4839</v>
      </c>
      <c r="E11" s="80">
        <v>2020</v>
      </c>
      <c r="F11" s="80">
        <f>E11+1</f>
        <v>2021</v>
      </c>
      <c r="G11" s="80">
        <f t="shared" ref="G11" si="0">F11+1</f>
        <v>2022</v>
      </c>
      <c r="H11" s="80"/>
      <c r="J11" s="79" t="s">
        <v>4730</v>
      </c>
      <c r="K11" s="79" t="s">
        <v>4737</v>
      </c>
      <c r="L11" s="79" t="s">
        <v>4699</v>
      </c>
      <c r="M11" s="79" t="s">
        <v>4736</v>
      </c>
      <c r="O11" s="80">
        <f>$E11</f>
        <v>2020</v>
      </c>
      <c r="P11" s="80">
        <f>O11+1</f>
        <v>2021</v>
      </c>
      <c r="Q11" s="80">
        <f t="shared" ref="Q11" si="1">P11+1</f>
        <v>2022</v>
      </c>
      <c r="R11" s="80"/>
      <c r="T11" s="79" t="s">
        <v>4730</v>
      </c>
      <c r="U11" s="79" t="s">
        <v>4737</v>
      </c>
      <c r="V11" s="79" t="s">
        <v>4699</v>
      </c>
      <c r="W11" s="79" t="s">
        <v>4736</v>
      </c>
      <c r="Y11" s="80">
        <f>$E11</f>
        <v>2020</v>
      </c>
      <c r="Z11" s="80">
        <f>Y11+1</f>
        <v>2021</v>
      </c>
      <c r="AA11" s="80">
        <f t="shared" ref="AA11" si="2">Z11+1</f>
        <v>2022</v>
      </c>
      <c r="AB11" s="80"/>
      <c r="AD11" s="79" t="s">
        <v>4730</v>
      </c>
      <c r="AE11" s="79" t="s">
        <v>4737</v>
      </c>
      <c r="AF11" s="79" t="s">
        <v>4699</v>
      </c>
      <c r="AG11" s="79" t="s">
        <v>4736</v>
      </c>
      <c r="AH11" s="79" t="s">
        <v>9829</v>
      </c>
      <c r="AJ11" s="80">
        <f>$E11</f>
        <v>2020</v>
      </c>
      <c r="AK11" s="80">
        <f>AJ11+1</f>
        <v>2021</v>
      </c>
      <c r="AL11" s="80">
        <f t="shared" ref="AL11" si="3">AK11+1</f>
        <v>2022</v>
      </c>
      <c r="AM11" s="80"/>
      <c r="AO11" s="79" t="s">
        <v>4730</v>
      </c>
      <c r="AP11" s="79" t="s">
        <v>4737</v>
      </c>
      <c r="AQ11" s="79" t="s">
        <v>4699</v>
      </c>
      <c r="AR11" s="79" t="s">
        <v>4736</v>
      </c>
      <c r="AS11" s="79" t="s">
        <v>9829</v>
      </c>
      <c r="AU11" s="80">
        <f>$E11</f>
        <v>2020</v>
      </c>
      <c r="AV11" s="80">
        <f>AU11+1</f>
        <v>2021</v>
      </c>
      <c r="AW11" s="80">
        <f t="shared" ref="AW11" si="4">AV11+1</f>
        <v>2022</v>
      </c>
      <c r="AX11" s="80"/>
      <c r="AZ11" s="79" t="s">
        <v>4730</v>
      </c>
      <c r="BA11" s="79" t="s">
        <v>4737</v>
      </c>
      <c r="BB11" s="79" t="s">
        <v>4699</v>
      </c>
      <c r="BC11" s="79" t="s">
        <v>4736</v>
      </c>
      <c r="BD11" s="79" t="s">
        <v>9829</v>
      </c>
    </row>
    <row r="12" spans="3:57" x14ac:dyDescent="0.25">
      <c r="D12" s="40" t="s">
        <v>4739</v>
      </c>
      <c r="E12" s="68">
        <f>MAX(_xlfn.ANCHORARRAY(E18))</f>
        <v>30.6</v>
      </c>
      <c r="F12" s="68">
        <f>MAX(_xlfn.ANCHORARRAY(F18))</f>
        <v>30.8</v>
      </c>
      <c r="G12" s="69"/>
      <c r="H12" s="69"/>
      <c r="I12" s="70"/>
      <c r="J12" s="75">
        <f>MAX(E12:H12)</f>
        <v>30.8</v>
      </c>
      <c r="K12" s="75">
        <f>MEDIAN(E12:H12)</f>
        <v>30.700000000000003</v>
      </c>
      <c r="L12" s="75">
        <f>AVERAGE(E12:H12)</f>
        <v>30.700000000000003</v>
      </c>
      <c r="M12" s="75">
        <f>MIN(E12:H12)</f>
        <v>30.6</v>
      </c>
      <c r="N12" s="70"/>
      <c r="O12" s="68">
        <f>MAX(_xlfn.ANCHORARRAY(O18))</f>
        <v>97</v>
      </c>
      <c r="P12" s="68">
        <f>MAX(_xlfn.ANCHORARRAY(P18))</f>
        <v>96</v>
      </c>
      <c r="Q12" s="69"/>
      <c r="R12" s="69"/>
      <c r="S12" s="70"/>
      <c r="T12" s="75">
        <f>MAX(O12:R12)</f>
        <v>97</v>
      </c>
      <c r="U12" s="75">
        <f>MEDIAN(O12:R12)</f>
        <v>96.5</v>
      </c>
      <c r="V12" s="75">
        <f>AVERAGE(O12:R12)</f>
        <v>96.5</v>
      </c>
      <c r="W12" s="75">
        <f>MIN(O12:R12)</f>
        <v>96</v>
      </c>
      <c r="X12" s="70"/>
      <c r="Y12" s="68">
        <f>MAX(_xlfn.ANCHORARRAY(Y18))</f>
        <v>69.5</v>
      </c>
      <c r="Z12" s="68">
        <f>MAX(_xlfn.ANCHORARRAY(Z18))</f>
        <v>91.5</v>
      </c>
      <c r="AA12" s="69"/>
      <c r="AB12" s="69"/>
      <c r="AC12" s="70"/>
      <c r="AD12" s="75">
        <f>MAX(Y12:AB12)</f>
        <v>91.5</v>
      </c>
      <c r="AE12" s="75">
        <f>MEDIAN(Y12:AB12)</f>
        <v>80.5</v>
      </c>
      <c r="AF12" s="75">
        <f>AVERAGE(Y12:AB12)</f>
        <v>80.5</v>
      </c>
      <c r="AG12" s="75">
        <f>MIN(Y12:AB12)</f>
        <v>69.5</v>
      </c>
      <c r="AH12" s="76"/>
      <c r="AI12" s="70"/>
      <c r="AJ12" s="68">
        <f>MAX(_xlfn.ANCHORARRAY(AJ18))</f>
        <v>12.4</v>
      </c>
      <c r="AK12" s="68">
        <f>MAX(_xlfn.ANCHORARRAY(AK18))</f>
        <v>12.3</v>
      </c>
      <c r="AL12" s="69"/>
      <c r="AM12" s="69"/>
      <c r="AN12" s="70"/>
      <c r="AO12" s="75">
        <f>MAX(AJ12:AM12)</f>
        <v>12.4</v>
      </c>
      <c r="AP12" s="75">
        <f>MEDIAN(AJ12:AM12)</f>
        <v>12.350000000000001</v>
      </c>
      <c r="AQ12" s="75">
        <f>AVERAGE(AJ12:AM12)</f>
        <v>12.350000000000001</v>
      </c>
      <c r="AR12" s="75">
        <f>MIN(AJ12:AM12)</f>
        <v>12.3</v>
      </c>
      <c r="AS12" s="76"/>
      <c r="AT12" s="70"/>
      <c r="AU12" s="68">
        <f>MAX(_xlfn.ANCHORARRAY(AU18))</f>
        <v>33.700000000000003</v>
      </c>
      <c r="AV12" s="68">
        <f>MAX(_xlfn.ANCHORARRAY(AV18))</f>
        <v>29.22</v>
      </c>
      <c r="AW12" s="69"/>
      <c r="AX12" s="69"/>
      <c r="AY12" s="70"/>
      <c r="AZ12" s="75">
        <f>MAX(AU12:AX12)</f>
        <v>33.700000000000003</v>
      </c>
      <c r="BA12" s="75">
        <f>MEDIAN(AU12:AX12)</f>
        <v>31.46</v>
      </c>
      <c r="BB12" s="75">
        <f>AVERAGE(AU12:AX12)</f>
        <v>31.46</v>
      </c>
      <c r="BC12" s="75">
        <f>MIN(AU12:AX12)</f>
        <v>29.22</v>
      </c>
      <c r="BD12" s="76"/>
      <c r="BE12" s="70"/>
    </row>
    <row r="13" spans="3:57" x14ac:dyDescent="0.25">
      <c r="D13" s="40" t="s">
        <v>4740</v>
      </c>
      <c r="E13" s="68">
        <f>MEDIAN(_xlfn.ANCHORARRAY(E18))</f>
        <v>24.5</v>
      </c>
      <c r="F13" s="68">
        <f>MEDIAN(_xlfn.ANCHORARRAY(F18))</f>
        <v>26.3</v>
      </c>
      <c r="G13" s="69"/>
      <c r="H13" s="69"/>
      <c r="I13" s="70"/>
      <c r="J13" s="75">
        <f t="shared" ref="J13:J15" si="5">MAX(E13:H13)</f>
        <v>26.3</v>
      </c>
      <c r="K13" s="75">
        <f t="shared" ref="K13:K15" si="6">MEDIAN(E13:H13)</f>
        <v>25.4</v>
      </c>
      <c r="L13" s="75">
        <f t="shared" ref="L13:L15" si="7">AVERAGE(E13:H13)</f>
        <v>25.4</v>
      </c>
      <c r="M13" s="75">
        <f t="shared" ref="M13:M15" si="8">MIN(E13:H13)</f>
        <v>24.5</v>
      </c>
      <c r="N13" s="70"/>
      <c r="O13" s="68">
        <f>MEDIAN(_xlfn.ANCHORARRAY(O18))</f>
        <v>78</v>
      </c>
      <c r="P13" s="68">
        <f>MEDIAN(_xlfn.ANCHORARRAY(P18))</f>
        <v>82</v>
      </c>
      <c r="Q13" s="69"/>
      <c r="R13" s="69"/>
      <c r="S13" s="70"/>
      <c r="T13" s="75">
        <f t="shared" ref="T13:T15" si="9">MAX(O13:R13)</f>
        <v>82</v>
      </c>
      <c r="U13" s="75">
        <f t="shared" ref="U13:U15" si="10">MEDIAN(O13:R13)</f>
        <v>80</v>
      </c>
      <c r="V13" s="75">
        <f t="shared" ref="V13:V15" si="11">AVERAGE(O13:R13)</f>
        <v>80</v>
      </c>
      <c r="W13" s="75">
        <f t="shared" ref="W13:W15" si="12">MIN(O13:R13)</f>
        <v>78</v>
      </c>
      <c r="X13" s="70"/>
      <c r="Y13" s="68">
        <f>MEDIAN(_xlfn.ANCHORARRAY(Y18))</f>
        <v>0</v>
      </c>
      <c r="Z13" s="68">
        <f>MEDIAN(_xlfn.ANCHORARRAY(Z18))</f>
        <v>0</v>
      </c>
      <c r="AA13" s="69"/>
      <c r="AB13" s="69"/>
      <c r="AC13" s="70"/>
      <c r="AD13" s="75">
        <f t="shared" ref="AD13:AD15" si="13">MAX(Y13:AB13)</f>
        <v>0</v>
      </c>
      <c r="AE13" s="75">
        <f t="shared" ref="AE13:AE15" si="14">MEDIAN(Y13:AB13)</f>
        <v>0</v>
      </c>
      <c r="AF13" s="75">
        <f t="shared" ref="AF13:AF15" si="15">AVERAGE(Y13:AB13)</f>
        <v>0</v>
      </c>
      <c r="AG13" s="75">
        <f t="shared" ref="AG13:AG15" si="16">MIN(Y13:AB13)</f>
        <v>0</v>
      </c>
      <c r="AH13" s="76"/>
      <c r="AI13" s="70"/>
      <c r="AJ13" s="68">
        <f>MEDIAN(_xlfn.ANCHORARRAY(AJ18))</f>
        <v>3.7</v>
      </c>
      <c r="AK13" s="68">
        <f>MEDIAN(_xlfn.ANCHORARRAY(AK18))</f>
        <v>6.3</v>
      </c>
      <c r="AL13" s="69"/>
      <c r="AM13" s="69"/>
      <c r="AN13" s="70"/>
      <c r="AO13" s="75">
        <f t="shared" ref="AO13:AO15" si="17">MAX(AJ13:AM13)</f>
        <v>6.3</v>
      </c>
      <c r="AP13" s="75">
        <f t="shared" ref="AP13:AP15" si="18">MEDIAN(AJ13:AM13)</f>
        <v>5</v>
      </c>
      <c r="AQ13" s="75">
        <f t="shared" ref="AQ13:AQ15" si="19">AVERAGE(AJ13:AM13)</f>
        <v>5</v>
      </c>
      <c r="AR13" s="75">
        <f t="shared" ref="AR13:AR15" si="20">MIN(AJ13:AM13)</f>
        <v>3.7</v>
      </c>
      <c r="AS13" s="76"/>
      <c r="AT13" s="70"/>
      <c r="AU13" s="68">
        <f>MEDIAN(_xlfn.ANCHORARRAY(AU18))</f>
        <v>10.67</v>
      </c>
      <c r="AV13" s="68">
        <f>MEDIAN(_xlfn.ANCHORARRAY(AV18))</f>
        <v>18.57</v>
      </c>
      <c r="AW13" s="69"/>
      <c r="AX13" s="69"/>
      <c r="AY13" s="70"/>
      <c r="AZ13" s="75">
        <f t="shared" ref="AZ13:AZ15" si="21">MAX(AU13:AX13)</f>
        <v>18.57</v>
      </c>
      <c r="BA13" s="75">
        <f t="shared" ref="BA13:BA15" si="22">MEDIAN(AU13:AX13)</f>
        <v>14.620000000000001</v>
      </c>
      <c r="BB13" s="75">
        <f t="shared" ref="BB13:BB15" si="23">AVERAGE(AU13:AX13)</f>
        <v>14.620000000000001</v>
      </c>
      <c r="BC13" s="75">
        <f t="shared" ref="BC13:BC15" si="24">MIN(AU13:AX13)</f>
        <v>10.67</v>
      </c>
      <c r="BD13" s="76"/>
      <c r="BE13" s="70"/>
    </row>
    <row r="14" spans="3:57" x14ac:dyDescent="0.25">
      <c r="D14" s="40" t="s">
        <v>4741</v>
      </c>
      <c r="E14" s="68">
        <f>AVERAGE(_xlfn.ANCHORARRAY(E18))</f>
        <v>24.38306010928963</v>
      </c>
      <c r="F14" s="68">
        <f>AVERAGE(_xlfn.ANCHORARRAY(F18))</f>
        <v>24.557509157509145</v>
      </c>
      <c r="G14" s="69"/>
      <c r="H14" s="69"/>
      <c r="I14" s="70"/>
      <c r="J14" s="75">
        <f t="shared" si="5"/>
        <v>24.557509157509145</v>
      </c>
      <c r="K14" s="75">
        <f t="shared" si="6"/>
        <v>24.470284633399388</v>
      </c>
      <c r="L14" s="75">
        <f t="shared" si="7"/>
        <v>24.470284633399388</v>
      </c>
      <c r="M14" s="75">
        <f t="shared" si="8"/>
        <v>24.38306010928963</v>
      </c>
      <c r="N14" s="70"/>
      <c r="O14" s="68">
        <f>AVERAGE(_xlfn.ANCHORARRAY(O18))</f>
        <v>77.431693989071036</v>
      </c>
      <c r="P14" s="68">
        <f>AVERAGE(_xlfn.ANCHORARRAY(P18))</f>
        <v>81.131868131868131</v>
      </c>
      <c r="Q14" s="69"/>
      <c r="R14" s="69"/>
      <c r="S14" s="70"/>
      <c r="T14" s="75">
        <f t="shared" si="9"/>
        <v>81.131868131868131</v>
      </c>
      <c r="U14" s="75">
        <f t="shared" si="10"/>
        <v>79.281781060469584</v>
      </c>
      <c r="V14" s="75">
        <f t="shared" si="11"/>
        <v>79.281781060469584</v>
      </c>
      <c r="W14" s="75">
        <f t="shared" si="12"/>
        <v>77.431693989071036</v>
      </c>
      <c r="X14" s="70"/>
      <c r="Y14" s="68">
        <f>AVERAGE(_xlfn.ANCHORARRAY(Y18))</f>
        <v>3.7219298245614039</v>
      </c>
      <c r="Z14" s="68">
        <f>AVERAGE(_xlfn.ANCHORARRAY(Z18))</f>
        <v>3.2343096234309625</v>
      </c>
      <c r="AA14" s="69"/>
      <c r="AB14" s="69"/>
      <c r="AC14" s="70"/>
      <c r="AD14" s="75">
        <f t="shared" si="13"/>
        <v>3.7219298245614039</v>
      </c>
      <c r="AE14" s="75">
        <f t="shared" si="14"/>
        <v>3.4781197239961834</v>
      </c>
      <c r="AF14" s="75">
        <f t="shared" si="15"/>
        <v>3.4781197239961834</v>
      </c>
      <c r="AG14" s="75">
        <f t="shared" si="16"/>
        <v>3.2343096234309625</v>
      </c>
      <c r="AH14" s="76"/>
      <c r="AI14" s="70"/>
      <c r="AJ14" s="68">
        <f>AVERAGE(_xlfn.ANCHORARRAY(AJ18))</f>
        <v>4.3360655737704894</v>
      </c>
      <c r="AK14" s="68">
        <f>AVERAGE(_xlfn.ANCHORARRAY(AK18))</f>
        <v>5.4915750915750907</v>
      </c>
      <c r="AL14" s="69"/>
      <c r="AM14" s="69"/>
      <c r="AN14" s="70"/>
      <c r="AO14" s="75">
        <f t="shared" si="17"/>
        <v>5.4915750915750907</v>
      </c>
      <c r="AP14" s="75">
        <f t="shared" si="18"/>
        <v>4.9138203326727901</v>
      </c>
      <c r="AQ14" s="75">
        <f t="shared" si="19"/>
        <v>4.9138203326727901</v>
      </c>
      <c r="AR14" s="75">
        <f t="shared" si="20"/>
        <v>4.3360655737704894</v>
      </c>
      <c r="AS14" s="76"/>
      <c r="AT14" s="70"/>
      <c r="AU14" s="68">
        <f>AVERAGE(_xlfn.ANCHORARRAY(AU18))</f>
        <v>11.531639344262283</v>
      </c>
      <c r="AV14" s="68">
        <f>AVERAGE(_xlfn.ANCHORARRAY(AV18))</f>
        <v>17.194102564102568</v>
      </c>
      <c r="AW14" s="69"/>
      <c r="AX14" s="69"/>
      <c r="AY14" s="70"/>
      <c r="AZ14" s="75">
        <f t="shared" si="21"/>
        <v>17.194102564102568</v>
      </c>
      <c r="BA14" s="75">
        <f t="shared" si="22"/>
        <v>14.362870954182426</v>
      </c>
      <c r="BB14" s="75">
        <f t="shared" si="23"/>
        <v>14.362870954182426</v>
      </c>
      <c r="BC14" s="75">
        <f t="shared" si="24"/>
        <v>11.531639344262283</v>
      </c>
      <c r="BD14" s="76"/>
      <c r="BE14" s="70"/>
    </row>
    <row r="15" spans="3:57" x14ac:dyDescent="0.25">
      <c r="D15" s="40" t="s">
        <v>4742</v>
      </c>
      <c r="E15" s="68">
        <f>MIN(_xlfn.ANCHORARRAY(E18))</f>
        <v>12.3</v>
      </c>
      <c r="F15" s="68">
        <f>MIN(_xlfn.ANCHORARRAY(F18))</f>
        <v>10.7</v>
      </c>
      <c r="G15" s="69"/>
      <c r="H15" s="69"/>
      <c r="I15" s="70"/>
      <c r="J15" s="75">
        <f t="shared" si="5"/>
        <v>12.3</v>
      </c>
      <c r="K15" s="75">
        <f t="shared" si="6"/>
        <v>11.5</v>
      </c>
      <c r="L15" s="75">
        <f t="shared" si="7"/>
        <v>11.5</v>
      </c>
      <c r="M15" s="75">
        <f t="shared" si="8"/>
        <v>10.7</v>
      </c>
      <c r="N15" s="70"/>
      <c r="O15" s="68">
        <f>MIN(_xlfn.ANCHORARRAY(O18))</f>
        <v>59</v>
      </c>
      <c r="P15" s="68">
        <f>MIN(_xlfn.ANCHORARRAY(P18))</f>
        <v>58</v>
      </c>
      <c r="Q15" s="69"/>
      <c r="R15" s="69"/>
      <c r="S15" s="70"/>
      <c r="T15" s="75">
        <f t="shared" si="9"/>
        <v>59</v>
      </c>
      <c r="U15" s="75">
        <f t="shared" si="10"/>
        <v>58.5</v>
      </c>
      <c r="V15" s="75">
        <f t="shared" si="11"/>
        <v>58.5</v>
      </c>
      <c r="W15" s="75">
        <f t="shared" si="12"/>
        <v>58</v>
      </c>
      <c r="X15" s="70"/>
      <c r="Y15" s="68">
        <f>MIN(_xlfn.ANCHORARRAY(Y18))</f>
        <v>0</v>
      </c>
      <c r="Z15" s="68">
        <f>MIN(_xlfn.ANCHORARRAY(Z18))</f>
        <v>0</v>
      </c>
      <c r="AA15" s="69"/>
      <c r="AB15" s="69"/>
      <c r="AC15" s="70"/>
      <c r="AD15" s="75">
        <f t="shared" si="13"/>
        <v>0</v>
      </c>
      <c r="AE15" s="75">
        <f t="shared" si="14"/>
        <v>0</v>
      </c>
      <c r="AF15" s="75">
        <f t="shared" si="15"/>
        <v>0</v>
      </c>
      <c r="AG15" s="75">
        <f t="shared" si="16"/>
        <v>0</v>
      </c>
      <c r="AH15" s="76"/>
      <c r="AI15" s="70"/>
      <c r="AJ15" s="68">
        <f>MIN(_xlfn.ANCHORARRAY(AJ18))</f>
        <v>0</v>
      </c>
      <c r="AK15" s="68">
        <f>MIN(_xlfn.ANCHORARRAY(AK18))</f>
        <v>0</v>
      </c>
      <c r="AL15" s="69"/>
      <c r="AM15" s="69"/>
      <c r="AN15" s="70"/>
      <c r="AO15" s="75">
        <f t="shared" si="17"/>
        <v>0</v>
      </c>
      <c r="AP15" s="75">
        <f t="shared" si="18"/>
        <v>0</v>
      </c>
      <c r="AQ15" s="75">
        <f t="shared" si="19"/>
        <v>0</v>
      </c>
      <c r="AR15" s="75">
        <f t="shared" si="20"/>
        <v>0</v>
      </c>
      <c r="AS15" s="76"/>
      <c r="AT15" s="70"/>
      <c r="AU15" s="68">
        <f>MIN(_xlfn.ANCHORARRAY(AU18))</f>
        <v>0</v>
      </c>
      <c r="AV15" s="68">
        <f>MIN(_xlfn.ANCHORARRAY(AV18))</f>
        <v>1.1000000000000001</v>
      </c>
      <c r="AW15" s="69"/>
      <c r="AX15" s="69"/>
      <c r="AY15" s="70"/>
      <c r="AZ15" s="75">
        <f t="shared" si="21"/>
        <v>1.1000000000000001</v>
      </c>
      <c r="BA15" s="75">
        <f t="shared" si="22"/>
        <v>0.55000000000000004</v>
      </c>
      <c r="BB15" s="75">
        <f t="shared" si="23"/>
        <v>0.55000000000000004</v>
      </c>
      <c r="BC15" s="75">
        <f t="shared" si="24"/>
        <v>0</v>
      </c>
      <c r="BD15" s="76"/>
      <c r="BE15" s="70"/>
    </row>
    <row r="16" spans="3:57" x14ac:dyDescent="0.25">
      <c r="D16" s="40" t="s">
        <v>4743</v>
      </c>
      <c r="E16" s="68"/>
      <c r="F16" s="68"/>
      <c r="G16" s="69"/>
      <c r="H16" s="69"/>
      <c r="I16" s="70"/>
      <c r="N16" s="70"/>
      <c r="O16" s="68"/>
      <c r="P16" s="68"/>
      <c r="Q16" s="69"/>
      <c r="R16" s="69"/>
      <c r="S16" s="70"/>
      <c r="X16" s="70"/>
      <c r="Y16" s="68">
        <f>SUM(_xlfn.ANCHORARRAY(Y18))</f>
        <v>1272.9000000000001</v>
      </c>
      <c r="Z16" s="68">
        <f>SUM(_xlfn.ANCHORARRAY(Z18))</f>
        <v>773</v>
      </c>
      <c r="AA16" s="69"/>
      <c r="AB16" s="69"/>
      <c r="AC16" s="70"/>
      <c r="AH16" s="77">
        <f>AVERAGE(Y16:AB16)</f>
        <v>1022.95</v>
      </c>
      <c r="AI16" s="70"/>
      <c r="AJ16" s="68">
        <f>SUM(_xlfn.ANCHORARRAY(AJ18))</f>
        <v>1586.9999999999991</v>
      </c>
      <c r="AK16" s="68">
        <f>SUM(_xlfn.ANCHORARRAY(AK18))</f>
        <v>1499.1999999999998</v>
      </c>
      <c r="AL16" s="69"/>
      <c r="AM16" s="69"/>
      <c r="AN16" s="70"/>
      <c r="AS16" s="77">
        <f>AVERAGE(AJ16:AM16)</f>
        <v>1543.0999999999995</v>
      </c>
      <c r="AT16" s="70"/>
      <c r="AU16" s="68">
        <f>SUM(_xlfn.ANCHORARRAY(AU18))</f>
        <v>4220.5799999999954</v>
      </c>
      <c r="AV16" s="68">
        <f>SUM(_xlfn.ANCHORARRAY(AV18))</f>
        <v>4693.9900000000007</v>
      </c>
      <c r="AW16" s="69"/>
      <c r="AX16" s="69"/>
      <c r="AY16" s="70"/>
      <c r="BD16" s="77">
        <f>AVERAGE(AU16:AX16)</f>
        <v>4457.284999999998</v>
      </c>
      <c r="BE16" s="70"/>
    </row>
    <row r="17" spans="4:56" ht="9.9499999999999993" customHeight="1" x14ac:dyDescent="0.25">
      <c r="D17" s="40"/>
      <c r="E17" s="66"/>
    </row>
    <row r="18" spans="4:56" x14ac:dyDescent="0.25">
      <c r="D18" s="21">
        <v>1</v>
      </c>
      <c r="E18" s="67" cm="1">
        <f t="array" ref="E18:E383">_xlfn._xlws.FILTER(Database[Temperature],(Database[Station]=$E4)*(Database[year]=E$11),"查無資料")</f>
        <v>18.5</v>
      </c>
      <c r="F18" s="67" cm="1">
        <f t="array" ref="F18:F290">_xlfn._xlws.FILTER(Database[Temperature],(Database[Station]=$E4)*(Database[year]=F$11),"查無資料")</f>
        <v>14</v>
      </c>
      <c r="J18" s="76">
        <f t="shared" ref="J18:J81" si="25">IFERROR(MAX(E18:H18),"")</f>
        <v>18.5</v>
      </c>
      <c r="K18" s="76">
        <f t="shared" ref="K18:K81" si="26">IFERROR(MEDIAN(E18:H18),"")</f>
        <v>16.25</v>
      </c>
      <c r="L18" s="76">
        <f t="shared" ref="L18:L81" si="27">IFERROR(AVERAGE(E18:H18),"")</f>
        <v>16.25</v>
      </c>
      <c r="M18" s="76">
        <f t="shared" ref="M18:M81" si="28">IFERROR(MIN(E18:H18),"")</f>
        <v>14</v>
      </c>
      <c r="O18" s="67" cm="1">
        <f t="array" ref="O18:O383">_xlfn._xlws.FILTER(Database[RH],(Database[Station]=$E4)*(Database[year]=O$11),"查無資料")</f>
        <v>79</v>
      </c>
      <c r="P18" s="67" cm="1">
        <f t="array" ref="P18:P290">_xlfn._xlws.FILTER(Database[RH],(Database[Station]=$E4)*(Database[year]=P$11),"查無資料")</f>
        <v>70</v>
      </c>
      <c r="T18" s="78">
        <f t="shared" ref="T18:T81" si="29">IFERROR(MAX(O18:R18),"")</f>
        <v>79</v>
      </c>
      <c r="U18" s="78">
        <f t="shared" ref="U18:U81" si="30">IFERROR(MEDIAN(O18:R18),"")</f>
        <v>74.5</v>
      </c>
      <c r="V18" s="78">
        <f t="shared" ref="V18:V81" si="31">IFERROR(AVERAGE(O18:R18),"")</f>
        <v>74.5</v>
      </c>
      <c r="W18" s="78">
        <f t="shared" ref="W18:W81" si="32">IFERROR(MIN(O18:R18),"")</f>
        <v>70</v>
      </c>
      <c r="Y18" s="67" cm="1">
        <f t="array" ref="Y18:Y383">_xlfn._xlws.FILTER(Database[Precp],(Database[Station]=$E4)*(Database[year]=Y$11),"查無資料")</f>
        <v>1.5</v>
      </c>
      <c r="Z18" s="67" cm="1">
        <f t="array" ref="Z18:Z290">_xlfn._xlws.FILTER(Database[Precp],(Database[Station]=$E4)*(Database[year]=Z$11),"查無資料")</f>
        <v>0</v>
      </c>
      <c r="AD18" s="76">
        <f t="shared" ref="AD18:AD81" si="33">IFERROR(MAX(Y18:AB18),"")</f>
        <v>1.5</v>
      </c>
      <c r="AE18" s="76">
        <f t="shared" ref="AE18:AE81" si="34">IFERROR(MEDIAN(Y18:AB18),"")</f>
        <v>0.75</v>
      </c>
      <c r="AF18" s="76">
        <f t="shared" ref="AF18:AF81" si="35">IFERROR(AVERAGE(Y18:AB18),"")</f>
        <v>0.75</v>
      </c>
      <c r="AG18" s="76">
        <f t="shared" ref="AG18:AG81" si="36">IFERROR(MIN(Y18:AB18),"")</f>
        <v>0</v>
      </c>
      <c r="AH18" s="76">
        <f t="shared" ref="AH18:AH81" si="37">IFERROR(SUM(Y18:AB18),"")</f>
        <v>1.5</v>
      </c>
      <c r="AJ18" s="67" cm="1">
        <f t="array" ref="AJ18:AJ383">_xlfn._xlws.FILTER(Database[SunShine],(Database[Station]=$E4)*(Database[year]=AJ$11),"查無資料")</f>
        <v>0.1</v>
      </c>
      <c r="AK18" s="67" cm="1">
        <f t="array" ref="AK18:AK290">_xlfn._xlws.FILTER(Database[SunShine],(Database[Station]=$E4)*(Database[year]=AK$11),"查無資料")</f>
        <v>0</v>
      </c>
      <c r="AO18" s="76">
        <f t="shared" ref="AO18:AO81" si="38">IFERROR(MAX(AJ18:AM18),"")</f>
        <v>0.1</v>
      </c>
      <c r="AP18" s="76">
        <f t="shared" ref="AP18:AP81" si="39">IFERROR(MEDIAN(AJ18:AM18),"")</f>
        <v>0.05</v>
      </c>
      <c r="AQ18" s="76">
        <f t="shared" ref="AQ18:AQ81" si="40">IFERROR(AVERAGE(AJ18:AM18),"")</f>
        <v>0.05</v>
      </c>
      <c r="AR18" s="76">
        <f t="shared" ref="AR18:AR81" si="41">IFERROR(MIN(AJ18:AM18),"")</f>
        <v>0</v>
      </c>
      <c r="AS18" s="76">
        <f t="shared" ref="AS18:AS81" si="42">IFERROR(SUM(AJ18:AM18),"")</f>
        <v>0.1</v>
      </c>
      <c r="AU18" s="67" cm="1">
        <f t="array" ref="AU18:AU383">_xlfn._xlws.FILTER(Database[GloblRad],(Database[Station]=$E4)*(Database[year]=AU$11),"查無資料")</f>
        <v>2.3199999999999998</v>
      </c>
      <c r="AV18" s="67" cm="1">
        <f t="array" ref="AV18:AV290">_xlfn._xlws.FILTER(Database[GloblRad],(Database[Station]=$E4)*(Database[year]=AV$11),"查無資料")</f>
        <v>3.49</v>
      </c>
      <c r="AZ18" s="76">
        <f t="shared" ref="AZ18:AZ81" si="43">IFERROR(MAX(AU18:AX18),"")</f>
        <v>3.49</v>
      </c>
      <c r="BA18" s="76">
        <f t="shared" ref="BA18:BA81" si="44">IFERROR(MEDIAN(AU18:AX18),"")</f>
        <v>2.9050000000000002</v>
      </c>
      <c r="BB18" s="76">
        <f t="shared" ref="BB18:BB81" si="45">IFERROR(AVERAGE(AU18:AX18),"")</f>
        <v>2.9050000000000002</v>
      </c>
      <c r="BC18" s="76">
        <f t="shared" ref="BC18:BC81" si="46">IFERROR(MIN(AU18:AX18),"")</f>
        <v>2.3199999999999998</v>
      </c>
      <c r="BD18" s="76">
        <f t="shared" ref="BD18:BD81" si="47">IFERROR(SUM(AU18:AX18),"")</f>
        <v>5.8100000000000005</v>
      </c>
    </row>
    <row r="19" spans="4:56" x14ac:dyDescent="0.25">
      <c r="D19" s="21">
        <f>D18+1</f>
        <v>2</v>
      </c>
      <c r="E19" s="67">
        <v>19.3</v>
      </c>
      <c r="F19" s="67">
        <v>16</v>
      </c>
      <c r="J19" s="76">
        <f t="shared" si="25"/>
        <v>19.3</v>
      </c>
      <c r="K19" s="76">
        <f t="shared" si="26"/>
        <v>17.649999999999999</v>
      </c>
      <c r="L19" s="76">
        <f t="shared" si="27"/>
        <v>17.649999999999999</v>
      </c>
      <c r="M19" s="76">
        <f t="shared" si="28"/>
        <v>16</v>
      </c>
      <c r="O19" s="67">
        <v>80</v>
      </c>
      <c r="P19" s="67">
        <v>77</v>
      </c>
      <c r="T19" s="78">
        <f t="shared" si="29"/>
        <v>80</v>
      </c>
      <c r="U19" s="78">
        <f t="shared" si="30"/>
        <v>78.5</v>
      </c>
      <c r="V19" s="78">
        <f t="shared" si="31"/>
        <v>78.5</v>
      </c>
      <c r="W19" s="78">
        <f t="shared" si="32"/>
        <v>77</v>
      </c>
      <c r="Y19" s="67">
        <v>3</v>
      </c>
      <c r="Z19" s="67">
        <v>0</v>
      </c>
      <c r="AD19" s="76">
        <f t="shared" si="33"/>
        <v>3</v>
      </c>
      <c r="AE19" s="76">
        <f t="shared" si="34"/>
        <v>1.5</v>
      </c>
      <c r="AF19" s="76">
        <f t="shared" si="35"/>
        <v>1.5</v>
      </c>
      <c r="AG19" s="76">
        <f t="shared" si="36"/>
        <v>0</v>
      </c>
      <c r="AH19" s="76">
        <f t="shared" si="37"/>
        <v>3</v>
      </c>
      <c r="AJ19" s="67">
        <v>2.1</v>
      </c>
      <c r="AK19" s="67">
        <v>2.1</v>
      </c>
      <c r="AO19" s="76">
        <f t="shared" si="38"/>
        <v>2.1</v>
      </c>
      <c r="AP19" s="76">
        <f t="shared" si="39"/>
        <v>2.1</v>
      </c>
      <c r="AQ19" s="76">
        <f t="shared" si="40"/>
        <v>2.1</v>
      </c>
      <c r="AR19" s="76">
        <f t="shared" si="41"/>
        <v>2.1</v>
      </c>
      <c r="AS19" s="76">
        <f t="shared" si="42"/>
        <v>4.2</v>
      </c>
      <c r="AU19" s="67">
        <v>4.34</v>
      </c>
      <c r="AV19" s="67">
        <v>7.49</v>
      </c>
      <c r="AZ19" s="76">
        <f t="shared" si="43"/>
        <v>7.49</v>
      </c>
      <c r="BA19" s="76">
        <f t="shared" si="44"/>
        <v>5.915</v>
      </c>
      <c r="BB19" s="76">
        <f t="shared" si="45"/>
        <v>5.915</v>
      </c>
      <c r="BC19" s="76">
        <f t="shared" si="46"/>
        <v>4.34</v>
      </c>
      <c r="BD19" s="76">
        <f t="shared" si="47"/>
        <v>11.83</v>
      </c>
    </row>
    <row r="20" spans="4:56" x14ac:dyDescent="0.25">
      <c r="D20" s="21">
        <f t="shared" ref="D20:D83" si="48">D19+1</f>
        <v>3</v>
      </c>
      <c r="E20" s="67">
        <v>20.2</v>
      </c>
      <c r="F20" s="67">
        <v>17.399999999999999</v>
      </c>
      <c r="J20" s="76">
        <f t="shared" si="25"/>
        <v>20.2</v>
      </c>
      <c r="K20" s="76">
        <f t="shared" si="26"/>
        <v>18.799999999999997</v>
      </c>
      <c r="L20" s="76">
        <f t="shared" si="27"/>
        <v>18.799999999999997</v>
      </c>
      <c r="M20" s="76">
        <f t="shared" si="28"/>
        <v>17.399999999999999</v>
      </c>
      <c r="O20" s="67">
        <v>73</v>
      </c>
      <c r="P20" s="67">
        <v>84</v>
      </c>
      <c r="T20" s="78">
        <f t="shared" si="29"/>
        <v>84</v>
      </c>
      <c r="U20" s="78">
        <f t="shared" si="30"/>
        <v>78.5</v>
      </c>
      <c r="V20" s="78">
        <f t="shared" si="31"/>
        <v>78.5</v>
      </c>
      <c r="W20" s="78">
        <f t="shared" si="32"/>
        <v>73</v>
      </c>
      <c r="Y20" s="67">
        <v>0</v>
      </c>
      <c r="Z20" s="67">
        <v>5.5</v>
      </c>
      <c r="AD20" s="76">
        <f t="shared" si="33"/>
        <v>5.5</v>
      </c>
      <c r="AE20" s="76">
        <f t="shared" si="34"/>
        <v>2.75</v>
      </c>
      <c r="AF20" s="76">
        <f t="shared" si="35"/>
        <v>2.75</v>
      </c>
      <c r="AG20" s="76">
        <f t="shared" si="36"/>
        <v>0</v>
      </c>
      <c r="AH20" s="76">
        <f t="shared" si="37"/>
        <v>5.5</v>
      </c>
      <c r="AJ20" s="67">
        <v>6.6</v>
      </c>
      <c r="AK20" s="67">
        <v>1.4</v>
      </c>
      <c r="AO20" s="76">
        <f t="shared" si="38"/>
        <v>6.6</v>
      </c>
      <c r="AP20" s="76">
        <f t="shared" si="39"/>
        <v>3.9999999999999996</v>
      </c>
      <c r="AQ20" s="76">
        <f t="shared" si="40"/>
        <v>4</v>
      </c>
      <c r="AR20" s="76">
        <f t="shared" si="41"/>
        <v>1.4</v>
      </c>
      <c r="AS20" s="76">
        <f t="shared" si="42"/>
        <v>8</v>
      </c>
      <c r="AU20" s="67">
        <v>10.49</v>
      </c>
      <c r="AV20" s="67">
        <v>9.9</v>
      </c>
      <c r="AZ20" s="76">
        <f t="shared" si="43"/>
        <v>10.49</v>
      </c>
      <c r="BA20" s="76">
        <f t="shared" si="44"/>
        <v>10.195</v>
      </c>
      <c r="BB20" s="76">
        <f t="shared" si="45"/>
        <v>10.195</v>
      </c>
      <c r="BC20" s="76">
        <f t="shared" si="46"/>
        <v>9.9</v>
      </c>
      <c r="BD20" s="76">
        <f t="shared" si="47"/>
        <v>20.39</v>
      </c>
    </row>
    <row r="21" spans="4:56" x14ac:dyDescent="0.25">
      <c r="D21" s="21">
        <f t="shared" si="48"/>
        <v>4</v>
      </c>
      <c r="E21" s="67">
        <v>20.6</v>
      </c>
      <c r="F21" s="67">
        <v>18.600000000000001</v>
      </c>
      <c r="J21" s="76">
        <f t="shared" si="25"/>
        <v>20.6</v>
      </c>
      <c r="K21" s="76">
        <f t="shared" si="26"/>
        <v>19.600000000000001</v>
      </c>
      <c r="L21" s="76">
        <f t="shared" si="27"/>
        <v>19.600000000000001</v>
      </c>
      <c r="M21" s="76">
        <f t="shared" si="28"/>
        <v>18.600000000000001</v>
      </c>
      <c r="O21" s="67">
        <v>75</v>
      </c>
      <c r="P21" s="67">
        <v>85</v>
      </c>
      <c r="T21" s="78">
        <f t="shared" si="29"/>
        <v>85</v>
      </c>
      <c r="U21" s="78">
        <f t="shared" si="30"/>
        <v>80</v>
      </c>
      <c r="V21" s="78">
        <f t="shared" si="31"/>
        <v>80</v>
      </c>
      <c r="W21" s="78">
        <f t="shared" si="32"/>
        <v>75</v>
      </c>
      <c r="Y21" s="67">
        <v>0</v>
      </c>
      <c r="Z21" s="67">
        <v>0</v>
      </c>
      <c r="AD21" s="76">
        <f t="shared" si="33"/>
        <v>0</v>
      </c>
      <c r="AE21" s="76">
        <f t="shared" si="34"/>
        <v>0</v>
      </c>
      <c r="AF21" s="76">
        <f t="shared" si="35"/>
        <v>0</v>
      </c>
      <c r="AG21" s="76">
        <f t="shared" si="36"/>
        <v>0</v>
      </c>
      <c r="AH21" s="76">
        <f t="shared" si="37"/>
        <v>0</v>
      </c>
      <c r="AJ21" s="67">
        <v>7.4</v>
      </c>
      <c r="AK21" s="67">
        <v>5.9</v>
      </c>
      <c r="AO21" s="76">
        <f t="shared" si="38"/>
        <v>7.4</v>
      </c>
      <c r="AP21" s="76">
        <f t="shared" si="39"/>
        <v>6.65</v>
      </c>
      <c r="AQ21" s="76">
        <f t="shared" si="40"/>
        <v>6.65</v>
      </c>
      <c r="AR21" s="76">
        <f t="shared" si="41"/>
        <v>5.9</v>
      </c>
      <c r="AS21" s="76">
        <f t="shared" si="42"/>
        <v>13.3</v>
      </c>
      <c r="AU21" s="67">
        <v>10.75</v>
      </c>
      <c r="AV21" s="67">
        <v>13.26</v>
      </c>
      <c r="AZ21" s="76">
        <f t="shared" si="43"/>
        <v>13.26</v>
      </c>
      <c r="BA21" s="76">
        <f t="shared" si="44"/>
        <v>12.004999999999999</v>
      </c>
      <c r="BB21" s="76">
        <f t="shared" si="45"/>
        <v>12.004999999999999</v>
      </c>
      <c r="BC21" s="76">
        <f t="shared" si="46"/>
        <v>10.75</v>
      </c>
      <c r="BD21" s="76">
        <f t="shared" si="47"/>
        <v>24.009999999999998</v>
      </c>
    </row>
    <row r="22" spans="4:56" x14ac:dyDescent="0.25">
      <c r="D22" s="21">
        <f t="shared" si="48"/>
        <v>5</v>
      </c>
      <c r="E22" s="67">
        <v>20.9</v>
      </c>
      <c r="F22" s="67">
        <v>19</v>
      </c>
      <c r="J22" s="76">
        <f t="shared" si="25"/>
        <v>20.9</v>
      </c>
      <c r="K22" s="76">
        <f t="shared" si="26"/>
        <v>19.95</v>
      </c>
      <c r="L22" s="76">
        <f t="shared" si="27"/>
        <v>19.95</v>
      </c>
      <c r="M22" s="76">
        <f t="shared" si="28"/>
        <v>19</v>
      </c>
      <c r="O22" s="67">
        <v>79</v>
      </c>
      <c r="P22" s="67">
        <v>81</v>
      </c>
      <c r="T22" s="78">
        <f t="shared" si="29"/>
        <v>81</v>
      </c>
      <c r="U22" s="78">
        <f t="shared" si="30"/>
        <v>80</v>
      </c>
      <c r="V22" s="78">
        <f t="shared" si="31"/>
        <v>80</v>
      </c>
      <c r="W22" s="78">
        <f t="shared" si="32"/>
        <v>79</v>
      </c>
      <c r="Y22" s="67">
        <v>0</v>
      </c>
      <c r="Z22" s="67">
        <v>0</v>
      </c>
      <c r="AD22" s="76">
        <f t="shared" si="33"/>
        <v>0</v>
      </c>
      <c r="AE22" s="76">
        <f t="shared" si="34"/>
        <v>0</v>
      </c>
      <c r="AF22" s="76">
        <f t="shared" si="35"/>
        <v>0</v>
      </c>
      <c r="AG22" s="76">
        <f t="shared" si="36"/>
        <v>0</v>
      </c>
      <c r="AH22" s="76">
        <f t="shared" si="37"/>
        <v>0</v>
      </c>
      <c r="AJ22" s="67">
        <v>1.6</v>
      </c>
      <c r="AK22" s="67">
        <v>2.9</v>
      </c>
      <c r="AO22" s="76">
        <f t="shared" si="38"/>
        <v>2.9</v>
      </c>
      <c r="AP22" s="76">
        <f t="shared" si="39"/>
        <v>2.25</v>
      </c>
      <c r="AQ22" s="76">
        <f t="shared" si="40"/>
        <v>2.25</v>
      </c>
      <c r="AR22" s="76">
        <f t="shared" si="41"/>
        <v>1.6</v>
      </c>
      <c r="AS22" s="76">
        <f t="shared" si="42"/>
        <v>4.5</v>
      </c>
      <c r="AU22" s="67">
        <v>3.62</v>
      </c>
      <c r="AV22" s="67">
        <v>10.36</v>
      </c>
      <c r="AZ22" s="76">
        <f t="shared" si="43"/>
        <v>10.36</v>
      </c>
      <c r="BA22" s="76">
        <f t="shared" si="44"/>
        <v>6.99</v>
      </c>
      <c r="BB22" s="76">
        <f t="shared" si="45"/>
        <v>6.99</v>
      </c>
      <c r="BC22" s="76">
        <f t="shared" si="46"/>
        <v>3.62</v>
      </c>
      <c r="BD22" s="76">
        <f t="shared" si="47"/>
        <v>13.98</v>
      </c>
    </row>
    <row r="23" spans="4:56" x14ac:dyDescent="0.25">
      <c r="D23" s="21">
        <f t="shared" si="48"/>
        <v>6</v>
      </c>
      <c r="E23" s="67">
        <v>21.4</v>
      </c>
      <c r="F23" s="67">
        <v>18.399999999999999</v>
      </c>
      <c r="J23" s="76">
        <f t="shared" si="25"/>
        <v>21.4</v>
      </c>
      <c r="K23" s="76">
        <f t="shared" si="26"/>
        <v>19.899999999999999</v>
      </c>
      <c r="L23" s="76">
        <f t="shared" si="27"/>
        <v>19.899999999999999</v>
      </c>
      <c r="M23" s="76">
        <f t="shared" si="28"/>
        <v>18.399999999999999</v>
      </c>
      <c r="O23" s="67">
        <v>80</v>
      </c>
      <c r="P23" s="67">
        <v>77</v>
      </c>
      <c r="T23" s="78">
        <f t="shared" si="29"/>
        <v>80</v>
      </c>
      <c r="U23" s="78">
        <f t="shared" si="30"/>
        <v>78.5</v>
      </c>
      <c r="V23" s="78">
        <f t="shared" si="31"/>
        <v>78.5</v>
      </c>
      <c r="W23" s="78">
        <f t="shared" si="32"/>
        <v>77</v>
      </c>
      <c r="Y23" s="67">
        <v>1.2</v>
      </c>
      <c r="Z23" s="67">
        <v>0</v>
      </c>
      <c r="AD23" s="76">
        <f t="shared" si="33"/>
        <v>1.2</v>
      </c>
      <c r="AE23" s="76">
        <f t="shared" si="34"/>
        <v>0.6</v>
      </c>
      <c r="AF23" s="76">
        <f t="shared" si="35"/>
        <v>0.6</v>
      </c>
      <c r="AG23" s="76">
        <f t="shared" si="36"/>
        <v>0</v>
      </c>
      <c r="AH23" s="76">
        <f t="shared" si="37"/>
        <v>1.2</v>
      </c>
      <c r="AJ23" s="67">
        <v>5.6</v>
      </c>
      <c r="AK23" s="67">
        <v>2</v>
      </c>
      <c r="AO23" s="76">
        <f t="shared" si="38"/>
        <v>5.6</v>
      </c>
      <c r="AP23" s="76">
        <f t="shared" si="39"/>
        <v>3.8</v>
      </c>
      <c r="AQ23" s="76">
        <f t="shared" si="40"/>
        <v>3.8</v>
      </c>
      <c r="AR23" s="76">
        <f t="shared" si="41"/>
        <v>2</v>
      </c>
      <c r="AS23" s="76">
        <f t="shared" si="42"/>
        <v>7.6</v>
      </c>
      <c r="AU23" s="67">
        <v>10.91</v>
      </c>
      <c r="AV23" s="67">
        <v>11.1</v>
      </c>
      <c r="AZ23" s="76">
        <f t="shared" si="43"/>
        <v>11.1</v>
      </c>
      <c r="BA23" s="76">
        <f t="shared" si="44"/>
        <v>11.004999999999999</v>
      </c>
      <c r="BB23" s="76">
        <f t="shared" si="45"/>
        <v>11.004999999999999</v>
      </c>
      <c r="BC23" s="76">
        <f t="shared" si="46"/>
        <v>10.91</v>
      </c>
      <c r="BD23" s="76">
        <f t="shared" si="47"/>
        <v>22.009999999999998</v>
      </c>
    </row>
    <row r="24" spans="4:56" x14ac:dyDescent="0.25">
      <c r="D24" s="21">
        <f t="shared" si="48"/>
        <v>7</v>
      </c>
      <c r="E24" s="67">
        <v>22.5</v>
      </c>
      <c r="F24" s="67">
        <v>16.3</v>
      </c>
      <c r="J24" s="76">
        <f t="shared" si="25"/>
        <v>22.5</v>
      </c>
      <c r="K24" s="76">
        <f t="shared" si="26"/>
        <v>19.399999999999999</v>
      </c>
      <c r="L24" s="76">
        <f t="shared" si="27"/>
        <v>19.399999999999999</v>
      </c>
      <c r="M24" s="76">
        <f t="shared" si="28"/>
        <v>16.3</v>
      </c>
      <c r="O24" s="67">
        <v>74</v>
      </c>
      <c r="P24" s="67">
        <v>73</v>
      </c>
      <c r="T24" s="78">
        <f t="shared" si="29"/>
        <v>74</v>
      </c>
      <c r="U24" s="78">
        <f t="shared" si="30"/>
        <v>73.5</v>
      </c>
      <c r="V24" s="78">
        <f t="shared" si="31"/>
        <v>73.5</v>
      </c>
      <c r="W24" s="78">
        <f t="shared" si="32"/>
        <v>73</v>
      </c>
      <c r="Y24" s="67">
        <v>0</v>
      </c>
      <c r="Z24" s="67">
        <v>0</v>
      </c>
      <c r="AD24" s="76">
        <f t="shared" si="33"/>
        <v>0</v>
      </c>
      <c r="AE24" s="76">
        <f t="shared" si="34"/>
        <v>0</v>
      </c>
      <c r="AF24" s="76">
        <f t="shared" si="35"/>
        <v>0</v>
      </c>
      <c r="AG24" s="76">
        <f t="shared" si="36"/>
        <v>0</v>
      </c>
      <c r="AH24" s="76">
        <f t="shared" si="37"/>
        <v>0</v>
      </c>
      <c r="AJ24" s="67">
        <v>8.8000000000000007</v>
      </c>
      <c r="AK24" s="67">
        <v>0.1</v>
      </c>
      <c r="AO24" s="76">
        <f t="shared" si="38"/>
        <v>8.8000000000000007</v>
      </c>
      <c r="AP24" s="76">
        <f t="shared" si="39"/>
        <v>4.45</v>
      </c>
      <c r="AQ24" s="76">
        <f t="shared" si="40"/>
        <v>4.45</v>
      </c>
      <c r="AR24" s="76">
        <f t="shared" si="41"/>
        <v>0.1</v>
      </c>
      <c r="AS24" s="76">
        <f t="shared" si="42"/>
        <v>8.9</v>
      </c>
      <c r="AU24" s="67">
        <v>14.11</v>
      </c>
      <c r="AV24" s="67">
        <v>6.67</v>
      </c>
      <c r="AZ24" s="76">
        <f t="shared" si="43"/>
        <v>14.11</v>
      </c>
      <c r="BA24" s="76">
        <f t="shared" si="44"/>
        <v>10.39</v>
      </c>
      <c r="BB24" s="76">
        <f t="shared" si="45"/>
        <v>10.39</v>
      </c>
      <c r="BC24" s="76">
        <f t="shared" si="46"/>
        <v>6.67</v>
      </c>
      <c r="BD24" s="76">
        <f t="shared" si="47"/>
        <v>20.78</v>
      </c>
    </row>
    <row r="25" spans="4:56" x14ac:dyDescent="0.25">
      <c r="D25" s="21">
        <f t="shared" si="48"/>
        <v>8</v>
      </c>
      <c r="E25" s="67">
        <v>20</v>
      </c>
      <c r="F25" s="67">
        <v>11</v>
      </c>
      <c r="J25" s="76">
        <f t="shared" si="25"/>
        <v>20</v>
      </c>
      <c r="K25" s="76">
        <f t="shared" si="26"/>
        <v>15.5</v>
      </c>
      <c r="L25" s="76">
        <f t="shared" si="27"/>
        <v>15.5</v>
      </c>
      <c r="M25" s="76">
        <f t="shared" si="28"/>
        <v>11</v>
      </c>
      <c r="O25" s="67">
        <v>72</v>
      </c>
      <c r="P25" s="67">
        <v>85</v>
      </c>
      <c r="T25" s="78">
        <f t="shared" si="29"/>
        <v>85</v>
      </c>
      <c r="U25" s="78">
        <f t="shared" si="30"/>
        <v>78.5</v>
      </c>
      <c r="V25" s="78">
        <f t="shared" si="31"/>
        <v>78.5</v>
      </c>
      <c r="W25" s="78">
        <f t="shared" si="32"/>
        <v>72</v>
      </c>
      <c r="Y25" s="67">
        <v>0</v>
      </c>
      <c r="Z25" s="67">
        <v>8.5</v>
      </c>
      <c r="AD25" s="76">
        <f t="shared" si="33"/>
        <v>8.5</v>
      </c>
      <c r="AE25" s="76">
        <f t="shared" si="34"/>
        <v>4.25</v>
      </c>
      <c r="AF25" s="76">
        <f t="shared" si="35"/>
        <v>4.25</v>
      </c>
      <c r="AG25" s="76">
        <f t="shared" si="36"/>
        <v>0</v>
      </c>
      <c r="AH25" s="76">
        <f t="shared" si="37"/>
        <v>8.5</v>
      </c>
      <c r="AJ25" s="67">
        <v>3.3</v>
      </c>
      <c r="AK25" s="67">
        <v>0</v>
      </c>
      <c r="AO25" s="76">
        <f t="shared" si="38"/>
        <v>3.3</v>
      </c>
      <c r="AP25" s="76">
        <f t="shared" si="39"/>
        <v>1.65</v>
      </c>
      <c r="AQ25" s="76">
        <f t="shared" si="40"/>
        <v>1.65</v>
      </c>
      <c r="AR25" s="76">
        <f t="shared" si="41"/>
        <v>0</v>
      </c>
      <c r="AS25" s="76">
        <f t="shared" si="42"/>
        <v>3.3</v>
      </c>
      <c r="AU25" s="67">
        <v>3.98</v>
      </c>
      <c r="AV25" s="67">
        <v>1.2</v>
      </c>
      <c r="AZ25" s="76">
        <f t="shared" si="43"/>
        <v>3.98</v>
      </c>
      <c r="BA25" s="76">
        <f t="shared" si="44"/>
        <v>2.59</v>
      </c>
      <c r="BB25" s="76">
        <f t="shared" si="45"/>
        <v>2.59</v>
      </c>
      <c r="BC25" s="76">
        <f t="shared" si="46"/>
        <v>1.2</v>
      </c>
      <c r="BD25" s="76">
        <f t="shared" si="47"/>
        <v>5.18</v>
      </c>
    </row>
    <row r="26" spans="4:56" x14ac:dyDescent="0.25">
      <c r="D26" s="21">
        <f t="shared" si="48"/>
        <v>9</v>
      </c>
      <c r="E26" s="67">
        <v>18.899999999999999</v>
      </c>
      <c r="F26" s="67">
        <v>10.7</v>
      </c>
      <c r="J26" s="76">
        <f t="shared" si="25"/>
        <v>18.899999999999999</v>
      </c>
      <c r="K26" s="76">
        <f t="shared" si="26"/>
        <v>14.799999999999999</v>
      </c>
      <c r="L26" s="76">
        <f t="shared" si="27"/>
        <v>14.799999999999999</v>
      </c>
      <c r="M26" s="76">
        <f t="shared" si="28"/>
        <v>10.7</v>
      </c>
      <c r="O26" s="67">
        <v>81</v>
      </c>
      <c r="P26" s="67">
        <v>73</v>
      </c>
      <c r="T26" s="78">
        <f t="shared" si="29"/>
        <v>81</v>
      </c>
      <c r="U26" s="78">
        <f t="shared" si="30"/>
        <v>77</v>
      </c>
      <c r="V26" s="78">
        <f t="shared" si="31"/>
        <v>77</v>
      </c>
      <c r="W26" s="78">
        <f t="shared" si="32"/>
        <v>73</v>
      </c>
      <c r="Y26" s="67">
        <v>1.5</v>
      </c>
      <c r="Z26" s="67">
        <v>0</v>
      </c>
      <c r="AD26" s="76">
        <f t="shared" si="33"/>
        <v>1.5</v>
      </c>
      <c r="AE26" s="76">
        <f t="shared" si="34"/>
        <v>0.75</v>
      </c>
      <c r="AF26" s="76">
        <f t="shared" si="35"/>
        <v>0.75</v>
      </c>
      <c r="AG26" s="76">
        <f t="shared" si="36"/>
        <v>0</v>
      </c>
      <c r="AH26" s="76">
        <f t="shared" si="37"/>
        <v>1.5</v>
      </c>
      <c r="AJ26" s="67">
        <v>0.4</v>
      </c>
      <c r="AK26" s="67">
        <v>0</v>
      </c>
      <c r="AO26" s="76">
        <f t="shared" si="38"/>
        <v>0.4</v>
      </c>
      <c r="AP26" s="76">
        <f t="shared" si="39"/>
        <v>0.2</v>
      </c>
      <c r="AQ26" s="76">
        <f t="shared" si="40"/>
        <v>0.2</v>
      </c>
      <c r="AR26" s="76">
        <f t="shared" si="41"/>
        <v>0</v>
      </c>
      <c r="AS26" s="76">
        <f t="shared" si="42"/>
        <v>0.4</v>
      </c>
      <c r="AU26" s="67">
        <v>1.95</v>
      </c>
      <c r="AV26" s="67">
        <v>1.1000000000000001</v>
      </c>
      <c r="AZ26" s="76">
        <f t="shared" si="43"/>
        <v>1.95</v>
      </c>
      <c r="BA26" s="76">
        <f t="shared" si="44"/>
        <v>1.5249999999999999</v>
      </c>
      <c r="BB26" s="76">
        <f t="shared" si="45"/>
        <v>1.5249999999999999</v>
      </c>
      <c r="BC26" s="76">
        <f t="shared" si="46"/>
        <v>1.1000000000000001</v>
      </c>
      <c r="BD26" s="76">
        <f t="shared" si="47"/>
        <v>3.05</v>
      </c>
    </row>
    <row r="27" spans="4:56" x14ac:dyDescent="0.25">
      <c r="D27" s="21">
        <f t="shared" si="48"/>
        <v>10</v>
      </c>
      <c r="E27" s="67">
        <v>20.100000000000001</v>
      </c>
      <c r="F27" s="67">
        <v>11.8</v>
      </c>
      <c r="J27" s="76">
        <f t="shared" si="25"/>
        <v>20.100000000000001</v>
      </c>
      <c r="K27" s="76">
        <f t="shared" si="26"/>
        <v>15.950000000000001</v>
      </c>
      <c r="L27" s="76">
        <f t="shared" si="27"/>
        <v>15.950000000000001</v>
      </c>
      <c r="M27" s="76">
        <f t="shared" si="28"/>
        <v>11.8</v>
      </c>
      <c r="O27" s="67">
        <v>81</v>
      </c>
      <c r="P27" s="67">
        <v>84</v>
      </c>
      <c r="T27" s="78">
        <f t="shared" si="29"/>
        <v>84</v>
      </c>
      <c r="U27" s="78">
        <f t="shared" si="30"/>
        <v>82.5</v>
      </c>
      <c r="V27" s="78">
        <f t="shared" si="31"/>
        <v>82.5</v>
      </c>
      <c r="W27" s="78">
        <f t="shared" si="32"/>
        <v>81</v>
      </c>
      <c r="Y27" s="67">
        <v>0.5</v>
      </c>
      <c r="Z27" s="67">
        <v>1.5</v>
      </c>
      <c r="AD27" s="76">
        <f t="shared" si="33"/>
        <v>1.5</v>
      </c>
      <c r="AE27" s="76">
        <f t="shared" si="34"/>
        <v>1</v>
      </c>
      <c r="AF27" s="76">
        <f t="shared" si="35"/>
        <v>1</v>
      </c>
      <c r="AG27" s="76">
        <f t="shared" si="36"/>
        <v>0.5</v>
      </c>
      <c r="AH27" s="76">
        <f t="shared" si="37"/>
        <v>2</v>
      </c>
      <c r="AJ27" s="67">
        <v>3</v>
      </c>
      <c r="AK27" s="67">
        <v>0</v>
      </c>
      <c r="AO27" s="76">
        <f t="shared" si="38"/>
        <v>3</v>
      </c>
      <c r="AP27" s="76">
        <f t="shared" si="39"/>
        <v>1.5</v>
      </c>
      <c r="AQ27" s="76">
        <f t="shared" si="40"/>
        <v>1.5</v>
      </c>
      <c r="AR27" s="76">
        <f t="shared" si="41"/>
        <v>0</v>
      </c>
      <c r="AS27" s="76">
        <f t="shared" si="42"/>
        <v>3</v>
      </c>
      <c r="AU27" s="67">
        <v>7.38</v>
      </c>
      <c r="AV27" s="67">
        <v>3.01</v>
      </c>
      <c r="AZ27" s="76">
        <f t="shared" si="43"/>
        <v>7.38</v>
      </c>
      <c r="BA27" s="76">
        <f t="shared" si="44"/>
        <v>5.1950000000000003</v>
      </c>
      <c r="BB27" s="76">
        <f t="shared" si="45"/>
        <v>5.1950000000000003</v>
      </c>
      <c r="BC27" s="76">
        <f t="shared" si="46"/>
        <v>3.01</v>
      </c>
      <c r="BD27" s="76">
        <f t="shared" si="47"/>
        <v>10.39</v>
      </c>
    </row>
    <row r="28" spans="4:56" x14ac:dyDescent="0.25">
      <c r="D28" s="21">
        <f t="shared" si="48"/>
        <v>11</v>
      </c>
      <c r="E28" s="67">
        <v>21.1</v>
      </c>
      <c r="F28" s="67">
        <v>12.8</v>
      </c>
      <c r="J28" s="76">
        <f t="shared" si="25"/>
        <v>21.1</v>
      </c>
      <c r="K28" s="76">
        <f t="shared" si="26"/>
        <v>16.950000000000003</v>
      </c>
      <c r="L28" s="76">
        <f t="shared" si="27"/>
        <v>16.950000000000003</v>
      </c>
      <c r="M28" s="76">
        <f t="shared" si="28"/>
        <v>12.8</v>
      </c>
      <c r="O28" s="67">
        <v>79</v>
      </c>
      <c r="P28" s="67">
        <v>96</v>
      </c>
      <c r="T28" s="78">
        <f t="shared" si="29"/>
        <v>96</v>
      </c>
      <c r="U28" s="78">
        <f t="shared" si="30"/>
        <v>87.5</v>
      </c>
      <c r="V28" s="78">
        <f t="shared" si="31"/>
        <v>87.5</v>
      </c>
      <c r="W28" s="78">
        <f t="shared" si="32"/>
        <v>79</v>
      </c>
      <c r="Y28" s="67">
        <v>4</v>
      </c>
      <c r="Z28" s="67">
        <v>10.5</v>
      </c>
      <c r="AD28" s="76">
        <f t="shared" si="33"/>
        <v>10.5</v>
      </c>
      <c r="AE28" s="76">
        <f t="shared" si="34"/>
        <v>7.25</v>
      </c>
      <c r="AF28" s="76">
        <f t="shared" si="35"/>
        <v>7.25</v>
      </c>
      <c r="AG28" s="76">
        <f t="shared" si="36"/>
        <v>4</v>
      </c>
      <c r="AH28" s="76">
        <f t="shared" si="37"/>
        <v>14.5</v>
      </c>
      <c r="AJ28" s="67">
        <v>5.6</v>
      </c>
      <c r="AK28" s="67">
        <v>0</v>
      </c>
      <c r="AO28" s="76">
        <f t="shared" si="38"/>
        <v>5.6</v>
      </c>
      <c r="AP28" s="76">
        <f t="shared" si="39"/>
        <v>2.8</v>
      </c>
      <c r="AQ28" s="76">
        <f t="shared" si="40"/>
        <v>2.8</v>
      </c>
      <c r="AR28" s="76">
        <f t="shared" si="41"/>
        <v>0</v>
      </c>
      <c r="AS28" s="76">
        <f t="shared" si="42"/>
        <v>5.6</v>
      </c>
      <c r="AU28" s="67">
        <v>10.47</v>
      </c>
      <c r="AV28" s="67">
        <v>2.4700000000000002</v>
      </c>
      <c r="AZ28" s="76">
        <f t="shared" si="43"/>
        <v>10.47</v>
      </c>
      <c r="BA28" s="76">
        <f t="shared" si="44"/>
        <v>6.4700000000000006</v>
      </c>
      <c r="BB28" s="76">
        <f t="shared" si="45"/>
        <v>6.4700000000000006</v>
      </c>
      <c r="BC28" s="76">
        <f t="shared" si="46"/>
        <v>2.4700000000000002</v>
      </c>
      <c r="BD28" s="76">
        <f t="shared" si="47"/>
        <v>12.940000000000001</v>
      </c>
    </row>
    <row r="29" spans="4:56" x14ac:dyDescent="0.25">
      <c r="D29" s="21">
        <f t="shared" si="48"/>
        <v>12</v>
      </c>
      <c r="E29" s="67">
        <v>18</v>
      </c>
      <c r="F29" s="67">
        <v>12.1</v>
      </c>
      <c r="J29" s="76">
        <f t="shared" si="25"/>
        <v>18</v>
      </c>
      <c r="K29" s="76">
        <f t="shared" si="26"/>
        <v>15.05</v>
      </c>
      <c r="L29" s="76">
        <f t="shared" si="27"/>
        <v>15.05</v>
      </c>
      <c r="M29" s="76">
        <f t="shared" si="28"/>
        <v>12.1</v>
      </c>
      <c r="O29" s="67">
        <v>81</v>
      </c>
      <c r="P29" s="67">
        <v>87</v>
      </c>
      <c r="T29" s="78">
        <f t="shared" si="29"/>
        <v>87</v>
      </c>
      <c r="U29" s="78">
        <f t="shared" si="30"/>
        <v>84</v>
      </c>
      <c r="V29" s="78">
        <f t="shared" si="31"/>
        <v>84</v>
      </c>
      <c r="W29" s="78">
        <f t="shared" si="32"/>
        <v>81</v>
      </c>
      <c r="Y29" s="67">
        <v>1</v>
      </c>
      <c r="Z29" s="67">
        <v>1.5</v>
      </c>
      <c r="AD29" s="76">
        <f t="shared" si="33"/>
        <v>1.5</v>
      </c>
      <c r="AE29" s="76">
        <f t="shared" si="34"/>
        <v>1.25</v>
      </c>
      <c r="AF29" s="76">
        <f t="shared" si="35"/>
        <v>1.25</v>
      </c>
      <c r="AG29" s="76">
        <f t="shared" si="36"/>
        <v>1</v>
      </c>
      <c r="AH29" s="76">
        <f t="shared" si="37"/>
        <v>2.5</v>
      </c>
      <c r="AJ29" s="67">
        <v>0</v>
      </c>
      <c r="AK29" s="67">
        <v>0</v>
      </c>
      <c r="AO29" s="76">
        <f t="shared" si="38"/>
        <v>0</v>
      </c>
      <c r="AP29" s="76">
        <f t="shared" si="39"/>
        <v>0</v>
      </c>
      <c r="AQ29" s="76">
        <f t="shared" si="40"/>
        <v>0</v>
      </c>
      <c r="AR29" s="76">
        <f t="shared" si="41"/>
        <v>0</v>
      </c>
      <c r="AS29" s="76">
        <f t="shared" si="42"/>
        <v>0</v>
      </c>
      <c r="AU29" s="67">
        <v>0.05</v>
      </c>
      <c r="AV29" s="67">
        <v>1.85</v>
      </c>
      <c r="AZ29" s="76">
        <f t="shared" si="43"/>
        <v>1.85</v>
      </c>
      <c r="BA29" s="76">
        <f t="shared" si="44"/>
        <v>0.95000000000000007</v>
      </c>
      <c r="BB29" s="76">
        <f t="shared" si="45"/>
        <v>0.95000000000000007</v>
      </c>
      <c r="BC29" s="76">
        <f t="shared" si="46"/>
        <v>0.05</v>
      </c>
      <c r="BD29" s="76">
        <f t="shared" si="47"/>
        <v>1.9000000000000001</v>
      </c>
    </row>
    <row r="30" spans="4:56" x14ac:dyDescent="0.25">
      <c r="D30" s="21">
        <f t="shared" si="48"/>
        <v>13</v>
      </c>
      <c r="E30" s="67">
        <v>18.100000000000001</v>
      </c>
      <c r="F30" s="67">
        <v>13.4</v>
      </c>
      <c r="J30" s="76">
        <f t="shared" si="25"/>
        <v>18.100000000000001</v>
      </c>
      <c r="K30" s="76">
        <f t="shared" si="26"/>
        <v>15.75</v>
      </c>
      <c r="L30" s="76">
        <f t="shared" si="27"/>
        <v>15.75</v>
      </c>
      <c r="M30" s="76">
        <f t="shared" si="28"/>
        <v>13.4</v>
      </c>
      <c r="O30" s="67">
        <v>79</v>
      </c>
      <c r="P30" s="67">
        <v>73</v>
      </c>
      <c r="T30" s="78">
        <f t="shared" si="29"/>
        <v>79</v>
      </c>
      <c r="U30" s="78">
        <f t="shared" si="30"/>
        <v>76</v>
      </c>
      <c r="V30" s="78">
        <f t="shared" si="31"/>
        <v>76</v>
      </c>
      <c r="W30" s="78">
        <f t="shared" si="32"/>
        <v>73</v>
      </c>
      <c r="Y30" s="67">
        <v>0.5</v>
      </c>
      <c r="Z30" s="67">
        <v>0</v>
      </c>
      <c r="AD30" s="76">
        <f t="shared" si="33"/>
        <v>0.5</v>
      </c>
      <c r="AE30" s="76">
        <f t="shared" si="34"/>
        <v>0.25</v>
      </c>
      <c r="AF30" s="76">
        <f t="shared" si="35"/>
        <v>0.25</v>
      </c>
      <c r="AG30" s="76">
        <f t="shared" si="36"/>
        <v>0</v>
      </c>
      <c r="AH30" s="76">
        <f t="shared" si="37"/>
        <v>0.5</v>
      </c>
      <c r="AJ30" s="67">
        <v>1.5</v>
      </c>
      <c r="AK30" s="67">
        <v>5.2</v>
      </c>
      <c r="AO30" s="76">
        <f t="shared" si="38"/>
        <v>5.2</v>
      </c>
      <c r="AP30" s="76">
        <f t="shared" si="39"/>
        <v>3.35</v>
      </c>
      <c r="AQ30" s="76">
        <f t="shared" si="40"/>
        <v>3.35</v>
      </c>
      <c r="AR30" s="76">
        <f t="shared" si="41"/>
        <v>1.5</v>
      </c>
      <c r="AS30" s="76">
        <f t="shared" si="42"/>
        <v>6.7</v>
      </c>
      <c r="AU30" s="67">
        <v>4.22</v>
      </c>
      <c r="AV30" s="67">
        <v>14.87</v>
      </c>
      <c r="AZ30" s="76">
        <f t="shared" si="43"/>
        <v>14.87</v>
      </c>
      <c r="BA30" s="76">
        <f t="shared" si="44"/>
        <v>9.5449999999999982</v>
      </c>
      <c r="BB30" s="76">
        <f t="shared" si="45"/>
        <v>9.5449999999999999</v>
      </c>
      <c r="BC30" s="76">
        <f t="shared" si="46"/>
        <v>4.22</v>
      </c>
      <c r="BD30" s="76">
        <f t="shared" si="47"/>
        <v>19.09</v>
      </c>
    </row>
    <row r="31" spans="4:56" x14ac:dyDescent="0.25">
      <c r="D31" s="21">
        <f t="shared" si="48"/>
        <v>14</v>
      </c>
      <c r="E31" s="67">
        <v>19.5</v>
      </c>
      <c r="F31" s="67">
        <v>14.7</v>
      </c>
      <c r="J31" s="76">
        <f t="shared" si="25"/>
        <v>19.5</v>
      </c>
      <c r="K31" s="76">
        <f t="shared" si="26"/>
        <v>17.100000000000001</v>
      </c>
      <c r="L31" s="76">
        <f t="shared" si="27"/>
        <v>17.100000000000001</v>
      </c>
      <c r="M31" s="76">
        <f t="shared" si="28"/>
        <v>14.7</v>
      </c>
      <c r="O31" s="67">
        <v>72</v>
      </c>
      <c r="P31" s="67">
        <v>71</v>
      </c>
      <c r="T31" s="78">
        <f t="shared" si="29"/>
        <v>72</v>
      </c>
      <c r="U31" s="78">
        <f t="shared" si="30"/>
        <v>71.5</v>
      </c>
      <c r="V31" s="78">
        <f t="shared" si="31"/>
        <v>71.5</v>
      </c>
      <c r="W31" s="78">
        <f t="shared" si="32"/>
        <v>71</v>
      </c>
      <c r="Y31" s="67">
        <v>0</v>
      </c>
      <c r="Z31" s="67">
        <v>0</v>
      </c>
      <c r="AD31" s="76">
        <f t="shared" si="33"/>
        <v>0</v>
      </c>
      <c r="AE31" s="76">
        <f t="shared" si="34"/>
        <v>0</v>
      </c>
      <c r="AF31" s="76">
        <f t="shared" si="35"/>
        <v>0</v>
      </c>
      <c r="AG31" s="76">
        <f t="shared" si="36"/>
        <v>0</v>
      </c>
      <c r="AH31" s="76">
        <f t="shared" si="37"/>
        <v>0</v>
      </c>
      <c r="AJ31" s="67">
        <v>5.9</v>
      </c>
      <c r="AK31" s="67">
        <v>7.9</v>
      </c>
      <c r="AO31" s="76">
        <f t="shared" si="38"/>
        <v>7.9</v>
      </c>
      <c r="AP31" s="76">
        <f t="shared" si="39"/>
        <v>6.9</v>
      </c>
      <c r="AQ31" s="76">
        <f t="shared" si="40"/>
        <v>6.9</v>
      </c>
      <c r="AR31" s="76">
        <f t="shared" si="41"/>
        <v>5.9</v>
      </c>
      <c r="AS31" s="76">
        <f t="shared" si="42"/>
        <v>13.8</v>
      </c>
      <c r="AU31" s="67">
        <v>10.98</v>
      </c>
      <c r="AV31" s="67">
        <v>15.98</v>
      </c>
      <c r="AZ31" s="76">
        <f t="shared" si="43"/>
        <v>15.98</v>
      </c>
      <c r="BA31" s="76">
        <f t="shared" si="44"/>
        <v>13.48</v>
      </c>
      <c r="BB31" s="76">
        <f t="shared" si="45"/>
        <v>13.48</v>
      </c>
      <c r="BC31" s="76">
        <f t="shared" si="46"/>
        <v>10.98</v>
      </c>
      <c r="BD31" s="76">
        <f t="shared" si="47"/>
        <v>26.96</v>
      </c>
    </row>
    <row r="32" spans="4:56" x14ac:dyDescent="0.25">
      <c r="D32" s="21">
        <f t="shared" si="48"/>
        <v>15</v>
      </c>
      <c r="E32" s="67">
        <v>20.100000000000001</v>
      </c>
      <c r="F32" s="67">
        <v>16.899999999999999</v>
      </c>
      <c r="J32" s="76">
        <f t="shared" si="25"/>
        <v>20.100000000000001</v>
      </c>
      <c r="K32" s="76">
        <f t="shared" si="26"/>
        <v>18.5</v>
      </c>
      <c r="L32" s="76">
        <f t="shared" si="27"/>
        <v>18.5</v>
      </c>
      <c r="M32" s="76">
        <f t="shared" si="28"/>
        <v>16.899999999999999</v>
      </c>
      <c r="O32" s="67">
        <v>76</v>
      </c>
      <c r="P32" s="67">
        <v>68</v>
      </c>
      <c r="T32" s="78">
        <f t="shared" si="29"/>
        <v>76</v>
      </c>
      <c r="U32" s="78">
        <f t="shared" si="30"/>
        <v>72</v>
      </c>
      <c r="V32" s="78">
        <f t="shared" si="31"/>
        <v>72</v>
      </c>
      <c r="W32" s="78">
        <f t="shared" si="32"/>
        <v>68</v>
      </c>
      <c r="Y32" s="67">
        <v>0</v>
      </c>
      <c r="Z32" s="67">
        <v>0</v>
      </c>
      <c r="AD32" s="76">
        <f t="shared" si="33"/>
        <v>0</v>
      </c>
      <c r="AE32" s="76">
        <f t="shared" si="34"/>
        <v>0</v>
      </c>
      <c r="AF32" s="76">
        <f t="shared" si="35"/>
        <v>0</v>
      </c>
      <c r="AG32" s="76">
        <f t="shared" si="36"/>
        <v>0</v>
      </c>
      <c r="AH32" s="76">
        <f t="shared" si="37"/>
        <v>0</v>
      </c>
      <c r="AJ32" s="67">
        <v>6.9</v>
      </c>
      <c r="AK32" s="67">
        <v>9.9</v>
      </c>
      <c r="AO32" s="76">
        <f t="shared" si="38"/>
        <v>9.9</v>
      </c>
      <c r="AP32" s="76">
        <f t="shared" si="39"/>
        <v>8.4</v>
      </c>
      <c r="AQ32" s="76">
        <f t="shared" si="40"/>
        <v>8.4</v>
      </c>
      <c r="AR32" s="76">
        <f t="shared" si="41"/>
        <v>6.9</v>
      </c>
      <c r="AS32" s="76">
        <f t="shared" si="42"/>
        <v>16.8</v>
      </c>
      <c r="AU32" s="67">
        <v>10.68</v>
      </c>
      <c r="AV32" s="67">
        <v>17.14</v>
      </c>
      <c r="AZ32" s="76">
        <f t="shared" si="43"/>
        <v>17.14</v>
      </c>
      <c r="BA32" s="76">
        <f t="shared" si="44"/>
        <v>13.91</v>
      </c>
      <c r="BB32" s="76">
        <f t="shared" si="45"/>
        <v>13.91</v>
      </c>
      <c r="BC32" s="76">
        <f t="shared" si="46"/>
        <v>10.68</v>
      </c>
      <c r="BD32" s="76">
        <f t="shared" si="47"/>
        <v>27.82</v>
      </c>
    </row>
    <row r="33" spans="4:56" x14ac:dyDescent="0.25">
      <c r="D33" s="21">
        <f t="shared" si="48"/>
        <v>16</v>
      </c>
      <c r="E33" s="67">
        <v>20.7</v>
      </c>
      <c r="F33" s="67">
        <v>18.100000000000001</v>
      </c>
      <c r="J33" s="76">
        <f t="shared" si="25"/>
        <v>20.7</v>
      </c>
      <c r="K33" s="76">
        <f t="shared" si="26"/>
        <v>19.399999999999999</v>
      </c>
      <c r="L33" s="76">
        <f t="shared" si="27"/>
        <v>19.399999999999999</v>
      </c>
      <c r="M33" s="76">
        <f t="shared" si="28"/>
        <v>18.100000000000001</v>
      </c>
      <c r="O33" s="67">
        <v>77</v>
      </c>
      <c r="P33" s="67">
        <v>72</v>
      </c>
      <c r="T33" s="78">
        <f t="shared" si="29"/>
        <v>77</v>
      </c>
      <c r="U33" s="78">
        <f t="shared" si="30"/>
        <v>74.5</v>
      </c>
      <c r="V33" s="78">
        <f t="shared" si="31"/>
        <v>74.5</v>
      </c>
      <c r="W33" s="78">
        <f t="shared" si="32"/>
        <v>72</v>
      </c>
      <c r="Y33" s="67">
        <v>10.5</v>
      </c>
      <c r="Z33" s="67">
        <v>0</v>
      </c>
      <c r="AD33" s="76">
        <f t="shared" si="33"/>
        <v>10.5</v>
      </c>
      <c r="AE33" s="76">
        <f t="shared" si="34"/>
        <v>5.25</v>
      </c>
      <c r="AF33" s="76">
        <f t="shared" si="35"/>
        <v>5.25</v>
      </c>
      <c r="AG33" s="76">
        <f t="shared" si="36"/>
        <v>0</v>
      </c>
      <c r="AH33" s="76">
        <f t="shared" si="37"/>
        <v>10.5</v>
      </c>
      <c r="AJ33" s="67">
        <v>8.5</v>
      </c>
      <c r="AK33" s="67">
        <v>3.2</v>
      </c>
      <c r="AO33" s="76">
        <f t="shared" si="38"/>
        <v>8.5</v>
      </c>
      <c r="AP33" s="76">
        <f t="shared" si="39"/>
        <v>5.85</v>
      </c>
      <c r="AQ33" s="76">
        <f t="shared" si="40"/>
        <v>5.85</v>
      </c>
      <c r="AR33" s="76">
        <f t="shared" si="41"/>
        <v>3.2</v>
      </c>
      <c r="AS33" s="76">
        <f t="shared" si="42"/>
        <v>11.7</v>
      </c>
      <c r="AU33" s="67">
        <v>13.94</v>
      </c>
      <c r="AV33" s="67">
        <v>11.1</v>
      </c>
      <c r="AZ33" s="76">
        <f t="shared" si="43"/>
        <v>13.94</v>
      </c>
      <c r="BA33" s="76">
        <f t="shared" si="44"/>
        <v>12.52</v>
      </c>
      <c r="BB33" s="76">
        <f t="shared" si="45"/>
        <v>12.52</v>
      </c>
      <c r="BC33" s="76">
        <f t="shared" si="46"/>
        <v>11.1</v>
      </c>
      <c r="BD33" s="76">
        <f t="shared" si="47"/>
        <v>25.04</v>
      </c>
    </row>
    <row r="34" spans="4:56" x14ac:dyDescent="0.25">
      <c r="D34" s="21">
        <f t="shared" si="48"/>
        <v>17</v>
      </c>
      <c r="E34" s="67">
        <v>18.7</v>
      </c>
      <c r="F34" s="67">
        <v>16.8</v>
      </c>
      <c r="J34" s="76">
        <f t="shared" si="25"/>
        <v>18.7</v>
      </c>
      <c r="K34" s="76">
        <f t="shared" si="26"/>
        <v>17.75</v>
      </c>
      <c r="L34" s="76">
        <f t="shared" si="27"/>
        <v>17.75</v>
      </c>
      <c r="M34" s="76">
        <f t="shared" si="28"/>
        <v>16.8</v>
      </c>
      <c r="O34" s="67">
        <v>80</v>
      </c>
      <c r="P34" s="67">
        <v>66</v>
      </c>
      <c r="T34" s="78">
        <f t="shared" si="29"/>
        <v>80</v>
      </c>
      <c r="U34" s="78">
        <f t="shared" si="30"/>
        <v>73</v>
      </c>
      <c r="V34" s="78">
        <f t="shared" si="31"/>
        <v>73</v>
      </c>
      <c r="W34" s="78">
        <f t="shared" si="32"/>
        <v>66</v>
      </c>
      <c r="Y34" s="67">
        <v>16</v>
      </c>
      <c r="Z34" s="67">
        <v>0</v>
      </c>
      <c r="AD34" s="76">
        <f t="shared" si="33"/>
        <v>16</v>
      </c>
      <c r="AE34" s="76">
        <f t="shared" si="34"/>
        <v>8</v>
      </c>
      <c r="AF34" s="76">
        <f t="shared" si="35"/>
        <v>8</v>
      </c>
      <c r="AG34" s="76">
        <f t="shared" si="36"/>
        <v>0</v>
      </c>
      <c r="AH34" s="76">
        <f t="shared" si="37"/>
        <v>16</v>
      </c>
      <c r="AJ34" s="67">
        <v>0.2</v>
      </c>
      <c r="AK34" s="67">
        <v>1</v>
      </c>
      <c r="AO34" s="76">
        <f t="shared" si="38"/>
        <v>1</v>
      </c>
      <c r="AP34" s="76">
        <f t="shared" si="39"/>
        <v>0.60000000000000009</v>
      </c>
      <c r="AQ34" s="76">
        <f t="shared" si="40"/>
        <v>0.6</v>
      </c>
      <c r="AR34" s="76">
        <f t="shared" si="41"/>
        <v>0.2</v>
      </c>
      <c r="AS34" s="76">
        <f t="shared" si="42"/>
        <v>1.2</v>
      </c>
      <c r="AU34" s="67">
        <v>0.09</v>
      </c>
      <c r="AV34" s="67">
        <v>7.8</v>
      </c>
      <c r="AZ34" s="76">
        <f t="shared" si="43"/>
        <v>7.8</v>
      </c>
      <c r="BA34" s="76">
        <f t="shared" si="44"/>
        <v>3.9449999999999998</v>
      </c>
      <c r="BB34" s="76">
        <f t="shared" si="45"/>
        <v>3.9449999999999998</v>
      </c>
      <c r="BC34" s="76">
        <f t="shared" si="46"/>
        <v>0.09</v>
      </c>
      <c r="BD34" s="76">
        <f t="shared" si="47"/>
        <v>7.89</v>
      </c>
    </row>
    <row r="35" spans="4:56" x14ac:dyDescent="0.25">
      <c r="D35" s="21">
        <f t="shared" si="48"/>
        <v>18</v>
      </c>
      <c r="E35" s="67">
        <v>16.3</v>
      </c>
      <c r="F35" s="67">
        <v>15.5</v>
      </c>
      <c r="J35" s="76">
        <f t="shared" si="25"/>
        <v>16.3</v>
      </c>
      <c r="K35" s="76">
        <f t="shared" si="26"/>
        <v>15.9</v>
      </c>
      <c r="L35" s="76">
        <f t="shared" si="27"/>
        <v>15.9</v>
      </c>
      <c r="M35" s="76">
        <f t="shared" si="28"/>
        <v>15.5</v>
      </c>
      <c r="O35" s="67">
        <v>82</v>
      </c>
      <c r="P35" s="67">
        <v>73</v>
      </c>
      <c r="T35" s="78">
        <f t="shared" si="29"/>
        <v>82</v>
      </c>
      <c r="U35" s="78">
        <f t="shared" si="30"/>
        <v>77.5</v>
      </c>
      <c r="V35" s="78">
        <f t="shared" si="31"/>
        <v>77.5</v>
      </c>
      <c r="W35" s="78">
        <f t="shared" si="32"/>
        <v>73</v>
      </c>
      <c r="Y35" s="67">
        <v>0.5</v>
      </c>
      <c r="Z35" s="67">
        <v>0.5</v>
      </c>
      <c r="AD35" s="76">
        <f t="shared" si="33"/>
        <v>0.5</v>
      </c>
      <c r="AE35" s="76">
        <f t="shared" si="34"/>
        <v>0.5</v>
      </c>
      <c r="AF35" s="76">
        <f t="shared" si="35"/>
        <v>0.5</v>
      </c>
      <c r="AG35" s="76">
        <f t="shared" si="36"/>
        <v>0.5</v>
      </c>
      <c r="AH35" s="76">
        <f t="shared" si="37"/>
        <v>1</v>
      </c>
      <c r="AJ35" s="67">
        <v>0</v>
      </c>
      <c r="AK35" s="67">
        <v>0</v>
      </c>
      <c r="AO35" s="76">
        <f t="shared" si="38"/>
        <v>0</v>
      </c>
      <c r="AP35" s="76">
        <f t="shared" si="39"/>
        <v>0</v>
      </c>
      <c r="AQ35" s="76">
        <f t="shared" si="40"/>
        <v>0</v>
      </c>
      <c r="AR35" s="76">
        <f t="shared" si="41"/>
        <v>0</v>
      </c>
      <c r="AS35" s="76">
        <f t="shared" si="42"/>
        <v>0</v>
      </c>
      <c r="AU35" s="67">
        <v>0</v>
      </c>
      <c r="AV35" s="67">
        <v>2.68</v>
      </c>
      <c r="AZ35" s="76">
        <f t="shared" si="43"/>
        <v>2.68</v>
      </c>
      <c r="BA35" s="76">
        <f t="shared" si="44"/>
        <v>1.34</v>
      </c>
      <c r="BB35" s="76">
        <f t="shared" si="45"/>
        <v>1.34</v>
      </c>
      <c r="BC35" s="76">
        <f t="shared" si="46"/>
        <v>0</v>
      </c>
      <c r="BD35" s="76">
        <f t="shared" si="47"/>
        <v>2.68</v>
      </c>
    </row>
    <row r="36" spans="4:56" x14ac:dyDescent="0.25">
      <c r="D36" s="21">
        <f t="shared" si="48"/>
        <v>19</v>
      </c>
      <c r="E36" s="67">
        <v>17.8</v>
      </c>
      <c r="F36" s="67">
        <v>16.3</v>
      </c>
      <c r="J36" s="76">
        <f t="shared" si="25"/>
        <v>17.8</v>
      </c>
      <c r="K36" s="76">
        <f t="shared" si="26"/>
        <v>17.05</v>
      </c>
      <c r="L36" s="76">
        <f t="shared" si="27"/>
        <v>17.05</v>
      </c>
      <c r="M36" s="76">
        <f t="shared" si="28"/>
        <v>16.3</v>
      </c>
      <c r="O36" s="67">
        <v>82</v>
      </c>
      <c r="P36" s="67">
        <v>77</v>
      </c>
      <c r="T36" s="78">
        <f t="shared" si="29"/>
        <v>82</v>
      </c>
      <c r="U36" s="78">
        <f t="shared" si="30"/>
        <v>79.5</v>
      </c>
      <c r="V36" s="78">
        <f t="shared" si="31"/>
        <v>79.5</v>
      </c>
      <c r="W36" s="78">
        <f t="shared" si="32"/>
        <v>77</v>
      </c>
      <c r="Y36" s="67">
        <v>0.5</v>
      </c>
      <c r="Z36" s="67">
        <v>5</v>
      </c>
      <c r="AD36" s="76">
        <f t="shared" si="33"/>
        <v>5</v>
      </c>
      <c r="AE36" s="76">
        <f t="shared" si="34"/>
        <v>2.75</v>
      </c>
      <c r="AF36" s="76">
        <f t="shared" si="35"/>
        <v>2.75</v>
      </c>
      <c r="AG36" s="76">
        <f t="shared" si="36"/>
        <v>0.5</v>
      </c>
      <c r="AH36" s="76">
        <f t="shared" si="37"/>
        <v>5.5</v>
      </c>
      <c r="AJ36" s="67">
        <v>1</v>
      </c>
      <c r="AK36" s="67">
        <v>0</v>
      </c>
      <c r="AO36" s="76">
        <f t="shared" si="38"/>
        <v>1</v>
      </c>
      <c r="AP36" s="76">
        <f t="shared" si="39"/>
        <v>0.5</v>
      </c>
      <c r="AQ36" s="76">
        <f t="shared" si="40"/>
        <v>0.5</v>
      </c>
      <c r="AR36" s="76">
        <f t="shared" si="41"/>
        <v>0</v>
      </c>
      <c r="AS36" s="76">
        <f t="shared" si="42"/>
        <v>1</v>
      </c>
      <c r="AU36" s="67">
        <v>3.58</v>
      </c>
      <c r="AV36" s="67">
        <v>6.08</v>
      </c>
      <c r="AZ36" s="76">
        <f t="shared" si="43"/>
        <v>6.08</v>
      </c>
      <c r="BA36" s="76">
        <f t="shared" si="44"/>
        <v>4.83</v>
      </c>
      <c r="BB36" s="76">
        <f t="shared" si="45"/>
        <v>4.83</v>
      </c>
      <c r="BC36" s="76">
        <f t="shared" si="46"/>
        <v>3.58</v>
      </c>
      <c r="BD36" s="76">
        <f t="shared" si="47"/>
        <v>9.66</v>
      </c>
    </row>
    <row r="37" spans="4:56" x14ac:dyDescent="0.25">
      <c r="D37" s="21">
        <f t="shared" si="48"/>
        <v>20</v>
      </c>
      <c r="E37" s="67">
        <v>18.399999999999999</v>
      </c>
      <c r="F37" s="67">
        <v>17.899999999999999</v>
      </c>
      <c r="J37" s="76">
        <f t="shared" si="25"/>
        <v>18.399999999999999</v>
      </c>
      <c r="K37" s="76">
        <f t="shared" si="26"/>
        <v>18.149999999999999</v>
      </c>
      <c r="L37" s="76">
        <f t="shared" si="27"/>
        <v>18.149999999999999</v>
      </c>
      <c r="M37" s="76">
        <f t="shared" si="28"/>
        <v>17.899999999999999</v>
      </c>
      <c r="O37" s="67">
        <v>77</v>
      </c>
      <c r="P37" s="67">
        <v>91</v>
      </c>
      <c r="T37" s="78">
        <f t="shared" si="29"/>
        <v>91</v>
      </c>
      <c r="U37" s="78">
        <f t="shared" si="30"/>
        <v>84</v>
      </c>
      <c r="V37" s="78">
        <f t="shared" si="31"/>
        <v>84</v>
      </c>
      <c r="W37" s="78">
        <f t="shared" si="32"/>
        <v>77</v>
      </c>
      <c r="Y37" s="67" t="str">
        <v>T</v>
      </c>
      <c r="Z37" s="67">
        <v>5</v>
      </c>
      <c r="AD37" s="76">
        <f t="shared" si="33"/>
        <v>5</v>
      </c>
      <c r="AE37" s="76">
        <f t="shared" si="34"/>
        <v>5</v>
      </c>
      <c r="AF37" s="76">
        <f t="shared" si="35"/>
        <v>5</v>
      </c>
      <c r="AG37" s="76">
        <f t="shared" si="36"/>
        <v>5</v>
      </c>
      <c r="AH37" s="76">
        <f t="shared" si="37"/>
        <v>5</v>
      </c>
      <c r="AJ37" s="67">
        <v>0</v>
      </c>
      <c r="AK37" s="67">
        <v>0.1</v>
      </c>
      <c r="AO37" s="76">
        <f t="shared" si="38"/>
        <v>0.1</v>
      </c>
      <c r="AP37" s="76">
        <f t="shared" si="39"/>
        <v>0.05</v>
      </c>
      <c r="AQ37" s="76">
        <f t="shared" si="40"/>
        <v>0.05</v>
      </c>
      <c r="AR37" s="76">
        <f t="shared" si="41"/>
        <v>0</v>
      </c>
      <c r="AS37" s="76">
        <f t="shared" si="42"/>
        <v>0.1</v>
      </c>
      <c r="AU37" s="67">
        <v>0</v>
      </c>
      <c r="AV37" s="67">
        <v>7.47</v>
      </c>
      <c r="AZ37" s="76">
        <f t="shared" si="43"/>
        <v>7.47</v>
      </c>
      <c r="BA37" s="76">
        <f t="shared" si="44"/>
        <v>3.7349999999999999</v>
      </c>
      <c r="BB37" s="76">
        <f t="shared" si="45"/>
        <v>3.7349999999999999</v>
      </c>
      <c r="BC37" s="76">
        <f t="shared" si="46"/>
        <v>0</v>
      </c>
      <c r="BD37" s="76">
        <f t="shared" si="47"/>
        <v>7.47</v>
      </c>
    </row>
    <row r="38" spans="4:56" x14ac:dyDescent="0.25">
      <c r="D38" s="21">
        <f t="shared" si="48"/>
        <v>21</v>
      </c>
      <c r="E38" s="67">
        <v>19</v>
      </c>
      <c r="F38" s="67">
        <v>20.100000000000001</v>
      </c>
      <c r="J38" s="76">
        <f t="shared" si="25"/>
        <v>20.100000000000001</v>
      </c>
      <c r="K38" s="76">
        <f t="shared" si="26"/>
        <v>19.55</v>
      </c>
      <c r="L38" s="76">
        <f t="shared" si="27"/>
        <v>19.55</v>
      </c>
      <c r="M38" s="76">
        <f t="shared" si="28"/>
        <v>19</v>
      </c>
      <c r="O38" s="67">
        <v>75</v>
      </c>
      <c r="P38" s="67">
        <v>91</v>
      </c>
      <c r="T38" s="78">
        <f t="shared" si="29"/>
        <v>91</v>
      </c>
      <c r="U38" s="78">
        <f t="shared" si="30"/>
        <v>83</v>
      </c>
      <c r="V38" s="78">
        <f t="shared" si="31"/>
        <v>83</v>
      </c>
      <c r="W38" s="78">
        <f t="shared" si="32"/>
        <v>75</v>
      </c>
      <c r="Y38" s="67">
        <v>0</v>
      </c>
      <c r="Z38" s="67" t="str">
        <v>T</v>
      </c>
      <c r="AD38" s="76">
        <f t="shared" si="33"/>
        <v>0</v>
      </c>
      <c r="AE38" s="76">
        <f t="shared" si="34"/>
        <v>0</v>
      </c>
      <c r="AF38" s="76">
        <f t="shared" si="35"/>
        <v>0</v>
      </c>
      <c r="AG38" s="76">
        <f t="shared" si="36"/>
        <v>0</v>
      </c>
      <c r="AH38" s="76">
        <f t="shared" si="37"/>
        <v>0</v>
      </c>
      <c r="AJ38" s="67">
        <v>1.1000000000000001</v>
      </c>
      <c r="AK38" s="67">
        <v>0.9</v>
      </c>
      <c r="AO38" s="76">
        <f t="shared" si="38"/>
        <v>1.1000000000000001</v>
      </c>
      <c r="AP38" s="76">
        <f t="shared" si="39"/>
        <v>1</v>
      </c>
      <c r="AQ38" s="76">
        <f t="shared" si="40"/>
        <v>1</v>
      </c>
      <c r="AR38" s="76">
        <f t="shared" si="41"/>
        <v>0.9</v>
      </c>
      <c r="AS38" s="76">
        <f t="shared" si="42"/>
        <v>2</v>
      </c>
      <c r="AU38" s="67">
        <v>4.09</v>
      </c>
      <c r="AV38" s="67">
        <v>9.89</v>
      </c>
      <c r="AZ38" s="76">
        <f t="shared" si="43"/>
        <v>9.89</v>
      </c>
      <c r="BA38" s="76">
        <f t="shared" si="44"/>
        <v>6.99</v>
      </c>
      <c r="BB38" s="76">
        <f t="shared" si="45"/>
        <v>6.99</v>
      </c>
      <c r="BC38" s="76">
        <f t="shared" si="46"/>
        <v>4.09</v>
      </c>
      <c r="BD38" s="76">
        <f t="shared" si="47"/>
        <v>13.98</v>
      </c>
    </row>
    <row r="39" spans="4:56" x14ac:dyDescent="0.25">
      <c r="D39" s="21">
        <f t="shared" si="48"/>
        <v>22</v>
      </c>
      <c r="E39" s="67">
        <v>21</v>
      </c>
      <c r="F39" s="67">
        <v>21.1</v>
      </c>
      <c r="J39" s="76">
        <f t="shared" si="25"/>
        <v>21.1</v>
      </c>
      <c r="K39" s="76">
        <f t="shared" si="26"/>
        <v>21.05</v>
      </c>
      <c r="L39" s="76">
        <f t="shared" si="27"/>
        <v>21.05</v>
      </c>
      <c r="M39" s="76">
        <f t="shared" si="28"/>
        <v>21</v>
      </c>
      <c r="O39" s="67">
        <v>78</v>
      </c>
      <c r="P39" s="67">
        <v>95</v>
      </c>
      <c r="T39" s="78">
        <f t="shared" si="29"/>
        <v>95</v>
      </c>
      <c r="U39" s="78">
        <f t="shared" si="30"/>
        <v>86.5</v>
      </c>
      <c r="V39" s="78">
        <f t="shared" si="31"/>
        <v>86.5</v>
      </c>
      <c r="W39" s="78">
        <f t="shared" si="32"/>
        <v>78</v>
      </c>
      <c r="Y39" s="67">
        <v>0</v>
      </c>
      <c r="Z39" s="67">
        <v>8</v>
      </c>
      <c r="AD39" s="76">
        <f t="shared" si="33"/>
        <v>8</v>
      </c>
      <c r="AE39" s="76">
        <f t="shared" si="34"/>
        <v>4</v>
      </c>
      <c r="AF39" s="76">
        <f t="shared" si="35"/>
        <v>4</v>
      </c>
      <c r="AG39" s="76">
        <f t="shared" si="36"/>
        <v>0</v>
      </c>
      <c r="AH39" s="76">
        <f t="shared" si="37"/>
        <v>8</v>
      </c>
      <c r="AJ39" s="67">
        <v>5.3</v>
      </c>
      <c r="AK39" s="67">
        <v>0.6</v>
      </c>
      <c r="AO39" s="76">
        <f t="shared" si="38"/>
        <v>5.3</v>
      </c>
      <c r="AP39" s="76">
        <f t="shared" si="39"/>
        <v>2.95</v>
      </c>
      <c r="AQ39" s="76">
        <f t="shared" si="40"/>
        <v>2.9499999999999997</v>
      </c>
      <c r="AR39" s="76">
        <f t="shared" si="41"/>
        <v>0.6</v>
      </c>
      <c r="AS39" s="76">
        <f t="shared" si="42"/>
        <v>5.8999999999999995</v>
      </c>
      <c r="AU39" s="67">
        <v>9.93</v>
      </c>
      <c r="AV39" s="67">
        <v>4.93</v>
      </c>
      <c r="AZ39" s="76">
        <f t="shared" si="43"/>
        <v>9.93</v>
      </c>
      <c r="BA39" s="76">
        <f t="shared" si="44"/>
        <v>7.43</v>
      </c>
      <c r="BB39" s="76">
        <f t="shared" si="45"/>
        <v>7.43</v>
      </c>
      <c r="BC39" s="76">
        <f t="shared" si="46"/>
        <v>4.93</v>
      </c>
      <c r="BD39" s="76">
        <f t="shared" si="47"/>
        <v>14.86</v>
      </c>
    </row>
    <row r="40" spans="4:56" x14ac:dyDescent="0.25">
      <c r="D40" s="21">
        <f t="shared" si="48"/>
        <v>23</v>
      </c>
      <c r="E40" s="67">
        <v>23</v>
      </c>
      <c r="F40" s="67">
        <v>21</v>
      </c>
      <c r="J40" s="76">
        <f t="shared" si="25"/>
        <v>23</v>
      </c>
      <c r="K40" s="76">
        <f t="shared" si="26"/>
        <v>22</v>
      </c>
      <c r="L40" s="76">
        <f t="shared" si="27"/>
        <v>22</v>
      </c>
      <c r="M40" s="76">
        <f t="shared" si="28"/>
        <v>21</v>
      </c>
      <c r="O40" s="67">
        <v>77</v>
      </c>
      <c r="P40" s="67">
        <v>91</v>
      </c>
      <c r="T40" s="78">
        <f t="shared" si="29"/>
        <v>91</v>
      </c>
      <c r="U40" s="78">
        <f t="shared" si="30"/>
        <v>84</v>
      </c>
      <c r="V40" s="78">
        <f t="shared" si="31"/>
        <v>84</v>
      </c>
      <c r="W40" s="78">
        <f t="shared" si="32"/>
        <v>77</v>
      </c>
      <c r="Y40" s="67">
        <v>0</v>
      </c>
      <c r="Z40" s="67">
        <v>2.5</v>
      </c>
      <c r="AD40" s="76">
        <f t="shared" si="33"/>
        <v>2.5</v>
      </c>
      <c r="AE40" s="76">
        <f t="shared" si="34"/>
        <v>1.25</v>
      </c>
      <c r="AF40" s="76">
        <f t="shared" si="35"/>
        <v>1.25</v>
      </c>
      <c r="AG40" s="76">
        <f t="shared" si="36"/>
        <v>0</v>
      </c>
      <c r="AH40" s="76">
        <f t="shared" si="37"/>
        <v>2.5</v>
      </c>
      <c r="AJ40" s="67">
        <v>1.3</v>
      </c>
      <c r="AK40" s="67">
        <v>0</v>
      </c>
      <c r="AO40" s="76">
        <f t="shared" si="38"/>
        <v>1.3</v>
      </c>
      <c r="AP40" s="76">
        <f t="shared" si="39"/>
        <v>0.65</v>
      </c>
      <c r="AQ40" s="76">
        <f t="shared" si="40"/>
        <v>0.65</v>
      </c>
      <c r="AR40" s="76">
        <f t="shared" si="41"/>
        <v>0</v>
      </c>
      <c r="AS40" s="76">
        <f t="shared" si="42"/>
        <v>1.3</v>
      </c>
      <c r="AU40" s="67">
        <v>6.15</v>
      </c>
      <c r="AV40" s="67">
        <v>4.51</v>
      </c>
      <c r="AZ40" s="76">
        <f t="shared" si="43"/>
        <v>6.15</v>
      </c>
      <c r="BA40" s="76">
        <f t="shared" si="44"/>
        <v>5.33</v>
      </c>
      <c r="BB40" s="76">
        <f t="shared" si="45"/>
        <v>5.33</v>
      </c>
      <c r="BC40" s="76">
        <f t="shared" si="46"/>
        <v>4.51</v>
      </c>
      <c r="BD40" s="76">
        <f t="shared" si="47"/>
        <v>10.66</v>
      </c>
    </row>
    <row r="41" spans="4:56" x14ac:dyDescent="0.25">
      <c r="D41" s="21">
        <f t="shared" si="48"/>
        <v>24</v>
      </c>
      <c r="E41" s="67">
        <v>23.1</v>
      </c>
      <c r="F41" s="67">
        <v>18.600000000000001</v>
      </c>
      <c r="J41" s="76">
        <f t="shared" si="25"/>
        <v>23.1</v>
      </c>
      <c r="K41" s="76">
        <f t="shared" si="26"/>
        <v>20.85</v>
      </c>
      <c r="L41" s="76">
        <f t="shared" si="27"/>
        <v>20.85</v>
      </c>
      <c r="M41" s="76">
        <f t="shared" si="28"/>
        <v>18.600000000000001</v>
      </c>
      <c r="O41" s="67">
        <v>75</v>
      </c>
      <c r="P41" s="67">
        <v>81</v>
      </c>
      <c r="T41" s="78">
        <f t="shared" si="29"/>
        <v>81</v>
      </c>
      <c r="U41" s="78">
        <f t="shared" si="30"/>
        <v>78</v>
      </c>
      <c r="V41" s="78">
        <f t="shared" si="31"/>
        <v>78</v>
      </c>
      <c r="W41" s="78">
        <f t="shared" si="32"/>
        <v>75</v>
      </c>
      <c r="Y41" s="67">
        <v>0</v>
      </c>
      <c r="Z41" s="67">
        <v>0.5</v>
      </c>
      <c r="AD41" s="76">
        <f t="shared" si="33"/>
        <v>0.5</v>
      </c>
      <c r="AE41" s="76">
        <f t="shared" si="34"/>
        <v>0.25</v>
      </c>
      <c r="AF41" s="76">
        <f t="shared" si="35"/>
        <v>0.25</v>
      </c>
      <c r="AG41" s="76">
        <f t="shared" si="36"/>
        <v>0</v>
      </c>
      <c r="AH41" s="76">
        <f t="shared" si="37"/>
        <v>0.5</v>
      </c>
      <c r="AJ41" s="67">
        <v>4.8</v>
      </c>
      <c r="AK41" s="67">
        <v>0</v>
      </c>
      <c r="AO41" s="76">
        <f t="shared" si="38"/>
        <v>4.8</v>
      </c>
      <c r="AP41" s="76">
        <f t="shared" si="39"/>
        <v>2.4</v>
      </c>
      <c r="AQ41" s="76">
        <f t="shared" si="40"/>
        <v>2.4</v>
      </c>
      <c r="AR41" s="76">
        <f t="shared" si="41"/>
        <v>0</v>
      </c>
      <c r="AS41" s="76">
        <f t="shared" si="42"/>
        <v>4.8</v>
      </c>
      <c r="AU41" s="67">
        <v>10.39</v>
      </c>
      <c r="AV41" s="67">
        <v>2.16</v>
      </c>
      <c r="AZ41" s="76">
        <f t="shared" si="43"/>
        <v>10.39</v>
      </c>
      <c r="BA41" s="76">
        <f t="shared" si="44"/>
        <v>6.2750000000000004</v>
      </c>
      <c r="BB41" s="76">
        <f t="shared" si="45"/>
        <v>6.2750000000000004</v>
      </c>
      <c r="BC41" s="76">
        <f t="shared" si="46"/>
        <v>2.16</v>
      </c>
      <c r="BD41" s="76">
        <f t="shared" si="47"/>
        <v>12.55</v>
      </c>
    </row>
    <row r="42" spans="4:56" x14ac:dyDescent="0.25">
      <c r="D42" s="21">
        <f t="shared" si="48"/>
        <v>25</v>
      </c>
      <c r="E42" s="67">
        <v>23.3</v>
      </c>
      <c r="F42" s="67">
        <v>18.7</v>
      </c>
      <c r="J42" s="76">
        <f t="shared" si="25"/>
        <v>23.3</v>
      </c>
      <c r="K42" s="76">
        <f t="shared" si="26"/>
        <v>21</v>
      </c>
      <c r="L42" s="76">
        <f t="shared" si="27"/>
        <v>21</v>
      </c>
      <c r="M42" s="76">
        <f t="shared" si="28"/>
        <v>18.7</v>
      </c>
      <c r="O42" s="67">
        <v>72</v>
      </c>
      <c r="P42" s="67">
        <v>79</v>
      </c>
      <c r="T42" s="78">
        <f t="shared" si="29"/>
        <v>79</v>
      </c>
      <c r="U42" s="78">
        <f t="shared" si="30"/>
        <v>75.5</v>
      </c>
      <c r="V42" s="78">
        <f t="shared" si="31"/>
        <v>75.5</v>
      </c>
      <c r="W42" s="78">
        <f t="shared" si="32"/>
        <v>72</v>
      </c>
      <c r="Y42" s="67">
        <v>0</v>
      </c>
      <c r="Z42" s="67" t="str">
        <v>T</v>
      </c>
      <c r="AD42" s="76">
        <f t="shared" si="33"/>
        <v>0</v>
      </c>
      <c r="AE42" s="76">
        <f t="shared" si="34"/>
        <v>0</v>
      </c>
      <c r="AF42" s="76">
        <f t="shared" si="35"/>
        <v>0</v>
      </c>
      <c r="AG42" s="76">
        <f t="shared" si="36"/>
        <v>0</v>
      </c>
      <c r="AH42" s="76">
        <f t="shared" si="37"/>
        <v>0</v>
      </c>
      <c r="AJ42" s="67">
        <v>2.9</v>
      </c>
      <c r="AK42" s="67">
        <v>5</v>
      </c>
      <c r="AO42" s="76">
        <f t="shared" si="38"/>
        <v>5</v>
      </c>
      <c r="AP42" s="76">
        <f t="shared" si="39"/>
        <v>3.95</v>
      </c>
      <c r="AQ42" s="76">
        <f t="shared" si="40"/>
        <v>3.95</v>
      </c>
      <c r="AR42" s="76">
        <f t="shared" si="41"/>
        <v>2.9</v>
      </c>
      <c r="AS42" s="76">
        <f t="shared" si="42"/>
        <v>7.9</v>
      </c>
      <c r="AU42" s="67">
        <v>6.47</v>
      </c>
      <c r="AV42" s="67">
        <v>14.86</v>
      </c>
      <c r="AZ42" s="76">
        <f t="shared" si="43"/>
        <v>14.86</v>
      </c>
      <c r="BA42" s="76">
        <f t="shared" si="44"/>
        <v>10.664999999999999</v>
      </c>
      <c r="BB42" s="76">
        <f t="shared" si="45"/>
        <v>10.664999999999999</v>
      </c>
      <c r="BC42" s="76">
        <f t="shared" si="46"/>
        <v>6.47</v>
      </c>
      <c r="BD42" s="76">
        <f t="shared" si="47"/>
        <v>21.33</v>
      </c>
    </row>
    <row r="43" spans="4:56" x14ac:dyDescent="0.25">
      <c r="D43" s="21">
        <f t="shared" si="48"/>
        <v>26</v>
      </c>
      <c r="E43" s="67">
        <v>21.2</v>
      </c>
      <c r="F43" s="67">
        <v>19.600000000000001</v>
      </c>
      <c r="J43" s="76">
        <f t="shared" si="25"/>
        <v>21.2</v>
      </c>
      <c r="K43" s="76">
        <f t="shared" si="26"/>
        <v>20.399999999999999</v>
      </c>
      <c r="L43" s="76">
        <f t="shared" si="27"/>
        <v>20.399999999999999</v>
      </c>
      <c r="M43" s="76">
        <f t="shared" si="28"/>
        <v>19.600000000000001</v>
      </c>
      <c r="O43" s="67">
        <v>87</v>
      </c>
      <c r="P43" s="67">
        <v>78</v>
      </c>
      <c r="T43" s="78">
        <f t="shared" si="29"/>
        <v>87</v>
      </c>
      <c r="U43" s="78">
        <f t="shared" si="30"/>
        <v>82.5</v>
      </c>
      <c r="V43" s="78">
        <f t="shared" si="31"/>
        <v>82.5</v>
      </c>
      <c r="W43" s="78">
        <f t="shared" si="32"/>
        <v>78</v>
      </c>
      <c r="Y43" s="67">
        <v>6</v>
      </c>
      <c r="Z43" s="67">
        <v>1</v>
      </c>
      <c r="AD43" s="76">
        <f t="shared" si="33"/>
        <v>6</v>
      </c>
      <c r="AE43" s="76">
        <f t="shared" si="34"/>
        <v>3.5</v>
      </c>
      <c r="AF43" s="76">
        <f t="shared" si="35"/>
        <v>3.5</v>
      </c>
      <c r="AG43" s="76">
        <f t="shared" si="36"/>
        <v>1</v>
      </c>
      <c r="AH43" s="76">
        <f t="shared" si="37"/>
        <v>7</v>
      </c>
      <c r="AJ43" s="67">
        <v>0.4</v>
      </c>
      <c r="AK43" s="67">
        <v>8.5</v>
      </c>
      <c r="AO43" s="76">
        <f t="shared" si="38"/>
        <v>8.5</v>
      </c>
      <c r="AP43" s="76">
        <f t="shared" si="39"/>
        <v>4.45</v>
      </c>
      <c r="AQ43" s="76">
        <f t="shared" si="40"/>
        <v>4.45</v>
      </c>
      <c r="AR43" s="76">
        <f t="shared" si="41"/>
        <v>0.4</v>
      </c>
      <c r="AS43" s="76">
        <f t="shared" si="42"/>
        <v>8.9</v>
      </c>
      <c r="AU43" s="67">
        <v>1.92</v>
      </c>
      <c r="AV43" s="67">
        <v>16.8</v>
      </c>
      <c r="AZ43" s="76">
        <f t="shared" si="43"/>
        <v>16.8</v>
      </c>
      <c r="BA43" s="76">
        <f t="shared" si="44"/>
        <v>9.36</v>
      </c>
      <c r="BB43" s="76">
        <f t="shared" si="45"/>
        <v>9.36</v>
      </c>
      <c r="BC43" s="76">
        <f t="shared" si="46"/>
        <v>1.92</v>
      </c>
      <c r="BD43" s="76">
        <f t="shared" si="47"/>
        <v>18.72</v>
      </c>
    </row>
    <row r="44" spans="4:56" x14ac:dyDescent="0.25">
      <c r="D44" s="21">
        <f t="shared" si="48"/>
        <v>27</v>
      </c>
      <c r="E44" s="67">
        <v>18.7</v>
      </c>
      <c r="F44" s="67">
        <v>18.899999999999999</v>
      </c>
      <c r="J44" s="76">
        <f t="shared" si="25"/>
        <v>18.899999999999999</v>
      </c>
      <c r="K44" s="76">
        <f t="shared" si="26"/>
        <v>18.799999999999997</v>
      </c>
      <c r="L44" s="76">
        <f t="shared" si="27"/>
        <v>18.799999999999997</v>
      </c>
      <c r="M44" s="76">
        <f t="shared" si="28"/>
        <v>18.7</v>
      </c>
      <c r="O44" s="67">
        <v>85</v>
      </c>
      <c r="P44" s="67">
        <v>90</v>
      </c>
      <c r="T44" s="78">
        <f t="shared" si="29"/>
        <v>90</v>
      </c>
      <c r="U44" s="78">
        <f t="shared" si="30"/>
        <v>87.5</v>
      </c>
      <c r="V44" s="78">
        <f t="shared" si="31"/>
        <v>87.5</v>
      </c>
      <c r="W44" s="78">
        <f t="shared" si="32"/>
        <v>85</v>
      </c>
      <c r="Y44" s="67">
        <v>3.5</v>
      </c>
      <c r="Z44" s="67">
        <v>2</v>
      </c>
      <c r="AD44" s="76">
        <f t="shared" si="33"/>
        <v>3.5</v>
      </c>
      <c r="AE44" s="76">
        <f t="shared" si="34"/>
        <v>2.75</v>
      </c>
      <c r="AF44" s="76">
        <f t="shared" si="35"/>
        <v>2.75</v>
      </c>
      <c r="AG44" s="76">
        <f t="shared" si="36"/>
        <v>2</v>
      </c>
      <c r="AH44" s="76">
        <f t="shared" si="37"/>
        <v>5.5</v>
      </c>
      <c r="AJ44" s="67">
        <v>0</v>
      </c>
      <c r="AK44" s="67">
        <v>0.1</v>
      </c>
      <c r="AO44" s="76">
        <f t="shared" si="38"/>
        <v>0.1</v>
      </c>
      <c r="AP44" s="76">
        <f t="shared" si="39"/>
        <v>0.05</v>
      </c>
      <c r="AQ44" s="76">
        <f t="shared" si="40"/>
        <v>0.05</v>
      </c>
      <c r="AR44" s="76">
        <f t="shared" si="41"/>
        <v>0</v>
      </c>
      <c r="AS44" s="76">
        <f t="shared" si="42"/>
        <v>0.1</v>
      </c>
      <c r="AU44" s="67">
        <v>0</v>
      </c>
      <c r="AV44" s="67">
        <v>5.64</v>
      </c>
      <c r="AZ44" s="76">
        <f t="shared" si="43"/>
        <v>5.64</v>
      </c>
      <c r="BA44" s="76">
        <f t="shared" si="44"/>
        <v>2.82</v>
      </c>
      <c r="BB44" s="76">
        <f t="shared" si="45"/>
        <v>2.82</v>
      </c>
      <c r="BC44" s="76">
        <f t="shared" si="46"/>
        <v>0</v>
      </c>
      <c r="BD44" s="76">
        <f t="shared" si="47"/>
        <v>5.64</v>
      </c>
    </row>
    <row r="45" spans="4:56" x14ac:dyDescent="0.25">
      <c r="D45" s="21">
        <f t="shared" si="48"/>
        <v>28</v>
      </c>
      <c r="E45" s="67">
        <v>17.100000000000001</v>
      </c>
      <c r="F45" s="67">
        <v>18</v>
      </c>
      <c r="J45" s="76">
        <f t="shared" si="25"/>
        <v>18</v>
      </c>
      <c r="K45" s="76">
        <f t="shared" si="26"/>
        <v>17.55</v>
      </c>
      <c r="L45" s="76">
        <f t="shared" si="27"/>
        <v>17.55</v>
      </c>
      <c r="M45" s="76">
        <f t="shared" si="28"/>
        <v>17.100000000000001</v>
      </c>
      <c r="O45" s="67">
        <v>80</v>
      </c>
      <c r="P45" s="67">
        <v>82</v>
      </c>
      <c r="T45" s="78">
        <f t="shared" si="29"/>
        <v>82</v>
      </c>
      <c r="U45" s="78">
        <f t="shared" si="30"/>
        <v>81</v>
      </c>
      <c r="V45" s="78">
        <f t="shared" si="31"/>
        <v>81</v>
      </c>
      <c r="W45" s="78">
        <f t="shared" si="32"/>
        <v>80</v>
      </c>
      <c r="Y45" s="67">
        <v>0.5</v>
      </c>
      <c r="Z45" s="67">
        <v>2.5</v>
      </c>
      <c r="AD45" s="76">
        <f t="shared" si="33"/>
        <v>2.5</v>
      </c>
      <c r="AE45" s="76">
        <f t="shared" si="34"/>
        <v>1.5</v>
      </c>
      <c r="AF45" s="76">
        <f t="shared" si="35"/>
        <v>1.5</v>
      </c>
      <c r="AG45" s="76">
        <f t="shared" si="36"/>
        <v>0.5</v>
      </c>
      <c r="AH45" s="76">
        <f t="shared" si="37"/>
        <v>3</v>
      </c>
      <c r="AJ45" s="67">
        <v>0</v>
      </c>
      <c r="AK45" s="67">
        <v>1</v>
      </c>
      <c r="AO45" s="76">
        <f t="shared" si="38"/>
        <v>1</v>
      </c>
      <c r="AP45" s="76">
        <f t="shared" si="39"/>
        <v>0.5</v>
      </c>
      <c r="AQ45" s="76">
        <f t="shared" si="40"/>
        <v>0.5</v>
      </c>
      <c r="AR45" s="76">
        <f t="shared" si="41"/>
        <v>0</v>
      </c>
      <c r="AS45" s="76">
        <f t="shared" si="42"/>
        <v>1</v>
      </c>
      <c r="AU45" s="67">
        <v>0</v>
      </c>
      <c r="AV45" s="67">
        <v>5.58</v>
      </c>
      <c r="AZ45" s="76">
        <f t="shared" si="43"/>
        <v>5.58</v>
      </c>
      <c r="BA45" s="76">
        <f t="shared" si="44"/>
        <v>2.79</v>
      </c>
      <c r="BB45" s="76">
        <f t="shared" si="45"/>
        <v>2.79</v>
      </c>
      <c r="BC45" s="76">
        <f t="shared" si="46"/>
        <v>0</v>
      </c>
      <c r="BD45" s="76">
        <f t="shared" si="47"/>
        <v>5.58</v>
      </c>
    </row>
    <row r="46" spans="4:56" x14ac:dyDescent="0.25">
      <c r="D46" s="21">
        <f t="shared" si="48"/>
        <v>29</v>
      </c>
      <c r="E46" s="67">
        <v>15.6</v>
      </c>
      <c r="F46" s="67">
        <v>16</v>
      </c>
      <c r="J46" s="76">
        <f t="shared" si="25"/>
        <v>16</v>
      </c>
      <c r="K46" s="76">
        <f t="shared" si="26"/>
        <v>15.8</v>
      </c>
      <c r="L46" s="76">
        <f t="shared" si="27"/>
        <v>15.8</v>
      </c>
      <c r="M46" s="76">
        <f t="shared" si="28"/>
        <v>15.6</v>
      </c>
      <c r="O46" s="67">
        <v>75</v>
      </c>
      <c r="P46" s="67">
        <v>60</v>
      </c>
      <c r="T46" s="78">
        <f t="shared" si="29"/>
        <v>75</v>
      </c>
      <c r="U46" s="78">
        <f t="shared" si="30"/>
        <v>67.5</v>
      </c>
      <c r="V46" s="78">
        <f t="shared" si="31"/>
        <v>67.5</v>
      </c>
      <c r="W46" s="78">
        <f t="shared" si="32"/>
        <v>60</v>
      </c>
      <c r="Y46" s="67" t="str">
        <v>T</v>
      </c>
      <c r="Z46" s="67">
        <v>0</v>
      </c>
      <c r="AD46" s="76">
        <f t="shared" si="33"/>
        <v>0</v>
      </c>
      <c r="AE46" s="76">
        <f t="shared" si="34"/>
        <v>0</v>
      </c>
      <c r="AF46" s="76">
        <f t="shared" si="35"/>
        <v>0</v>
      </c>
      <c r="AG46" s="76">
        <f t="shared" si="36"/>
        <v>0</v>
      </c>
      <c r="AH46" s="76">
        <f t="shared" si="37"/>
        <v>0</v>
      </c>
      <c r="AJ46" s="67">
        <v>0</v>
      </c>
      <c r="AK46" s="67">
        <v>0</v>
      </c>
      <c r="AO46" s="76">
        <f t="shared" si="38"/>
        <v>0</v>
      </c>
      <c r="AP46" s="76">
        <f t="shared" si="39"/>
        <v>0</v>
      </c>
      <c r="AQ46" s="76">
        <f t="shared" si="40"/>
        <v>0</v>
      </c>
      <c r="AR46" s="76">
        <f t="shared" si="41"/>
        <v>0</v>
      </c>
      <c r="AS46" s="76">
        <f t="shared" si="42"/>
        <v>0</v>
      </c>
      <c r="AU46" s="67">
        <v>0</v>
      </c>
      <c r="AV46" s="67">
        <v>2.1</v>
      </c>
      <c r="AZ46" s="76">
        <f t="shared" si="43"/>
        <v>2.1</v>
      </c>
      <c r="BA46" s="76">
        <f t="shared" si="44"/>
        <v>1.05</v>
      </c>
      <c r="BB46" s="76">
        <f t="shared" si="45"/>
        <v>1.05</v>
      </c>
      <c r="BC46" s="76">
        <f t="shared" si="46"/>
        <v>0</v>
      </c>
      <c r="BD46" s="76">
        <f t="shared" si="47"/>
        <v>2.1</v>
      </c>
    </row>
    <row r="47" spans="4:56" x14ac:dyDescent="0.25">
      <c r="D47" s="21">
        <f t="shared" si="48"/>
        <v>30</v>
      </c>
      <c r="E47" s="67">
        <v>14.6</v>
      </c>
      <c r="F47" s="67">
        <v>16.8</v>
      </c>
      <c r="J47" s="76">
        <f t="shared" si="25"/>
        <v>16.8</v>
      </c>
      <c r="K47" s="76">
        <f t="shared" si="26"/>
        <v>15.7</v>
      </c>
      <c r="L47" s="76">
        <f t="shared" si="27"/>
        <v>15.7</v>
      </c>
      <c r="M47" s="76">
        <f t="shared" si="28"/>
        <v>14.6</v>
      </c>
      <c r="O47" s="67">
        <v>67</v>
      </c>
      <c r="P47" s="67">
        <v>73</v>
      </c>
      <c r="T47" s="78">
        <f t="shared" si="29"/>
        <v>73</v>
      </c>
      <c r="U47" s="78">
        <f t="shared" si="30"/>
        <v>70</v>
      </c>
      <c r="V47" s="78">
        <f t="shared" si="31"/>
        <v>70</v>
      </c>
      <c r="W47" s="78">
        <f t="shared" si="32"/>
        <v>67</v>
      </c>
      <c r="Y47" s="67">
        <v>0</v>
      </c>
      <c r="Z47" s="67" t="str">
        <v>T</v>
      </c>
      <c r="AD47" s="76">
        <f t="shared" si="33"/>
        <v>0</v>
      </c>
      <c r="AE47" s="76">
        <f t="shared" si="34"/>
        <v>0</v>
      </c>
      <c r="AF47" s="76">
        <f t="shared" si="35"/>
        <v>0</v>
      </c>
      <c r="AG47" s="76">
        <f t="shared" si="36"/>
        <v>0</v>
      </c>
      <c r="AH47" s="76">
        <f t="shared" si="37"/>
        <v>0</v>
      </c>
      <c r="AJ47" s="67">
        <v>0</v>
      </c>
      <c r="AK47" s="67">
        <v>5</v>
      </c>
      <c r="AO47" s="76">
        <f t="shared" si="38"/>
        <v>5</v>
      </c>
      <c r="AP47" s="76">
        <f t="shared" si="39"/>
        <v>2.5</v>
      </c>
      <c r="AQ47" s="76">
        <f t="shared" si="40"/>
        <v>2.5</v>
      </c>
      <c r="AR47" s="76">
        <f t="shared" si="41"/>
        <v>0</v>
      </c>
      <c r="AS47" s="76">
        <f t="shared" si="42"/>
        <v>5</v>
      </c>
      <c r="AU47" s="67">
        <v>0</v>
      </c>
      <c r="AV47" s="67">
        <v>13.44</v>
      </c>
      <c r="AZ47" s="76">
        <f t="shared" si="43"/>
        <v>13.44</v>
      </c>
      <c r="BA47" s="76">
        <f t="shared" si="44"/>
        <v>6.72</v>
      </c>
      <c r="BB47" s="76">
        <f t="shared" si="45"/>
        <v>6.72</v>
      </c>
      <c r="BC47" s="76">
        <f t="shared" si="46"/>
        <v>0</v>
      </c>
      <c r="BD47" s="76">
        <f t="shared" si="47"/>
        <v>13.44</v>
      </c>
    </row>
    <row r="48" spans="4:56" x14ac:dyDescent="0.25">
      <c r="D48" s="21">
        <f t="shared" si="48"/>
        <v>31</v>
      </c>
      <c r="E48" s="67">
        <v>15.3</v>
      </c>
      <c r="F48" s="67">
        <v>18.5</v>
      </c>
      <c r="J48" s="76">
        <f t="shared" si="25"/>
        <v>18.5</v>
      </c>
      <c r="K48" s="76">
        <f t="shared" si="26"/>
        <v>16.899999999999999</v>
      </c>
      <c r="L48" s="76">
        <f t="shared" si="27"/>
        <v>16.899999999999999</v>
      </c>
      <c r="M48" s="76">
        <f t="shared" si="28"/>
        <v>15.3</v>
      </c>
      <c r="O48" s="67">
        <v>60</v>
      </c>
      <c r="P48" s="67">
        <v>71</v>
      </c>
      <c r="T48" s="78">
        <f t="shared" si="29"/>
        <v>71</v>
      </c>
      <c r="U48" s="78">
        <f t="shared" si="30"/>
        <v>65.5</v>
      </c>
      <c r="V48" s="78">
        <f t="shared" si="31"/>
        <v>65.5</v>
      </c>
      <c r="W48" s="78">
        <f t="shared" si="32"/>
        <v>60</v>
      </c>
      <c r="Y48" s="67">
        <v>0</v>
      </c>
      <c r="Z48" s="67">
        <v>0</v>
      </c>
      <c r="AD48" s="76">
        <f t="shared" si="33"/>
        <v>0</v>
      </c>
      <c r="AE48" s="76">
        <f t="shared" si="34"/>
        <v>0</v>
      </c>
      <c r="AF48" s="76">
        <f t="shared" si="35"/>
        <v>0</v>
      </c>
      <c r="AG48" s="76">
        <f t="shared" si="36"/>
        <v>0</v>
      </c>
      <c r="AH48" s="76">
        <f t="shared" si="37"/>
        <v>0</v>
      </c>
      <c r="AJ48" s="67">
        <v>6.2</v>
      </c>
      <c r="AK48" s="67">
        <v>8</v>
      </c>
      <c r="AO48" s="76">
        <f t="shared" si="38"/>
        <v>8</v>
      </c>
      <c r="AP48" s="76">
        <f t="shared" si="39"/>
        <v>7.1</v>
      </c>
      <c r="AQ48" s="76">
        <f t="shared" si="40"/>
        <v>7.1</v>
      </c>
      <c r="AR48" s="76">
        <f t="shared" si="41"/>
        <v>6.2</v>
      </c>
      <c r="AS48" s="76">
        <f t="shared" si="42"/>
        <v>14.2</v>
      </c>
      <c r="AU48" s="67">
        <v>16.89</v>
      </c>
      <c r="AV48" s="67">
        <v>16.84</v>
      </c>
      <c r="AZ48" s="76">
        <f t="shared" si="43"/>
        <v>16.89</v>
      </c>
      <c r="BA48" s="76">
        <f t="shared" si="44"/>
        <v>16.865000000000002</v>
      </c>
      <c r="BB48" s="76">
        <f t="shared" si="45"/>
        <v>16.865000000000002</v>
      </c>
      <c r="BC48" s="76">
        <f t="shared" si="46"/>
        <v>16.84</v>
      </c>
      <c r="BD48" s="76">
        <f t="shared" si="47"/>
        <v>33.730000000000004</v>
      </c>
    </row>
    <row r="49" spans="4:56" x14ac:dyDescent="0.25">
      <c r="D49" s="21">
        <f t="shared" si="48"/>
        <v>32</v>
      </c>
      <c r="E49" s="67">
        <v>15.3</v>
      </c>
      <c r="F49" s="67">
        <v>19.399999999999999</v>
      </c>
      <c r="J49" s="76">
        <f t="shared" si="25"/>
        <v>19.399999999999999</v>
      </c>
      <c r="K49" s="76">
        <f t="shared" si="26"/>
        <v>17.350000000000001</v>
      </c>
      <c r="L49" s="76">
        <f t="shared" si="27"/>
        <v>17.350000000000001</v>
      </c>
      <c r="M49" s="76">
        <f t="shared" si="28"/>
        <v>15.3</v>
      </c>
      <c r="O49" s="67">
        <v>69</v>
      </c>
      <c r="P49" s="67">
        <v>71</v>
      </c>
      <c r="T49" s="78">
        <f t="shared" si="29"/>
        <v>71</v>
      </c>
      <c r="U49" s="78">
        <f t="shared" si="30"/>
        <v>70</v>
      </c>
      <c r="V49" s="78">
        <f t="shared" si="31"/>
        <v>70</v>
      </c>
      <c r="W49" s="78">
        <f t="shared" si="32"/>
        <v>69</v>
      </c>
      <c r="Y49" s="67" t="str">
        <v>T</v>
      </c>
      <c r="Z49" s="67">
        <v>0</v>
      </c>
      <c r="AD49" s="76">
        <f t="shared" si="33"/>
        <v>0</v>
      </c>
      <c r="AE49" s="76">
        <f t="shared" si="34"/>
        <v>0</v>
      </c>
      <c r="AF49" s="76">
        <f t="shared" si="35"/>
        <v>0</v>
      </c>
      <c r="AG49" s="76">
        <f t="shared" si="36"/>
        <v>0</v>
      </c>
      <c r="AH49" s="76">
        <f t="shared" si="37"/>
        <v>0</v>
      </c>
      <c r="AJ49" s="67">
        <v>1.3</v>
      </c>
      <c r="AK49" s="67">
        <v>10.199999999999999</v>
      </c>
      <c r="AO49" s="76">
        <f t="shared" si="38"/>
        <v>10.199999999999999</v>
      </c>
      <c r="AP49" s="76">
        <f t="shared" si="39"/>
        <v>5.7499999999999991</v>
      </c>
      <c r="AQ49" s="76">
        <f t="shared" si="40"/>
        <v>5.75</v>
      </c>
      <c r="AR49" s="76">
        <f t="shared" si="41"/>
        <v>1.3</v>
      </c>
      <c r="AS49" s="76">
        <f t="shared" si="42"/>
        <v>11.5</v>
      </c>
      <c r="AU49" s="67">
        <v>4.93</v>
      </c>
      <c r="AV49" s="67">
        <v>18.36</v>
      </c>
      <c r="AZ49" s="76">
        <f t="shared" si="43"/>
        <v>18.36</v>
      </c>
      <c r="BA49" s="76">
        <f t="shared" si="44"/>
        <v>11.645</v>
      </c>
      <c r="BB49" s="76">
        <f t="shared" si="45"/>
        <v>11.645</v>
      </c>
      <c r="BC49" s="76">
        <f t="shared" si="46"/>
        <v>4.93</v>
      </c>
      <c r="BD49" s="76">
        <f t="shared" si="47"/>
        <v>23.29</v>
      </c>
    </row>
    <row r="50" spans="4:56" x14ac:dyDescent="0.25">
      <c r="D50" s="21">
        <f t="shared" si="48"/>
        <v>33</v>
      </c>
      <c r="E50" s="67">
        <v>17.2</v>
      </c>
      <c r="F50" s="67">
        <v>19.2</v>
      </c>
      <c r="J50" s="76">
        <f t="shared" si="25"/>
        <v>19.2</v>
      </c>
      <c r="K50" s="76">
        <f t="shared" si="26"/>
        <v>18.2</v>
      </c>
      <c r="L50" s="76">
        <f t="shared" si="27"/>
        <v>18.2</v>
      </c>
      <c r="M50" s="76">
        <f t="shared" si="28"/>
        <v>17.2</v>
      </c>
      <c r="O50" s="67">
        <v>70</v>
      </c>
      <c r="P50" s="67">
        <v>76</v>
      </c>
      <c r="T50" s="78">
        <f t="shared" si="29"/>
        <v>76</v>
      </c>
      <c r="U50" s="78">
        <f t="shared" si="30"/>
        <v>73</v>
      </c>
      <c r="V50" s="78">
        <f t="shared" si="31"/>
        <v>73</v>
      </c>
      <c r="W50" s="78">
        <f t="shared" si="32"/>
        <v>70</v>
      </c>
      <c r="Y50" s="67">
        <v>0</v>
      </c>
      <c r="Z50" s="67" t="str">
        <v>T</v>
      </c>
      <c r="AD50" s="76">
        <f t="shared" si="33"/>
        <v>0</v>
      </c>
      <c r="AE50" s="76">
        <f t="shared" si="34"/>
        <v>0</v>
      </c>
      <c r="AF50" s="76">
        <f t="shared" si="35"/>
        <v>0</v>
      </c>
      <c r="AG50" s="76">
        <f t="shared" si="36"/>
        <v>0</v>
      </c>
      <c r="AH50" s="76">
        <f t="shared" si="37"/>
        <v>0</v>
      </c>
      <c r="AJ50" s="67">
        <v>3.9</v>
      </c>
      <c r="AK50" s="67">
        <v>6.1</v>
      </c>
      <c r="AO50" s="76">
        <f t="shared" si="38"/>
        <v>6.1</v>
      </c>
      <c r="AP50" s="76">
        <f t="shared" si="39"/>
        <v>5</v>
      </c>
      <c r="AQ50" s="76">
        <f t="shared" si="40"/>
        <v>5</v>
      </c>
      <c r="AR50" s="76">
        <f t="shared" si="41"/>
        <v>3.9</v>
      </c>
      <c r="AS50" s="76">
        <f t="shared" si="42"/>
        <v>10</v>
      </c>
      <c r="AU50" s="67">
        <v>11.77</v>
      </c>
      <c r="AV50" s="67">
        <v>13.96</v>
      </c>
      <c r="AZ50" s="76">
        <f t="shared" si="43"/>
        <v>13.96</v>
      </c>
      <c r="BA50" s="76">
        <f t="shared" si="44"/>
        <v>12.865</v>
      </c>
      <c r="BB50" s="76">
        <f t="shared" si="45"/>
        <v>12.865</v>
      </c>
      <c r="BC50" s="76">
        <f t="shared" si="46"/>
        <v>11.77</v>
      </c>
      <c r="BD50" s="76">
        <f t="shared" si="47"/>
        <v>25.73</v>
      </c>
    </row>
    <row r="51" spans="4:56" x14ac:dyDescent="0.25">
      <c r="D51" s="21">
        <f t="shared" si="48"/>
        <v>34</v>
      </c>
      <c r="E51" s="67">
        <v>18.8</v>
      </c>
      <c r="F51" s="67">
        <v>19.100000000000001</v>
      </c>
      <c r="J51" s="76">
        <f t="shared" si="25"/>
        <v>19.100000000000001</v>
      </c>
      <c r="K51" s="76">
        <f t="shared" si="26"/>
        <v>18.950000000000003</v>
      </c>
      <c r="L51" s="76">
        <f t="shared" si="27"/>
        <v>18.950000000000003</v>
      </c>
      <c r="M51" s="76">
        <f t="shared" si="28"/>
        <v>18.8</v>
      </c>
      <c r="O51" s="67">
        <v>76</v>
      </c>
      <c r="P51" s="67">
        <v>67</v>
      </c>
      <c r="T51" s="78">
        <f t="shared" si="29"/>
        <v>76</v>
      </c>
      <c r="U51" s="78">
        <f t="shared" si="30"/>
        <v>71.5</v>
      </c>
      <c r="V51" s="78">
        <f t="shared" si="31"/>
        <v>71.5</v>
      </c>
      <c r="W51" s="78">
        <f t="shared" si="32"/>
        <v>67</v>
      </c>
      <c r="Y51" s="67" t="str">
        <v>T</v>
      </c>
      <c r="Z51" s="67">
        <v>0</v>
      </c>
      <c r="AD51" s="76">
        <f t="shared" si="33"/>
        <v>0</v>
      </c>
      <c r="AE51" s="76">
        <f t="shared" si="34"/>
        <v>0</v>
      </c>
      <c r="AF51" s="76">
        <f t="shared" si="35"/>
        <v>0</v>
      </c>
      <c r="AG51" s="76">
        <f t="shared" si="36"/>
        <v>0</v>
      </c>
      <c r="AH51" s="76">
        <f t="shared" si="37"/>
        <v>0</v>
      </c>
      <c r="AJ51" s="67">
        <v>5.2</v>
      </c>
      <c r="AK51" s="67">
        <v>0.9</v>
      </c>
      <c r="AO51" s="76">
        <f t="shared" si="38"/>
        <v>5.2</v>
      </c>
      <c r="AP51" s="76">
        <f t="shared" si="39"/>
        <v>3.05</v>
      </c>
      <c r="AQ51" s="76">
        <f t="shared" si="40"/>
        <v>3.0500000000000003</v>
      </c>
      <c r="AR51" s="76">
        <f t="shared" si="41"/>
        <v>0.9</v>
      </c>
      <c r="AS51" s="76">
        <f t="shared" si="42"/>
        <v>6.1000000000000005</v>
      </c>
      <c r="AU51" s="67">
        <v>11.76</v>
      </c>
      <c r="AV51" s="67">
        <v>9.51</v>
      </c>
      <c r="AZ51" s="76">
        <f t="shared" si="43"/>
        <v>11.76</v>
      </c>
      <c r="BA51" s="76">
        <f t="shared" si="44"/>
        <v>10.635</v>
      </c>
      <c r="BB51" s="76">
        <f t="shared" si="45"/>
        <v>10.635</v>
      </c>
      <c r="BC51" s="76">
        <f t="shared" si="46"/>
        <v>9.51</v>
      </c>
      <c r="BD51" s="76">
        <f t="shared" si="47"/>
        <v>21.27</v>
      </c>
    </row>
    <row r="52" spans="4:56" x14ac:dyDescent="0.25">
      <c r="D52" s="21">
        <f t="shared" si="48"/>
        <v>35</v>
      </c>
      <c r="E52" s="67">
        <v>19.399999999999999</v>
      </c>
      <c r="F52" s="67">
        <v>19</v>
      </c>
      <c r="J52" s="76">
        <f t="shared" si="25"/>
        <v>19.399999999999999</v>
      </c>
      <c r="K52" s="76">
        <f t="shared" si="26"/>
        <v>19.2</v>
      </c>
      <c r="L52" s="76">
        <f t="shared" si="27"/>
        <v>19.2</v>
      </c>
      <c r="M52" s="76">
        <f t="shared" si="28"/>
        <v>19</v>
      </c>
      <c r="O52" s="67">
        <v>80</v>
      </c>
      <c r="P52" s="67">
        <v>74</v>
      </c>
      <c r="T52" s="78">
        <f t="shared" si="29"/>
        <v>80</v>
      </c>
      <c r="U52" s="78">
        <f t="shared" si="30"/>
        <v>77</v>
      </c>
      <c r="V52" s="78">
        <f t="shared" si="31"/>
        <v>77</v>
      </c>
      <c r="W52" s="78">
        <f t="shared" si="32"/>
        <v>74</v>
      </c>
      <c r="Y52" s="67">
        <v>0.5</v>
      </c>
      <c r="Z52" s="67">
        <v>0</v>
      </c>
      <c r="AD52" s="76">
        <f t="shared" si="33"/>
        <v>0.5</v>
      </c>
      <c r="AE52" s="76">
        <f t="shared" si="34"/>
        <v>0.25</v>
      </c>
      <c r="AF52" s="76">
        <f t="shared" si="35"/>
        <v>0.25</v>
      </c>
      <c r="AG52" s="76">
        <f t="shared" si="36"/>
        <v>0</v>
      </c>
      <c r="AH52" s="76">
        <f t="shared" si="37"/>
        <v>0.5</v>
      </c>
      <c r="AJ52" s="67">
        <v>2.6</v>
      </c>
      <c r="AK52" s="67">
        <v>5.4</v>
      </c>
      <c r="AO52" s="76">
        <f t="shared" si="38"/>
        <v>5.4</v>
      </c>
      <c r="AP52" s="76">
        <f t="shared" si="39"/>
        <v>4</v>
      </c>
      <c r="AQ52" s="76">
        <f t="shared" si="40"/>
        <v>4</v>
      </c>
      <c r="AR52" s="76">
        <f t="shared" si="41"/>
        <v>2.6</v>
      </c>
      <c r="AS52" s="76">
        <f t="shared" si="42"/>
        <v>8</v>
      </c>
      <c r="AU52" s="67">
        <v>7.28</v>
      </c>
      <c r="AV52" s="67">
        <v>13.35</v>
      </c>
      <c r="AZ52" s="76">
        <f t="shared" si="43"/>
        <v>13.35</v>
      </c>
      <c r="BA52" s="76">
        <f t="shared" si="44"/>
        <v>10.315</v>
      </c>
      <c r="BB52" s="76">
        <f t="shared" si="45"/>
        <v>10.315</v>
      </c>
      <c r="BC52" s="76">
        <f t="shared" si="46"/>
        <v>7.28</v>
      </c>
      <c r="BD52" s="76">
        <f t="shared" si="47"/>
        <v>20.63</v>
      </c>
    </row>
    <row r="53" spans="4:56" x14ac:dyDescent="0.25">
      <c r="D53" s="21">
        <f t="shared" si="48"/>
        <v>36</v>
      </c>
      <c r="E53" s="67">
        <v>18.7</v>
      </c>
      <c r="F53" s="67">
        <v>18.7</v>
      </c>
      <c r="J53" s="76">
        <f t="shared" si="25"/>
        <v>18.7</v>
      </c>
      <c r="K53" s="76">
        <f t="shared" si="26"/>
        <v>18.7</v>
      </c>
      <c r="L53" s="76">
        <f t="shared" si="27"/>
        <v>18.7</v>
      </c>
      <c r="M53" s="76">
        <f t="shared" si="28"/>
        <v>18.7</v>
      </c>
      <c r="O53" s="67">
        <v>76</v>
      </c>
      <c r="P53" s="67">
        <v>84</v>
      </c>
      <c r="T53" s="78">
        <f t="shared" si="29"/>
        <v>84</v>
      </c>
      <c r="U53" s="78">
        <f t="shared" si="30"/>
        <v>80</v>
      </c>
      <c r="V53" s="78">
        <f t="shared" si="31"/>
        <v>80</v>
      </c>
      <c r="W53" s="78">
        <f t="shared" si="32"/>
        <v>76</v>
      </c>
      <c r="Y53" s="67">
        <v>3.5</v>
      </c>
      <c r="Z53" s="67">
        <v>1</v>
      </c>
      <c r="AD53" s="76">
        <f t="shared" si="33"/>
        <v>3.5</v>
      </c>
      <c r="AE53" s="76">
        <f t="shared" si="34"/>
        <v>2.25</v>
      </c>
      <c r="AF53" s="76">
        <f t="shared" si="35"/>
        <v>2.25</v>
      </c>
      <c r="AG53" s="76">
        <f t="shared" si="36"/>
        <v>1</v>
      </c>
      <c r="AH53" s="76">
        <f t="shared" si="37"/>
        <v>4.5</v>
      </c>
      <c r="AJ53" s="67">
        <v>0.1</v>
      </c>
      <c r="AK53" s="67">
        <v>2.7</v>
      </c>
      <c r="AO53" s="76">
        <f t="shared" si="38"/>
        <v>2.7</v>
      </c>
      <c r="AP53" s="76">
        <f t="shared" si="39"/>
        <v>1.4000000000000001</v>
      </c>
      <c r="AQ53" s="76">
        <f t="shared" si="40"/>
        <v>1.4000000000000001</v>
      </c>
      <c r="AR53" s="76">
        <f t="shared" si="41"/>
        <v>0.1</v>
      </c>
      <c r="AS53" s="76">
        <f t="shared" si="42"/>
        <v>2.8000000000000003</v>
      </c>
      <c r="AU53" s="67">
        <v>4.49</v>
      </c>
      <c r="AV53" s="67">
        <v>8.7799999999999994</v>
      </c>
      <c r="AZ53" s="76">
        <f t="shared" si="43"/>
        <v>8.7799999999999994</v>
      </c>
      <c r="BA53" s="76">
        <f t="shared" si="44"/>
        <v>6.6349999999999998</v>
      </c>
      <c r="BB53" s="76">
        <f t="shared" si="45"/>
        <v>6.6349999999999998</v>
      </c>
      <c r="BC53" s="76">
        <f t="shared" si="46"/>
        <v>4.49</v>
      </c>
      <c r="BD53" s="76">
        <f t="shared" si="47"/>
        <v>13.27</v>
      </c>
    </row>
    <row r="54" spans="4:56" x14ac:dyDescent="0.25">
      <c r="D54" s="21">
        <f t="shared" si="48"/>
        <v>37</v>
      </c>
      <c r="E54" s="67">
        <v>20</v>
      </c>
      <c r="F54" s="67">
        <v>19.8</v>
      </c>
      <c r="J54" s="76">
        <f t="shared" si="25"/>
        <v>20</v>
      </c>
      <c r="K54" s="76">
        <f t="shared" si="26"/>
        <v>19.899999999999999</v>
      </c>
      <c r="L54" s="76">
        <f t="shared" si="27"/>
        <v>19.899999999999999</v>
      </c>
      <c r="M54" s="76">
        <f t="shared" si="28"/>
        <v>19.8</v>
      </c>
      <c r="O54" s="67">
        <v>74</v>
      </c>
      <c r="P54" s="67">
        <v>80</v>
      </c>
      <c r="T54" s="78">
        <f t="shared" si="29"/>
        <v>80</v>
      </c>
      <c r="U54" s="78">
        <f t="shared" si="30"/>
        <v>77</v>
      </c>
      <c r="V54" s="78">
        <f t="shared" si="31"/>
        <v>77</v>
      </c>
      <c r="W54" s="78">
        <f t="shared" si="32"/>
        <v>74</v>
      </c>
      <c r="Y54" s="67">
        <v>0</v>
      </c>
      <c r="Z54" s="67">
        <v>0</v>
      </c>
      <c r="AD54" s="76">
        <f t="shared" si="33"/>
        <v>0</v>
      </c>
      <c r="AE54" s="76">
        <f t="shared" si="34"/>
        <v>0</v>
      </c>
      <c r="AF54" s="76">
        <f t="shared" si="35"/>
        <v>0</v>
      </c>
      <c r="AG54" s="76">
        <f t="shared" si="36"/>
        <v>0</v>
      </c>
      <c r="AH54" s="76">
        <f t="shared" si="37"/>
        <v>0</v>
      </c>
      <c r="AJ54" s="67">
        <v>5.4</v>
      </c>
      <c r="AK54" s="67">
        <v>8.6999999999999993</v>
      </c>
      <c r="AO54" s="76">
        <f t="shared" si="38"/>
        <v>8.6999999999999993</v>
      </c>
      <c r="AP54" s="76">
        <f t="shared" si="39"/>
        <v>7.05</v>
      </c>
      <c r="AQ54" s="76">
        <f t="shared" si="40"/>
        <v>7.05</v>
      </c>
      <c r="AR54" s="76">
        <f t="shared" si="41"/>
        <v>5.4</v>
      </c>
      <c r="AS54" s="76">
        <f t="shared" si="42"/>
        <v>14.1</v>
      </c>
      <c r="AU54" s="67">
        <v>11.41</v>
      </c>
      <c r="AV54" s="67">
        <v>18.8</v>
      </c>
      <c r="AZ54" s="76">
        <f t="shared" si="43"/>
        <v>18.8</v>
      </c>
      <c r="BA54" s="76">
        <f t="shared" si="44"/>
        <v>15.105</v>
      </c>
      <c r="BB54" s="76">
        <f t="shared" si="45"/>
        <v>15.105</v>
      </c>
      <c r="BC54" s="76">
        <f t="shared" si="46"/>
        <v>11.41</v>
      </c>
      <c r="BD54" s="76">
        <f t="shared" si="47"/>
        <v>30.21</v>
      </c>
    </row>
    <row r="55" spans="4:56" x14ac:dyDescent="0.25">
      <c r="D55" s="21">
        <f t="shared" si="48"/>
        <v>38</v>
      </c>
      <c r="E55" s="67">
        <v>19.8</v>
      </c>
      <c r="F55" s="67">
        <v>20.9</v>
      </c>
      <c r="J55" s="76">
        <f t="shared" si="25"/>
        <v>20.9</v>
      </c>
      <c r="K55" s="76">
        <f t="shared" si="26"/>
        <v>20.350000000000001</v>
      </c>
      <c r="L55" s="76">
        <f t="shared" si="27"/>
        <v>20.350000000000001</v>
      </c>
      <c r="M55" s="76">
        <f t="shared" si="28"/>
        <v>19.8</v>
      </c>
      <c r="O55" s="67">
        <v>75</v>
      </c>
      <c r="P55" s="67">
        <v>71</v>
      </c>
      <c r="T55" s="78">
        <f t="shared" si="29"/>
        <v>75</v>
      </c>
      <c r="U55" s="78">
        <f t="shared" si="30"/>
        <v>73</v>
      </c>
      <c r="V55" s="78">
        <f t="shared" si="31"/>
        <v>73</v>
      </c>
      <c r="W55" s="78">
        <f t="shared" si="32"/>
        <v>71</v>
      </c>
      <c r="Y55" s="67">
        <v>0</v>
      </c>
      <c r="Z55" s="67">
        <v>0</v>
      </c>
      <c r="AD55" s="76">
        <f t="shared" si="33"/>
        <v>0</v>
      </c>
      <c r="AE55" s="76">
        <f t="shared" si="34"/>
        <v>0</v>
      </c>
      <c r="AF55" s="76">
        <f t="shared" si="35"/>
        <v>0</v>
      </c>
      <c r="AG55" s="76">
        <f t="shared" si="36"/>
        <v>0</v>
      </c>
      <c r="AH55" s="76">
        <f t="shared" si="37"/>
        <v>0</v>
      </c>
      <c r="AJ55" s="67">
        <v>2.5</v>
      </c>
      <c r="AK55" s="67">
        <v>7.8</v>
      </c>
      <c r="AO55" s="76">
        <f t="shared" si="38"/>
        <v>7.8</v>
      </c>
      <c r="AP55" s="76">
        <f t="shared" si="39"/>
        <v>5.15</v>
      </c>
      <c r="AQ55" s="76">
        <f t="shared" si="40"/>
        <v>5.15</v>
      </c>
      <c r="AR55" s="76">
        <f t="shared" si="41"/>
        <v>2.5</v>
      </c>
      <c r="AS55" s="76">
        <f t="shared" si="42"/>
        <v>10.3</v>
      </c>
      <c r="AU55" s="67">
        <v>9</v>
      </c>
      <c r="AV55" s="67">
        <v>18.239999999999998</v>
      </c>
      <c r="AZ55" s="76">
        <f t="shared" si="43"/>
        <v>18.239999999999998</v>
      </c>
      <c r="BA55" s="76">
        <f t="shared" si="44"/>
        <v>13.62</v>
      </c>
      <c r="BB55" s="76">
        <f t="shared" si="45"/>
        <v>13.62</v>
      </c>
      <c r="BC55" s="76">
        <f t="shared" si="46"/>
        <v>9</v>
      </c>
      <c r="BD55" s="76">
        <f t="shared" si="47"/>
        <v>27.24</v>
      </c>
    </row>
    <row r="56" spans="4:56" x14ac:dyDescent="0.25">
      <c r="D56" s="21">
        <f t="shared" si="48"/>
        <v>39</v>
      </c>
      <c r="E56" s="67">
        <v>18.7</v>
      </c>
      <c r="F56" s="67">
        <v>19.899999999999999</v>
      </c>
      <c r="J56" s="76">
        <f t="shared" si="25"/>
        <v>19.899999999999999</v>
      </c>
      <c r="K56" s="76">
        <f t="shared" si="26"/>
        <v>19.299999999999997</v>
      </c>
      <c r="L56" s="76">
        <f t="shared" si="27"/>
        <v>19.299999999999997</v>
      </c>
      <c r="M56" s="76">
        <f t="shared" si="28"/>
        <v>18.7</v>
      </c>
      <c r="O56" s="67">
        <v>68</v>
      </c>
      <c r="P56" s="67">
        <v>85</v>
      </c>
      <c r="T56" s="78">
        <f t="shared" si="29"/>
        <v>85</v>
      </c>
      <c r="U56" s="78">
        <f t="shared" si="30"/>
        <v>76.5</v>
      </c>
      <c r="V56" s="78">
        <f t="shared" si="31"/>
        <v>76.5</v>
      </c>
      <c r="W56" s="78">
        <f t="shared" si="32"/>
        <v>68</v>
      </c>
      <c r="Y56" s="67">
        <v>0</v>
      </c>
      <c r="Z56" s="67">
        <v>5</v>
      </c>
      <c r="AD56" s="76">
        <f t="shared" si="33"/>
        <v>5</v>
      </c>
      <c r="AE56" s="76">
        <f t="shared" si="34"/>
        <v>2.5</v>
      </c>
      <c r="AF56" s="76">
        <f t="shared" si="35"/>
        <v>2.5</v>
      </c>
      <c r="AG56" s="76">
        <f t="shared" si="36"/>
        <v>0</v>
      </c>
      <c r="AH56" s="76">
        <f t="shared" si="37"/>
        <v>5</v>
      </c>
      <c r="AJ56" s="67">
        <v>0</v>
      </c>
      <c r="AK56" s="67">
        <v>3.5</v>
      </c>
      <c r="AO56" s="76">
        <f t="shared" si="38"/>
        <v>3.5</v>
      </c>
      <c r="AP56" s="76">
        <f t="shared" si="39"/>
        <v>1.75</v>
      </c>
      <c r="AQ56" s="76">
        <f t="shared" si="40"/>
        <v>1.75</v>
      </c>
      <c r="AR56" s="76">
        <f t="shared" si="41"/>
        <v>0</v>
      </c>
      <c r="AS56" s="76">
        <f t="shared" si="42"/>
        <v>3.5</v>
      </c>
      <c r="AU56" s="67">
        <v>1.64</v>
      </c>
      <c r="AV56" s="67">
        <v>13.48</v>
      </c>
      <c r="AZ56" s="76">
        <f t="shared" si="43"/>
        <v>13.48</v>
      </c>
      <c r="BA56" s="76">
        <f t="shared" si="44"/>
        <v>7.56</v>
      </c>
      <c r="BB56" s="76">
        <f t="shared" si="45"/>
        <v>7.5600000000000005</v>
      </c>
      <c r="BC56" s="76">
        <f t="shared" si="46"/>
        <v>1.64</v>
      </c>
      <c r="BD56" s="76">
        <f t="shared" si="47"/>
        <v>15.120000000000001</v>
      </c>
    </row>
    <row r="57" spans="4:56" x14ac:dyDescent="0.25">
      <c r="D57" s="21">
        <f t="shared" si="48"/>
        <v>40</v>
      </c>
      <c r="E57" s="67">
        <v>16.8</v>
      </c>
      <c r="F57" s="67">
        <v>18.899999999999999</v>
      </c>
      <c r="J57" s="76">
        <f t="shared" si="25"/>
        <v>18.899999999999999</v>
      </c>
      <c r="K57" s="76">
        <f t="shared" si="26"/>
        <v>17.850000000000001</v>
      </c>
      <c r="L57" s="76">
        <f t="shared" si="27"/>
        <v>17.850000000000001</v>
      </c>
      <c r="M57" s="76">
        <f t="shared" si="28"/>
        <v>16.8</v>
      </c>
      <c r="O57" s="67">
        <v>75</v>
      </c>
      <c r="P57" s="67">
        <v>83</v>
      </c>
      <c r="T57" s="78">
        <f t="shared" si="29"/>
        <v>83</v>
      </c>
      <c r="U57" s="78">
        <f t="shared" si="30"/>
        <v>79</v>
      </c>
      <c r="V57" s="78">
        <f t="shared" si="31"/>
        <v>79</v>
      </c>
      <c r="W57" s="78">
        <f t="shared" si="32"/>
        <v>75</v>
      </c>
      <c r="Y57" s="67" t="str">
        <v>T</v>
      </c>
      <c r="Z57" s="67">
        <v>0.5</v>
      </c>
      <c r="AD57" s="76">
        <f t="shared" si="33"/>
        <v>0.5</v>
      </c>
      <c r="AE57" s="76">
        <f t="shared" si="34"/>
        <v>0.5</v>
      </c>
      <c r="AF57" s="76">
        <f t="shared" si="35"/>
        <v>0.5</v>
      </c>
      <c r="AG57" s="76">
        <f t="shared" si="36"/>
        <v>0.5</v>
      </c>
      <c r="AH57" s="76">
        <f t="shared" si="37"/>
        <v>0.5</v>
      </c>
      <c r="AJ57" s="67">
        <v>0</v>
      </c>
      <c r="AK57" s="67">
        <v>1.2</v>
      </c>
      <c r="AO57" s="76">
        <f t="shared" si="38"/>
        <v>1.2</v>
      </c>
      <c r="AP57" s="76">
        <f t="shared" si="39"/>
        <v>0.6</v>
      </c>
      <c r="AQ57" s="76">
        <f t="shared" si="40"/>
        <v>0.6</v>
      </c>
      <c r="AR57" s="76">
        <f t="shared" si="41"/>
        <v>0</v>
      </c>
      <c r="AS57" s="76">
        <f t="shared" si="42"/>
        <v>1.2</v>
      </c>
      <c r="AU57" s="67">
        <v>0</v>
      </c>
      <c r="AV57" s="67">
        <v>10.84</v>
      </c>
      <c r="AZ57" s="76">
        <f t="shared" si="43"/>
        <v>10.84</v>
      </c>
      <c r="BA57" s="76">
        <f t="shared" si="44"/>
        <v>5.42</v>
      </c>
      <c r="BB57" s="76">
        <f t="shared" si="45"/>
        <v>5.42</v>
      </c>
      <c r="BC57" s="76">
        <f t="shared" si="46"/>
        <v>0</v>
      </c>
      <c r="BD57" s="76">
        <f t="shared" si="47"/>
        <v>10.84</v>
      </c>
    </row>
    <row r="58" spans="4:56" x14ac:dyDescent="0.25">
      <c r="D58" s="21">
        <f t="shared" si="48"/>
        <v>41</v>
      </c>
      <c r="E58" s="67">
        <v>17.2</v>
      </c>
      <c r="F58" s="67">
        <v>18.899999999999999</v>
      </c>
      <c r="J58" s="76">
        <f t="shared" si="25"/>
        <v>18.899999999999999</v>
      </c>
      <c r="K58" s="76">
        <f t="shared" si="26"/>
        <v>18.049999999999997</v>
      </c>
      <c r="L58" s="76">
        <f t="shared" si="27"/>
        <v>18.049999999999997</v>
      </c>
      <c r="M58" s="76">
        <f t="shared" si="28"/>
        <v>17.2</v>
      </c>
      <c r="O58" s="67">
        <v>76</v>
      </c>
      <c r="P58" s="67">
        <v>93</v>
      </c>
      <c r="T58" s="78">
        <f t="shared" si="29"/>
        <v>93</v>
      </c>
      <c r="U58" s="78">
        <f t="shared" si="30"/>
        <v>84.5</v>
      </c>
      <c r="V58" s="78">
        <f t="shared" si="31"/>
        <v>84.5</v>
      </c>
      <c r="W58" s="78">
        <f t="shared" si="32"/>
        <v>76</v>
      </c>
      <c r="Y58" s="67">
        <v>0</v>
      </c>
      <c r="Z58" s="67">
        <v>7.5</v>
      </c>
      <c r="AD58" s="76">
        <f t="shared" si="33"/>
        <v>7.5</v>
      </c>
      <c r="AE58" s="76">
        <f t="shared" si="34"/>
        <v>3.75</v>
      </c>
      <c r="AF58" s="76">
        <f t="shared" si="35"/>
        <v>3.75</v>
      </c>
      <c r="AG58" s="76">
        <f t="shared" si="36"/>
        <v>0</v>
      </c>
      <c r="AH58" s="76">
        <f t="shared" si="37"/>
        <v>7.5</v>
      </c>
      <c r="AJ58" s="67">
        <v>1.3</v>
      </c>
      <c r="AK58" s="67">
        <v>0.2</v>
      </c>
      <c r="AO58" s="76">
        <f t="shared" si="38"/>
        <v>1.3</v>
      </c>
      <c r="AP58" s="76">
        <f t="shared" si="39"/>
        <v>0.75</v>
      </c>
      <c r="AQ58" s="76">
        <f t="shared" si="40"/>
        <v>0.75</v>
      </c>
      <c r="AR58" s="76">
        <f t="shared" si="41"/>
        <v>0.2</v>
      </c>
      <c r="AS58" s="76">
        <f t="shared" si="42"/>
        <v>1.5</v>
      </c>
      <c r="AU58" s="67">
        <v>4.22</v>
      </c>
      <c r="AV58" s="67">
        <v>7.97</v>
      </c>
      <c r="AZ58" s="76">
        <f t="shared" si="43"/>
        <v>7.97</v>
      </c>
      <c r="BA58" s="76">
        <f t="shared" si="44"/>
        <v>6.0949999999999998</v>
      </c>
      <c r="BB58" s="76">
        <f t="shared" si="45"/>
        <v>6.0949999999999998</v>
      </c>
      <c r="BC58" s="76">
        <f t="shared" si="46"/>
        <v>4.22</v>
      </c>
      <c r="BD58" s="76">
        <f t="shared" si="47"/>
        <v>12.19</v>
      </c>
    </row>
    <row r="59" spans="4:56" x14ac:dyDescent="0.25">
      <c r="D59" s="21">
        <f t="shared" si="48"/>
        <v>42</v>
      </c>
      <c r="E59" s="67">
        <v>18.8</v>
      </c>
      <c r="F59" s="67">
        <v>20.2</v>
      </c>
      <c r="J59" s="76">
        <f t="shared" si="25"/>
        <v>20.2</v>
      </c>
      <c r="K59" s="76">
        <f t="shared" si="26"/>
        <v>19.5</v>
      </c>
      <c r="L59" s="76">
        <f t="shared" si="27"/>
        <v>19.5</v>
      </c>
      <c r="M59" s="76">
        <f t="shared" si="28"/>
        <v>18.8</v>
      </c>
      <c r="O59" s="67">
        <v>72</v>
      </c>
      <c r="P59" s="67">
        <v>92</v>
      </c>
      <c r="T59" s="78">
        <f t="shared" si="29"/>
        <v>92</v>
      </c>
      <c r="U59" s="78">
        <f t="shared" si="30"/>
        <v>82</v>
      </c>
      <c r="V59" s="78">
        <f t="shared" si="31"/>
        <v>82</v>
      </c>
      <c r="W59" s="78">
        <f t="shared" si="32"/>
        <v>72</v>
      </c>
      <c r="Y59" s="67">
        <v>0</v>
      </c>
      <c r="Z59" s="67">
        <v>13</v>
      </c>
      <c r="AD59" s="76">
        <f t="shared" si="33"/>
        <v>13</v>
      </c>
      <c r="AE59" s="76">
        <f t="shared" si="34"/>
        <v>6.5</v>
      </c>
      <c r="AF59" s="76">
        <f t="shared" si="35"/>
        <v>6.5</v>
      </c>
      <c r="AG59" s="76">
        <f t="shared" si="36"/>
        <v>0</v>
      </c>
      <c r="AH59" s="76">
        <f t="shared" si="37"/>
        <v>13</v>
      </c>
      <c r="AJ59" s="67">
        <v>0.1</v>
      </c>
      <c r="AK59" s="67">
        <v>0.7</v>
      </c>
      <c r="AO59" s="76">
        <f t="shared" si="38"/>
        <v>0.7</v>
      </c>
      <c r="AP59" s="76">
        <f t="shared" si="39"/>
        <v>0.4</v>
      </c>
      <c r="AQ59" s="76">
        <f t="shared" si="40"/>
        <v>0.39999999999999997</v>
      </c>
      <c r="AR59" s="76">
        <f t="shared" si="41"/>
        <v>0.1</v>
      </c>
      <c r="AS59" s="76">
        <f t="shared" si="42"/>
        <v>0.79999999999999993</v>
      </c>
      <c r="AU59" s="67">
        <v>3.43</v>
      </c>
      <c r="AV59" s="67">
        <v>8.4700000000000006</v>
      </c>
      <c r="AZ59" s="76">
        <f t="shared" si="43"/>
        <v>8.4700000000000006</v>
      </c>
      <c r="BA59" s="76">
        <f t="shared" si="44"/>
        <v>5.9500000000000011</v>
      </c>
      <c r="BB59" s="76">
        <f t="shared" si="45"/>
        <v>5.95</v>
      </c>
      <c r="BC59" s="76">
        <f t="shared" si="46"/>
        <v>3.43</v>
      </c>
      <c r="BD59" s="76">
        <f t="shared" si="47"/>
        <v>11.9</v>
      </c>
    </row>
    <row r="60" spans="4:56" x14ac:dyDescent="0.25">
      <c r="D60" s="21">
        <f t="shared" si="48"/>
        <v>43</v>
      </c>
      <c r="E60" s="67">
        <v>21.8</v>
      </c>
      <c r="F60" s="67">
        <v>20.6</v>
      </c>
      <c r="J60" s="76">
        <f t="shared" si="25"/>
        <v>21.8</v>
      </c>
      <c r="K60" s="76">
        <f t="shared" si="26"/>
        <v>21.200000000000003</v>
      </c>
      <c r="L60" s="76">
        <f t="shared" si="27"/>
        <v>21.200000000000003</v>
      </c>
      <c r="M60" s="76">
        <f t="shared" si="28"/>
        <v>20.6</v>
      </c>
      <c r="O60" s="67">
        <v>73</v>
      </c>
      <c r="P60" s="67">
        <v>81</v>
      </c>
      <c r="T60" s="78">
        <f t="shared" si="29"/>
        <v>81</v>
      </c>
      <c r="U60" s="78">
        <f t="shared" si="30"/>
        <v>77</v>
      </c>
      <c r="V60" s="78">
        <f t="shared" si="31"/>
        <v>77</v>
      </c>
      <c r="W60" s="78">
        <f t="shared" si="32"/>
        <v>73</v>
      </c>
      <c r="Y60" s="67">
        <v>0</v>
      </c>
      <c r="Z60" s="67" t="str">
        <v>T</v>
      </c>
      <c r="AD60" s="76">
        <f t="shared" si="33"/>
        <v>0</v>
      </c>
      <c r="AE60" s="76">
        <f t="shared" si="34"/>
        <v>0</v>
      </c>
      <c r="AF60" s="76">
        <f t="shared" si="35"/>
        <v>0</v>
      </c>
      <c r="AG60" s="76">
        <f t="shared" si="36"/>
        <v>0</v>
      </c>
      <c r="AH60" s="76">
        <f t="shared" si="37"/>
        <v>0</v>
      </c>
      <c r="AJ60" s="67">
        <v>9.4</v>
      </c>
      <c r="AK60" s="67">
        <v>5.7</v>
      </c>
      <c r="AO60" s="76">
        <f t="shared" si="38"/>
        <v>9.4</v>
      </c>
      <c r="AP60" s="76">
        <f t="shared" si="39"/>
        <v>7.5500000000000007</v>
      </c>
      <c r="AQ60" s="76">
        <f t="shared" si="40"/>
        <v>7.5500000000000007</v>
      </c>
      <c r="AR60" s="76">
        <f t="shared" si="41"/>
        <v>5.7</v>
      </c>
      <c r="AS60" s="76">
        <f t="shared" si="42"/>
        <v>15.100000000000001</v>
      </c>
      <c r="AU60" s="67">
        <v>19.39</v>
      </c>
      <c r="AV60" s="67">
        <v>15.02</v>
      </c>
      <c r="AZ60" s="76">
        <f t="shared" si="43"/>
        <v>19.39</v>
      </c>
      <c r="BA60" s="76">
        <f t="shared" si="44"/>
        <v>17.204999999999998</v>
      </c>
      <c r="BB60" s="76">
        <f t="shared" si="45"/>
        <v>17.204999999999998</v>
      </c>
      <c r="BC60" s="76">
        <f t="shared" si="46"/>
        <v>15.02</v>
      </c>
      <c r="BD60" s="76">
        <f t="shared" si="47"/>
        <v>34.409999999999997</v>
      </c>
    </row>
    <row r="61" spans="4:56" x14ac:dyDescent="0.25">
      <c r="D61" s="21">
        <f t="shared" si="48"/>
        <v>44</v>
      </c>
      <c r="E61" s="67">
        <v>22.8</v>
      </c>
      <c r="F61" s="67">
        <v>20.5</v>
      </c>
      <c r="J61" s="76">
        <f t="shared" si="25"/>
        <v>22.8</v>
      </c>
      <c r="K61" s="76">
        <f t="shared" si="26"/>
        <v>21.65</v>
      </c>
      <c r="L61" s="76">
        <f t="shared" si="27"/>
        <v>21.65</v>
      </c>
      <c r="M61" s="76">
        <f t="shared" si="28"/>
        <v>20.5</v>
      </c>
      <c r="O61" s="67">
        <v>76</v>
      </c>
      <c r="P61" s="67">
        <v>82</v>
      </c>
      <c r="T61" s="78">
        <f t="shared" si="29"/>
        <v>82</v>
      </c>
      <c r="U61" s="78">
        <f t="shared" si="30"/>
        <v>79</v>
      </c>
      <c r="V61" s="78">
        <f t="shared" si="31"/>
        <v>79</v>
      </c>
      <c r="W61" s="78">
        <f t="shared" si="32"/>
        <v>76</v>
      </c>
      <c r="Y61" s="67" t="str">
        <v>T</v>
      </c>
      <c r="Z61" s="67">
        <v>0.5</v>
      </c>
      <c r="AD61" s="76">
        <f t="shared" si="33"/>
        <v>0.5</v>
      </c>
      <c r="AE61" s="76">
        <f t="shared" si="34"/>
        <v>0.5</v>
      </c>
      <c r="AF61" s="76">
        <f t="shared" si="35"/>
        <v>0.5</v>
      </c>
      <c r="AG61" s="76">
        <f t="shared" si="36"/>
        <v>0.5</v>
      </c>
      <c r="AH61" s="76">
        <f t="shared" si="37"/>
        <v>0.5</v>
      </c>
      <c r="AJ61" s="67">
        <v>5</v>
      </c>
      <c r="AK61" s="67">
        <v>1.5</v>
      </c>
      <c r="AO61" s="76">
        <f t="shared" si="38"/>
        <v>5</v>
      </c>
      <c r="AP61" s="76">
        <f t="shared" si="39"/>
        <v>3.25</v>
      </c>
      <c r="AQ61" s="76">
        <f t="shared" si="40"/>
        <v>3.25</v>
      </c>
      <c r="AR61" s="76">
        <f t="shared" si="41"/>
        <v>1.5</v>
      </c>
      <c r="AS61" s="76">
        <f t="shared" si="42"/>
        <v>6.5</v>
      </c>
      <c r="AU61" s="67">
        <v>9.66</v>
      </c>
      <c r="AV61" s="67">
        <v>11.68</v>
      </c>
      <c r="AZ61" s="76">
        <f t="shared" si="43"/>
        <v>11.68</v>
      </c>
      <c r="BA61" s="76">
        <f t="shared" si="44"/>
        <v>10.67</v>
      </c>
      <c r="BB61" s="76">
        <f t="shared" si="45"/>
        <v>10.67</v>
      </c>
      <c r="BC61" s="76">
        <f t="shared" si="46"/>
        <v>9.66</v>
      </c>
      <c r="BD61" s="76">
        <f t="shared" si="47"/>
        <v>21.34</v>
      </c>
    </row>
    <row r="62" spans="4:56" x14ac:dyDescent="0.25">
      <c r="D62" s="21">
        <f t="shared" si="48"/>
        <v>45</v>
      </c>
      <c r="E62" s="67">
        <v>23.8</v>
      </c>
      <c r="F62" s="67">
        <v>20.9</v>
      </c>
      <c r="J62" s="76">
        <f t="shared" si="25"/>
        <v>23.8</v>
      </c>
      <c r="K62" s="76">
        <f t="shared" si="26"/>
        <v>22.35</v>
      </c>
      <c r="L62" s="76">
        <f t="shared" si="27"/>
        <v>22.35</v>
      </c>
      <c r="M62" s="76">
        <f t="shared" si="28"/>
        <v>20.9</v>
      </c>
      <c r="O62" s="67">
        <v>76</v>
      </c>
      <c r="P62" s="67">
        <v>78</v>
      </c>
      <c r="T62" s="78">
        <f t="shared" si="29"/>
        <v>78</v>
      </c>
      <c r="U62" s="78">
        <f t="shared" si="30"/>
        <v>77</v>
      </c>
      <c r="V62" s="78">
        <f t="shared" si="31"/>
        <v>77</v>
      </c>
      <c r="W62" s="78">
        <f t="shared" si="32"/>
        <v>76</v>
      </c>
      <c r="Y62" s="67">
        <v>0</v>
      </c>
      <c r="Z62" s="67" t="str">
        <v>T</v>
      </c>
      <c r="AD62" s="76">
        <f t="shared" si="33"/>
        <v>0</v>
      </c>
      <c r="AE62" s="76">
        <f t="shared" si="34"/>
        <v>0</v>
      </c>
      <c r="AF62" s="76">
        <f t="shared" si="35"/>
        <v>0</v>
      </c>
      <c r="AG62" s="76">
        <f t="shared" si="36"/>
        <v>0</v>
      </c>
      <c r="AH62" s="76">
        <f t="shared" si="37"/>
        <v>0</v>
      </c>
      <c r="AJ62" s="67">
        <v>7.1</v>
      </c>
      <c r="AK62" s="67">
        <v>7.4</v>
      </c>
      <c r="AO62" s="76">
        <f t="shared" si="38"/>
        <v>7.4</v>
      </c>
      <c r="AP62" s="76">
        <f t="shared" si="39"/>
        <v>7.25</v>
      </c>
      <c r="AQ62" s="76">
        <f t="shared" si="40"/>
        <v>7.25</v>
      </c>
      <c r="AR62" s="76">
        <f t="shared" si="41"/>
        <v>7.1</v>
      </c>
      <c r="AS62" s="76">
        <f t="shared" si="42"/>
        <v>14.5</v>
      </c>
      <c r="AU62" s="67">
        <v>12.77</v>
      </c>
      <c r="AV62" s="67">
        <v>18</v>
      </c>
      <c r="AZ62" s="76">
        <f t="shared" si="43"/>
        <v>18</v>
      </c>
      <c r="BA62" s="76">
        <f t="shared" si="44"/>
        <v>15.385</v>
      </c>
      <c r="BB62" s="76">
        <f t="shared" si="45"/>
        <v>15.385</v>
      </c>
      <c r="BC62" s="76">
        <f t="shared" si="46"/>
        <v>12.77</v>
      </c>
      <c r="BD62" s="76">
        <f t="shared" si="47"/>
        <v>30.77</v>
      </c>
    </row>
    <row r="63" spans="4:56" x14ac:dyDescent="0.25">
      <c r="D63" s="21">
        <f t="shared" si="48"/>
        <v>46</v>
      </c>
      <c r="E63" s="67">
        <v>23.9</v>
      </c>
      <c r="F63" s="67">
        <v>19.600000000000001</v>
      </c>
      <c r="J63" s="76">
        <f t="shared" si="25"/>
        <v>23.9</v>
      </c>
      <c r="K63" s="76">
        <f t="shared" si="26"/>
        <v>21.75</v>
      </c>
      <c r="L63" s="76">
        <f t="shared" si="27"/>
        <v>21.75</v>
      </c>
      <c r="M63" s="76">
        <f t="shared" si="28"/>
        <v>19.600000000000001</v>
      </c>
      <c r="O63" s="67">
        <v>78</v>
      </c>
      <c r="P63" s="67">
        <v>76</v>
      </c>
      <c r="T63" s="78">
        <f t="shared" si="29"/>
        <v>78</v>
      </c>
      <c r="U63" s="78">
        <f t="shared" si="30"/>
        <v>77</v>
      </c>
      <c r="V63" s="78">
        <f t="shared" si="31"/>
        <v>77</v>
      </c>
      <c r="W63" s="78">
        <f t="shared" si="32"/>
        <v>76</v>
      </c>
      <c r="Y63" s="67">
        <v>0</v>
      </c>
      <c r="Z63" s="67">
        <v>0.5</v>
      </c>
      <c r="AD63" s="76">
        <f t="shared" si="33"/>
        <v>0.5</v>
      </c>
      <c r="AE63" s="76">
        <f t="shared" si="34"/>
        <v>0.25</v>
      </c>
      <c r="AF63" s="76">
        <f t="shared" si="35"/>
        <v>0.25</v>
      </c>
      <c r="AG63" s="76">
        <f t="shared" si="36"/>
        <v>0</v>
      </c>
      <c r="AH63" s="76">
        <f t="shared" si="37"/>
        <v>0.5</v>
      </c>
      <c r="AJ63" s="67">
        <v>4.0999999999999996</v>
      </c>
      <c r="AK63" s="67">
        <v>0</v>
      </c>
      <c r="AO63" s="76">
        <f t="shared" si="38"/>
        <v>4.0999999999999996</v>
      </c>
      <c r="AP63" s="76">
        <f t="shared" si="39"/>
        <v>2.0499999999999998</v>
      </c>
      <c r="AQ63" s="76">
        <f t="shared" si="40"/>
        <v>2.0499999999999998</v>
      </c>
      <c r="AR63" s="76">
        <f t="shared" si="41"/>
        <v>0</v>
      </c>
      <c r="AS63" s="76">
        <f t="shared" si="42"/>
        <v>4.0999999999999996</v>
      </c>
      <c r="AU63" s="67">
        <v>11.07</v>
      </c>
      <c r="AV63" s="67">
        <v>4.1399999999999997</v>
      </c>
      <c r="AZ63" s="76">
        <f t="shared" si="43"/>
        <v>11.07</v>
      </c>
      <c r="BA63" s="76">
        <f t="shared" si="44"/>
        <v>7.6050000000000004</v>
      </c>
      <c r="BB63" s="76">
        <f t="shared" si="45"/>
        <v>7.6050000000000004</v>
      </c>
      <c r="BC63" s="76">
        <f t="shared" si="46"/>
        <v>4.1399999999999997</v>
      </c>
      <c r="BD63" s="76">
        <f t="shared" si="47"/>
        <v>15.21</v>
      </c>
    </row>
    <row r="64" spans="4:56" x14ac:dyDescent="0.25">
      <c r="D64" s="21">
        <f t="shared" si="48"/>
        <v>47</v>
      </c>
      <c r="E64" s="67">
        <v>18.100000000000001</v>
      </c>
      <c r="F64" s="67">
        <v>18.600000000000001</v>
      </c>
      <c r="J64" s="76">
        <f t="shared" si="25"/>
        <v>18.600000000000001</v>
      </c>
      <c r="K64" s="76">
        <f t="shared" si="26"/>
        <v>18.350000000000001</v>
      </c>
      <c r="L64" s="76">
        <f t="shared" si="27"/>
        <v>18.350000000000001</v>
      </c>
      <c r="M64" s="76">
        <f t="shared" si="28"/>
        <v>18.100000000000001</v>
      </c>
      <c r="O64" s="67">
        <v>76</v>
      </c>
      <c r="P64" s="67">
        <v>87</v>
      </c>
      <c r="T64" s="78">
        <f t="shared" si="29"/>
        <v>87</v>
      </c>
      <c r="U64" s="78">
        <f t="shared" si="30"/>
        <v>81.5</v>
      </c>
      <c r="V64" s="78">
        <f t="shared" si="31"/>
        <v>81.5</v>
      </c>
      <c r="W64" s="78">
        <f t="shared" si="32"/>
        <v>76</v>
      </c>
      <c r="Y64" s="67" t="str">
        <v>T</v>
      </c>
      <c r="Z64" s="67">
        <v>1</v>
      </c>
      <c r="AD64" s="76">
        <f t="shared" si="33"/>
        <v>1</v>
      </c>
      <c r="AE64" s="76">
        <f t="shared" si="34"/>
        <v>1</v>
      </c>
      <c r="AF64" s="76">
        <f t="shared" si="35"/>
        <v>1</v>
      </c>
      <c r="AG64" s="76">
        <f t="shared" si="36"/>
        <v>1</v>
      </c>
      <c r="AH64" s="76">
        <f t="shared" si="37"/>
        <v>1</v>
      </c>
      <c r="AJ64" s="67">
        <v>0</v>
      </c>
      <c r="AK64" s="67">
        <v>0.1</v>
      </c>
      <c r="AO64" s="76">
        <f t="shared" si="38"/>
        <v>0.1</v>
      </c>
      <c r="AP64" s="76">
        <f t="shared" si="39"/>
        <v>0.05</v>
      </c>
      <c r="AQ64" s="76">
        <f t="shared" si="40"/>
        <v>0.05</v>
      </c>
      <c r="AR64" s="76">
        <f t="shared" si="41"/>
        <v>0</v>
      </c>
      <c r="AS64" s="76">
        <f t="shared" si="42"/>
        <v>0.1</v>
      </c>
      <c r="AU64" s="67">
        <v>1.31</v>
      </c>
      <c r="AV64" s="67">
        <v>6.2</v>
      </c>
      <c r="AZ64" s="76">
        <f t="shared" si="43"/>
        <v>6.2</v>
      </c>
      <c r="BA64" s="76">
        <f t="shared" si="44"/>
        <v>3.7550000000000003</v>
      </c>
      <c r="BB64" s="76">
        <f t="shared" si="45"/>
        <v>3.7549999999999999</v>
      </c>
      <c r="BC64" s="76">
        <f t="shared" si="46"/>
        <v>1.31</v>
      </c>
      <c r="BD64" s="76">
        <f t="shared" si="47"/>
        <v>7.51</v>
      </c>
    </row>
    <row r="65" spans="4:56" x14ac:dyDescent="0.25">
      <c r="D65" s="21">
        <f t="shared" si="48"/>
        <v>48</v>
      </c>
      <c r="E65" s="67">
        <v>13.8</v>
      </c>
      <c r="F65" s="67">
        <v>17.899999999999999</v>
      </c>
      <c r="J65" s="76">
        <f t="shared" si="25"/>
        <v>17.899999999999999</v>
      </c>
      <c r="K65" s="76">
        <f t="shared" si="26"/>
        <v>15.85</v>
      </c>
      <c r="L65" s="76">
        <f t="shared" si="27"/>
        <v>15.85</v>
      </c>
      <c r="M65" s="76">
        <f t="shared" si="28"/>
        <v>13.8</v>
      </c>
      <c r="O65" s="67">
        <v>72</v>
      </c>
      <c r="P65" s="67">
        <v>72</v>
      </c>
      <c r="T65" s="78">
        <f t="shared" si="29"/>
        <v>72</v>
      </c>
      <c r="U65" s="78">
        <f t="shared" si="30"/>
        <v>72</v>
      </c>
      <c r="V65" s="78">
        <f t="shared" si="31"/>
        <v>72</v>
      </c>
      <c r="W65" s="78">
        <f t="shared" si="32"/>
        <v>72</v>
      </c>
      <c r="Y65" s="67">
        <v>1.1000000000000001</v>
      </c>
      <c r="Z65" s="67">
        <v>0</v>
      </c>
      <c r="AD65" s="76">
        <f t="shared" si="33"/>
        <v>1.1000000000000001</v>
      </c>
      <c r="AE65" s="76">
        <f t="shared" si="34"/>
        <v>0.55000000000000004</v>
      </c>
      <c r="AF65" s="76">
        <f t="shared" si="35"/>
        <v>0.55000000000000004</v>
      </c>
      <c r="AG65" s="76">
        <f t="shared" si="36"/>
        <v>0</v>
      </c>
      <c r="AH65" s="76">
        <f t="shared" si="37"/>
        <v>1.1000000000000001</v>
      </c>
      <c r="AJ65" s="67">
        <v>0</v>
      </c>
      <c r="AK65" s="67">
        <v>0.1</v>
      </c>
      <c r="AO65" s="76">
        <f t="shared" si="38"/>
        <v>0.1</v>
      </c>
      <c r="AP65" s="76">
        <f t="shared" si="39"/>
        <v>0.05</v>
      </c>
      <c r="AQ65" s="76">
        <f t="shared" si="40"/>
        <v>0.05</v>
      </c>
      <c r="AR65" s="76">
        <f t="shared" si="41"/>
        <v>0</v>
      </c>
      <c r="AS65" s="76">
        <f t="shared" si="42"/>
        <v>0.1</v>
      </c>
      <c r="AU65" s="67">
        <v>0</v>
      </c>
      <c r="AV65" s="67">
        <v>4.24</v>
      </c>
      <c r="AZ65" s="76">
        <f t="shared" si="43"/>
        <v>4.24</v>
      </c>
      <c r="BA65" s="76">
        <f t="shared" si="44"/>
        <v>2.12</v>
      </c>
      <c r="BB65" s="76">
        <f t="shared" si="45"/>
        <v>2.12</v>
      </c>
      <c r="BC65" s="76">
        <f t="shared" si="46"/>
        <v>0</v>
      </c>
      <c r="BD65" s="76">
        <f t="shared" si="47"/>
        <v>4.24</v>
      </c>
    </row>
    <row r="66" spans="4:56" x14ac:dyDescent="0.25">
      <c r="D66" s="21">
        <f t="shared" si="48"/>
        <v>49</v>
      </c>
      <c r="E66" s="67">
        <v>14.9</v>
      </c>
      <c r="F66" s="67">
        <v>15.5</v>
      </c>
      <c r="J66" s="76">
        <f t="shared" si="25"/>
        <v>15.5</v>
      </c>
      <c r="K66" s="76">
        <f t="shared" si="26"/>
        <v>15.2</v>
      </c>
      <c r="L66" s="76">
        <f t="shared" si="27"/>
        <v>15.2</v>
      </c>
      <c r="M66" s="76">
        <f t="shared" si="28"/>
        <v>14.9</v>
      </c>
      <c r="O66" s="67">
        <v>59</v>
      </c>
      <c r="P66" s="67">
        <v>63</v>
      </c>
      <c r="T66" s="78">
        <f t="shared" si="29"/>
        <v>63</v>
      </c>
      <c r="U66" s="78">
        <f t="shared" si="30"/>
        <v>61</v>
      </c>
      <c r="V66" s="78">
        <f t="shared" si="31"/>
        <v>61</v>
      </c>
      <c r="W66" s="78">
        <f t="shared" si="32"/>
        <v>59</v>
      </c>
      <c r="Y66" s="67">
        <v>0</v>
      </c>
      <c r="Z66" s="67" t="str">
        <v>T</v>
      </c>
      <c r="AD66" s="76">
        <f t="shared" si="33"/>
        <v>0</v>
      </c>
      <c r="AE66" s="76">
        <f t="shared" si="34"/>
        <v>0</v>
      </c>
      <c r="AF66" s="76">
        <f t="shared" si="35"/>
        <v>0</v>
      </c>
      <c r="AG66" s="76">
        <f t="shared" si="36"/>
        <v>0</v>
      </c>
      <c r="AH66" s="76">
        <f t="shared" si="37"/>
        <v>0</v>
      </c>
      <c r="AJ66" s="67">
        <v>0</v>
      </c>
      <c r="AK66" s="67">
        <v>0</v>
      </c>
      <c r="AO66" s="76">
        <f t="shared" si="38"/>
        <v>0</v>
      </c>
      <c r="AP66" s="76">
        <f t="shared" si="39"/>
        <v>0</v>
      </c>
      <c r="AQ66" s="76">
        <f t="shared" si="40"/>
        <v>0</v>
      </c>
      <c r="AR66" s="76">
        <f t="shared" si="41"/>
        <v>0</v>
      </c>
      <c r="AS66" s="76">
        <f t="shared" si="42"/>
        <v>0</v>
      </c>
      <c r="AU66" s="67">
        <v>0</v>
      </c>
      <c r="AV66" s="67">
        <v>2.65</v>
      </c>
      <c r="AZ66" s="76">
        <f t="shared" si="43"/>
        <v>2.65</v>
      </c>
      <c r="BA66" s="76">
        <f t="shared" si="44"/>
        <v>1.325</v>
      </c>
      <c r="BB66" s="76">
        <f t="shared" si="45"/>
        <v>1.325</v>
      </c>
      <c r="BC66" s="76">
        <f t="shared" si="46"/>
        <v>0</v>
      </c>
      <c r="BD66" s="76">
        <f t="shared" si="47"/>
        <v>2.65</v>
      </c>
    </row>
    <row r="67" spans="4:56" x14ac:dyDescent="0.25">
      <c r="D67" s="21">
        <f t="shared" si="48"/>
        <v>50</v>
      </c>
      <c r="E67" s="67">
        <v>17.2</v>
      </c>
      <c r="F67" s="67">
        <v>16.2</v>
      </c>
      <c r="J67" s="76">
        <f t="shared" si="25"/>
        <v>17.2</v>
      </c>
      <c r="K67" s="76">
        <f t="shared" si="26"/>
        <v>16.7</v>
      </c>
      <c r="L67" s="76">
        <f t="shared" si="27"/>
        <v>16.7</v>
      </c>
      <c r="M67" s="76">
        <f t="shared" si="28"/>
        <v>16.2</v>
      </c>
      <c r="O67" s="67">
        <v>69</v>
      </c>
      <c r="P67" s="67">
        <v>58</v>
      </c>
      <c r="T67" s="78">
        <f t="shared" si="29"/>
        <v>69</v>
      </c>
      <c r="U67" s="78">
        <f t="shared" si="30"/>
        <v>63.5</v>
      </c>
      <c r="V67" s="78">
        <f t="shared" si="31"/>
        <v>63.5</v>
      </c>
      <c r="W67" s="78">
        <f t="shared" si="32"/>
        <v>58</v>
      </c>
      <c r="Y67" s="67">
        <v>0</v>
      </c>
      <c r="Z67" s="67">
        <v>0</v>
      </c>
      <c r="AD67" s="76">
        <f t="shared" si="33"/>
        <v>0</v>
      </c>
      <c r="AE67" s="76">
        <f t="shared" si="34"/>
        <v>0</v>
      </c>
      <c r="AF67" s="76">
        <f t="shared" si="35"/>
        <v>0</v>
      </c>
      <c r="AG67" s="76">
        <f t="shared" si="36"/>
        <v>0</v>
      </c>
      <c r="AH67" s="76">
        <f t="shared" si="37"/>
        <v>0</v>
      </c>
      <c r="AJ67" s="67">
        <v>3.7</v>
      </c>
      <c r="AK67" s="67">
        <v>5.5</v>
      </c>
      <c r="AO67" s="76">
        <f t="shared" si="38"/>
        <v>5.5</v>
      </c>
      <c r="AP67" s="76">
        <f t="shared" si="39"/>
        <v>4.5999999999999996</v>
      </c>
      <c r="AQ67" s="76">
        <f t="shared" si="40"/>
        <v>4.5999999999999996</v>
      </c>
      <c r="AR67" s="76">
        <f t="shared" si="41"/>
        <v>3.7</v>
      </c>
      <c r="AS67" s="76">
        <f t="shared" si="42"/>
        <v>9.1999999999999993</v>
      </c>
      <c r="AU67" s="67">
        <v>10.66</v>
      </c>
      <c r="AV67" s="67">
        <v>17.07</v>
      </c>
      <c r="AZ67" s="76">
        <f t="shared" si="43"/>
        <v>17.07</v>
      </c>
      <c r="BA67" s="76">
        <f t="shared" si="44"/>
        <v>13.865</v>
      </c>
      <c r="BB67" s="76">
        <f t="shared" si="45"/>
        <v>13.865</v>
      </c>
      <c r="BC67" s="76">
        <f t="shared" si="46"/>
        <v>10.66</v>
      </c>
      <c r="BD67" s="76">
        <f t="shared" si="47"/>
        <v>27.73</v>
      </c>
    </row>
    <row r="68" spans="4:56" x14ac:dyDescent="0.25">
      <c r="D68" s="21">
        <f t="shared" si="48"/>
        <v>51</v>
      </c>
      <c r="E68" s="67">
        <v>18.7</v>
      </c>
      <c r="F68" s="67">
        <v>17.100000000000001</v>
      </c>
      <c r="J68" s="76">
        <f t="shared" si="25"/>
        <v>18.7</v>
      </c>
      <c r="K68" s="76">
        <f t="shared" si="26"/>
        <v>17.899999999999999</v>
      </c>
      <c r="L68" s="76">
        <f t="shared" si="27"/>
        <v>17.899999999999999</v>
      </c>
      <c r="M68" s="76">
        <f t="shared" si="28"/>
        <v>17.100000000000001</v>
      </c>
      <c r="O68" s="67">
        <v>73</v>
      </c>
      <c r="P68" s="67">
        <v>65</v>
      </c>
      <c r="T68" s="78">
        <f t="shared" si="29"/>
        <v>73</v>
      </c>
      <c r="U68" s="78">
        <f t="shared" si="30"/>
        <v>69</v>
      </c>
      <c r="V68" s="78">
        <f t="shared" si="31"/>
        <v>69</v>
      </c>
      <c r="W68" s="78">
        <f t="shared" si="32"/>
        <v>65</v>
      </c>
      <c r="Y68" s="67">
        <v>0.5</v>
      </c>
      <c r="Z68" s="67">
        <v>0</v>
      </c>
      <c r="AD68" s="76">
        <f t="shared" si="33"/>
        <v>0.5</v>
      </c>
      <c r="AE68" s="76">
        <f t="shared" si="34"/>
        <v>0.25</v>
      </c>
      <c r="AF68" s="76">
        <f t="shared" si="35"/>
        <v>0.25</v>
      </c>
      <c r="AG68" s="76">
        <f t="shared" si="36"/>
        <v>0</v>
      </c>
      <c r="AH68" s="76">
        <f t="shared" si="37"/>
        <v>0.5</v>
      </c>
      <c r="AJ68" s="67">
        <v>4</v>
      </c>
      <c r="AK68" s="67">
        <v>7</v>
      </c>
      <c r="AO68" s="76">
        <f t="shared" si="38"/>
        <v>7</v>
      </c>
      <c r="AP68" s="76">
        <f t="shared" si="39"/>
        <v>5.5</v>
      </c>
      <c r="AQ68" s="76">
        <f t="shared" si="40"/>
        <v>5.5</v>
      </c>
      <c r="AR68" s="76">
        <f t="shared" si="41"/>
        <v>4</v>
      </c>
      <c r="AS68" s="76">
        <f t="shared" si="42"/>
        <v>11</v>
      </c>
      <c r="AU68" s="67">
        <v>9.2200000000000006</v>
      </c>
      <c r="AV68" s="67">
        <v>17.04</v>
      </c>
      <c r="AZ68" s="76">
        <f t="shared" si="43"/>
        <v>17.04</v>
      </c>
      <c r="BA68" s="76">
        <f t="shared" si="44"/>
        <v>13.129999999999999</v>
      </c>
      <c r="BB68" s="76">
        <f t="shared" si="45"/>
        <v>13.129999999999999</v>
      </c>
      <c r="BC68" s="76">
        <f t="shared" si="46"/>
        <v>9.2200000000000006</v>
      </c>
      <c r="BD68" s="76">
        <f t="shared" si="47"/>
        <v>26.259999999999998</v>
      </c>
    </row>
    <row r="69" spans="4:56" x14ac:dyDescent="0.25">
      <c r="D69" s="21">
        <f t="shared" si="48"/>
        <v>52</v>
      </c>
      <c r="E69" s="67">
        <v>20.100000000000001</v>
      </c>
      <c r="F69" s="67">
        <v>18.5</v>
      </c>
      <c r="J69" s="76">
        <f t="shared" si="25"/>
        <v>20.100000000000001</v>
      </c>
      <c r="K69" s="76">
        <f t="shared" si="26"/>
        <v>19.3</v>
      </c>
      <c r="L69" s="76">
        <f t="shared" si="27"/>
        <v>19.3</v>
      </c>
      <c r="M69" s="76">
        <f t="shared" si="28"/>
        <v>18.5</v>
      </c>
      <c r="O69" s="67">
        <v>72</v>
      </c>
      <c r="P69" s="67">
        <v>69</v>
      </c>
      <c r="T69" s="78">
        <f t="shared" si="29"/>
        <v>72</v>
      </c>
      <c r="U69" s="78">
        <f t="shared" si="30"/>
        <v>70.5</v>
      </c>
      <c r="V69" s="78">
        <f t="shared" si="31"/>
        <v>70.5</v>
      </c>
      <c r="W69" s="78">
        <f t="shared" si="32"/>
        <v>69</v>
      </c>
      <c r="Y69" s="67">
        <v>0</v>
      </c>
      <c r="Z69" s="67">
        <v>0</v>
      </c>
      <c r="AD69" s="76">
        <f t="shared" si="33"/>
        <v>0</v>
      </c>
      <c r="AE69" s="76">
        <f t="shared" si="34"/>
        <v>0</v>
      </c>
      <c r="AF69" s="76">
        <f t="shared" si="35"/>
        <v>0</v>
      </c>
      <c r="AG69" s="76">
        <f t="shared" si="36"/>
        <v>0</v>
      </c>
      <c r="AH69" s="76">
        <f t="shared" si="37"/>
        <v>0</v>
      </c>
      <c r="AJ69" s="67">
        <v>0.4</v>
      </c>
      <c r="AK69" s="67">
        <v>7.8</v>
      </c>
      <c r="AO69" s="76">
        <f t="shared" si="38"/>
        <v>7.8</v>
      </c>
      <c r="AP69" s="76">
        <f t="shared" si="39"/>
        <v>4.0999999999999996</v>
      </c>
      <c r="AQ69" s="76">
        <f t="shared" si="40"/>
        <v>4.0999999999999996</v>
      </c>
      <c r="AR69" s="76">
        <f t="shared" si="41"/>
        <v>0.4</v>
      </c>
      <c r="AS69" s="76">
        <f t="shared" si="42"/>
        <v>8.1999999999999993</v>
      </c>
      <c r="AU69" s="67">
        <v>6.2</v>
      </c>
      <c r="AV69" s="67">
        <v>19.36</v>
      </c>
      <c r="AZ69" s="76">
        <f t="shared" si="43"/>
        <v>19.36</v>
      </c>
      <c r="BA69" s="76">
        <f t="shared" si="44"/>
        <v>12.780000000000001</v>
      </c>
      <c r="BB69" s="76">
        <f t="shared" si="45"/>
        <v>12.78</v>
      </c>
      <c r="BC69" s="76">
        <f t="shared" si="46"/>
        <v>6.2</v>
      </c>
      <c r="BD69" s="76">
        <f t="shared" si="47"/>
        <v>25.56</v>
      </c>
    </row>
    <row r="70" spans="4:56" x14ac:dyDescent="0.25">
      <c r="D70" s="21">
        <f t="shared" si="48"/>
        <v>53</v>
      </c>
      <c r="E70" s="67">
        <v>20.6</v>
      </c>
      <c r="F70" s="67">
        <v>20</v>
      </c>
      <c r="J70" s="76">
        <f t="shared" si="25"/>
        <v>20.6</v>
      </c>
      <c r="K70" s="76">
        <f t="shared" si="26"/>
        <v>20.3</v>
      </c>
      <c r="L70" s="76">
        <f t="shared" si="27"/>
        <v>20.3</v>
      </c>
      <c r="M70" s="76">
        <f t="shared" si="28"/>
        <v>20</v>
      </c>
      <c r="O70" s="67">
        <v>74</v>
      </c>
      <c r="P70" s="67">
        <v>75</v>
      </c>
      <c r="T70" s="78">
        <f t="shared" si="29"/>
        <v>75</v>
      </c>
      <c r="U70" s="78">
        <f t="shared" si="30"/>
        <v>74.5</v>
      </c>
      <c r="V70" s="78">
        <f t="shared" si="31"/>
        <v>74.5</v>
      </c>
      <c r="W70" s="78">
        <f t="shared" si="32"/>
        <v>74</v>
      </c>
      <c r="Y70" s="67">
        <v>2</v>
      </c>
      <c r="Z70" s="67">
        <v>0</v>
      </c>
      <c r="AD70" s="76">
        <f t="shared" si="33"/>
        <v>2</v>
      </c>
      <c r="AE70" s="76">
        <f t="shared" si="34"/>
        <v>1</v>
      </c>
      <c r="AF70" s="76">
        <f t="shared" si="35"/>
        <v>1</v>
      </c>
      <c r="AG70" s="76">
        <f t="shared" si="36"/>
        <v>0</v>
      </c>
      <c r="AH70" s="76">
        <f t="shared" si="37"/>
        <v>2</v>
      </c>
      <c r="AJ70" s="67">
        <v>6.2</v>
      </c>
      <c r="AK70" s="67">
        <v>10.3</v>
      </c>
      <c r="AO70" s="76">
        <f t="shared" si="38"/>
        <v>10.3</v>
      </c>
      <c r="AP70" s="76">
        <f t="shared" si="39"/>
        <v>8.25</v>
      </c>
      <c r="AQ70" s="76">
        <f t="shared" si="40"/>
        <v>8.25</v>
      </c>
      <c r="AR70" s="76">
        <f t="shared" si="41"/>
        <v>6.2</v>
      </c>
      <c r="AS70" s="76">
        <f t="shared" si="42"/>
        <v>16.5</v>
      </c>
      <c r="AU70" s="67">
        <v>12.4</v>
      </c>
      <c r="AV70" s="67">
        <v>21.28</v>
      </c>
      <c r="AZ70" s="76">
        <f t="shared" si="43"/>
        <v>21.28</v>
      </c>
      <c r="BA70" s="76">
        <f t="shared" si="44"/>
        <v>16.84</v>
      </c>
      <c r="BB70" s="76">
        <f t="shared" si="45"/>
        <v>16.84</v>
      </c>
      <c r="BC70" s="76">
        <f t="shared" si="46"/>
        <v>12.4</v>
      </c>
      <c r="BD70" s="76">
        <f t="shared" si="47"/>
        <v>33.68</v>
      </c>
    </row>
    <row r="71" spans="4:56" x14ac:dyDescent="0.25">
      <c r="D71" s="21">
        <f t="shared" si="48"/>
        <v>54</v>
      </c>
      <c r="E71" s="67">
        <v>19.2</v>
      </c>
      <c r="F71" s="67">
        <v>20.6</v>
      </c>
      <c r="J71" s="76">
        <f t="shared" si="25"/>
        <v>20.6</v>
      </c>
      <c r="K71" s="76">
        <f t="shared" si="26"/>
        <v>19.899999999999999</v>
      </c>
      <c r="L71" s="76">
        <f t="shared" si="27"/>
        <v>19.899999999999999</v>
      </c>
      <c r="M71" s="76">
        <f t="shared" si="28"/>
        <v>19.2</v>
      </c>
      <c r="O71" s="67">
        <v>84</v>
      </c>
      <c r="P71" s="67">
        <v>75</v>
      </c>
      <c r="T71" s="78">
        <f t="shared" si="29"/>
        <v>84</v>
      </c>
      <c r="U71" s="78">
        <f t="shared" si="30"/>
        <v>79.5</v>
      </c>
      <c r="V71" s="78">
        <f t="shared" si="31"/>
        <v>79.5</v>
      </c>
      <c r="W71" s="78">
        <f t="shared" si="32"/>
        <v>75</v>
      </c>
      <c r="Y71" s="67">
        <v>2.5</v>
      </c>
      <c r="Z71" s="67" t="str">
        <v>T</v>
      </c>
      <c r="AD71" s="76">
        <f t="shared" si="33"/>
        <v>2.5</v>
      </c>
      <c r="AE71" s="76">
        <f t="shared" si="34"/>
        <v>2.5</v>
      </c>
      <c r="AF71" s="76">
        <f t="shared" si="35"/>
        <v>2.5</v>
      </c>
      <c r="AG71" s="76">
        <f t="shared" si="36"/>
        <v>2.5</v>
      </c>
      <c r="AH71" s="76">
        <f t="shared" si="37"/>
        <v>2.5</v>
      </c>
      <c r="AJ71" s="67">
        <v>0</v>
      </c>
      <c r="AK71" s="67">
        <v>5.0999999999999996</v>
      </c>
      <c r="AO71" s="76">
        <f t="shared" si="38"/>
        <v>5.0999999999999996</v>
      </c>
      <c r="AP71" s="76">
        <f t="shared" si="39"/>
        <v>2.5499999999999998</v>
      </c>
      <c r="AQ71" s="76">
        <f t="shared" si="40"/>
        <v>2.5499999999999998</v>
      </c>
      <c r="AR71" s="76">
        <f t="shared" si="41"/>
        <v>0</v>
      </c>
      <c r="AS71" s="76">
        <f t="shared" si="42"/>
        <v>5.0999999999999996</v>
      </c>
      <c r="AU71" s="67">
        <v>0.71</v>
      </c>
      <c r="AV71" s="67">
        <v>13.86</v>
      </c>
      <c r="AZ71" s="76">
        <f t="shared" si="43"/>
        <v>13.86</v>
      </c>
      <c r="BA71" s="76">
        <f t="shared" si="44"/>
        <v>7.2849999999999993</v>
      </c>
      <c r="BB71" s="76">
        <f t="shared" si="45"/>
        <v>7.2850000000000001</v>
      </c>
      <c r="BC71" s="76">
        <f t="shared" si="46"/>
        <v>0.71</v>
      </c>
      <c r="BD71" s="76">
        <f t="shared" si="47"/>
        <v>14.57</v>
      </c>
    </row>
    <row r="72" spans="4:56" x14ac:dyDescent="0.25">
      <c r="D72" s="21">
        <f t="shared" si="48"/>
        <v>55</v>
      </c>
      <c r="E72" s="67">
        <v>20.7</v>
      </c>
      <c r="F72" s="67">
        <v>21.7</v>
      </c>
      <c r="J72" s="76">
        <f t="shared" si="25"/>
        <v>21.7</v>
      </c>
      <c r="K72" s="76">
        <f t="shared" si="26"/>
        <v>21.2</v>
      </c>
      <c r="L72" s="76">
        <f t="shared" si="27"/>
        <v>21.2</v>
      </c>
      <c r="M72" s="76">
        <f t="shared" si="28"/>
        <v>20.7</v>
      </c>
      <c r="O72" s="67">
        <v>81</v>
      </c>
      <c r="P72" s="67">
        <v>76</v>
      </c>
      <c r="T72" s="78">
        <f t="shared" si="29"/>
        <v>81</v>
      </c>
      <c r="U72" s="78">
        <f t="shared" si="30"/>
        <v>78.5</v>
      </c>
      <c r="V72" s="78">
        <f t="shared" si="31"/>
        <v>78.5</v>
      </c>
      <c r="W72" s="78">
        <f t="shared" si="32"/>
        <v>76</v>
      </c>
      <c r="Y72" s="67">
        <v>2.5</v>
      </c>
      <c r="Z72" s="67">
        <v>0</v>
      </c>
      <c r="AD72" s="76">
        <f t="shared" si="33"/>
        <v>2.5</v>
      </c>
      <c r="AE72" s="76">
        <f t="shared" si="34"/>
        <v>1.25</v>
      </c>
      <c r="AF72" s="76">
        <f t="shared" si="35"/>
        <v>1.25</v>
      </c>
      <c r="AG72" s="76">
        <f t="shared" si="36"/>
        <v>0</v>
      </c>
      <c r="AH72" s="76">
        <f t="shared" si="37"/>
        <v>2.5</v>
      </c>
      <c r="AJ72" s="67">
        <v>0.7</v>
      </c>
      <c r="AK72" s="67">
        <v>2</v>
      </c>
      <c r="AO72" s="76">
        <f t="shared" si="38"/>
        <v>2</v>
      </c>
      <c r="AP72" s="76">
        <f t="shared" si="39"/>
        <v>1.35</v>
      </c>
      <c r="AQ72" s="76">
        <f t="shared" si="40"/>
        <v>1.35</v>
      </c>
      <c r="AR72" s="76">
        <f t="shared" si="41"/>
        <v>0.7</v>
      </c>
      <c r="AS72" s="76">
        <f t="shared" si="42"/>
        <v>2.7</v>
      </c>
      <c r="AU72" s="67">
        <v>6.11</v>
      </c>
      <c r="AV72" s="67">
        <v>13.2</v>
      </c>
      <c r="AZ72" s="76">
        <f t="shared" si="43"/>
        <v>13.2</v>
      </c>
      <c r="BA72" s="76">
        <f t="shared" si="44"/>
        <v>9.6549999999999994</v>
      </c>
      <c r="BB72" s="76">
        <f t="shared" si="45"/>
        <v>9.6549999999999994</v>
      </c>
      <c r="BC72" s="76">
        <f t="shared" si="46"/>
        <v>6.11</v>
      </c>
      <c r="BD72" s="76">
        <f t="shared" si="47"/>
        <v>19.309999999999999</v>
      </c>
    </row>
    <row r="73" spans="4:56" x14ac:dyDescent="0.25">
      <c r="D73" s="21">
        <f t="shared" si="48"/>
        <v>56</v>
      </c>
      <c r="E73" s="67">
        <v>22.8</v>
      </c>
      <c r="F73" s="67">
        <v>22.3</v>
      </c>
      <c r="J73" s="76">
        <f t="shared" si="25"/>
        <v>22.8</v>
      </c>
      <c r="K73" s="76">
        <f t="shared" si="26"/>
        <v>22.55</v>
      </c>
      <c r="L73" s="76">
        <f t="shared" si="27"/>
        <v>22.55</v>
      </c>
      <c r="M73" s="76">
        <f t="shared" si="28"/>
        <v>22.3</v>
      </c>
      <c r="O73" s="67">
        <v>76</v>
      </c>
      <c r="P73" s="67">
        <v>79</v>
      </c>
      <c r="T73" s="78">
        <f t="shared" si="29"/>
        <v>79</v>
      </c>
      <c r="U73" s="78">
        <f t="shared" si="30"/>
        <v>77.5</v>
      </c>
      <c r="V73" s="78">
        <f t="shared" si="31"/>
        <v>77.5</v>
      </c>
      <c r="W73" s="78">
        <f t="shared" si="32"/>
        <v>76</v>
      </c>
      <c r="Y73" s="67">
        <v>0</v>
      </c>
      <c r="Z73" s="67">
        <v>0</v>
      </c>
      <c r="AD73" s="76">
        <f t="shared" si="33"/>
        <v>0</v>
      </c>
      <c r="AE73" s="76">
        <f t="shared" si="34"/>
        <v>0</v>
      </c>
      <c r="AF73" s="76">
        <f t="shared" si="35"/>
        <v>0</v>
      </c>
      <c r="AG73" s="76">
        <f t="shared" si="36"/>
        <v>0</v>
      </c>
      <c r="AH73" s="76">
        <f t="shared" si="37"/>
        <v>0</v>
      </c>
      <c r="AJ73" s="67">
        <v>8.1999999999999993</v>
      </c>
      <c r="AK73" s="67">
        <v>8.6999999999999993</v>
      </c>
      <c r="AO73" s="76">
        <f t="shared" si="38"/>
        <v>8.6999999999999993</v>
      </c>
      <c r="AP73" s="76">
        <f t="shared" si="39"/>
        <v>8.4499999999999993</v>
      </c>
      <c r="AQ73" s="76">
        <f t="shared" si="40"/>
        <v>8.4499999999999993</v>
      </c>
      <c r="AR73" s="76">
        <f t="shared" si="41"/>
        <v>8.1999999999999993</v>
      </c>
      <c r="AS73" s="76">
        <f t="shared" si="42"/>
        <v>16.899999999999999</v>
      </c>
      <c r="AU73" s="67">
        <v>18.190000000000001</v>
      </c>
      <c r="AV73" s="67">
        <v>20.63</v>
      </c>
      <c r="AZ73" s="76">
        <f t="shared" si="43"/>
        <v>20.63</v>
      </c>
      <c r="BA73" s="76">
        <f t="shared" si="44"/>
        <v>19.41</v>
      </c>
      <c r="BB73" s="76">
        <f t="shared" si="45"/>
        <v>19.41</v>
      </c>
      <c r="BC73" s="76">
        <f t="shared" si="46"/>
        <v>18.190000000000001</v>
      </c>
      <c r="BD73" s="76">
        <f t="shared" si="47"/>
        <v>38.82</v>
      </c>
    </row>
    <row r="74" spans="4:56" x14ac:dyDescent="0.25">
      <c r="D74" s="21">
        <f t="shared" si="48"/>
        <v>57</v>
      </c>
      <c r="E74" s="67">
        <v>23.5</v>
      </c>
      <c r="F74" s="67">
        <v>21.6</v>
      </c>
      <c r="J74" s="76">
        <f t="shared" si="25"/>
        <v>23.5</v>
      </c>
      <c r="K74" s="76">
        <f t="shared" si="26"/>
        <v>22.55</v>
      </c>
      <c r="L74" s="76">
        <f t="shared" si="27"/>
        <v>22.55</v>
      </c>
      <c r="M74" s="76">
        <f t="shared" si="28"/>
        <v>21.6</v>
      </c>
      <c r="O74" s="67">
        <v>72</v>
      </c>
      <c r="P74" s="67">
        <v>89</v>
      </c>
      <c r="T74" s="78">
        <f t="shared" si="29"/>
        <v>89</v>
      </c>
      <c r="U74" s="78">
        <f t="shared" si="30"/>
        <v>80.5</v>
      </c>
      <c r="V74" s="78">
        <f t="shared" si="31"/>
        <v>80.5</v>
      </c>
      <c r="W74" s="78">
        <f t="shared" si="32"/>
        <v>72</v>
      </c>
      <c r="Y74" s="67">
        <v>0</v>
      </c>
      <c r="Z74" s="67">
        <v>4</v>
      </c>
      <c r="AD74" s="76">
        <f t="shared" si="33"/>
        <v>4</v>
      </c>
      <c r="AE74" s="76">
        <f t="shared" si="34"/>
        <v>2</v>
      </c>
      <c r="AF74" s="76">
        <f t="shared" si="35"/>
        <v>2</v>
      </c>
      <c r="AG74" s="76">
        <f t="shared" si="36"/>
        <v>0</v>
      </c>
      <c r="AH74" s="76">
        <f t="shared" si="37"/>
        <v>4</v>
      </c>
      <c r="AJ74" s="67">
        <v>6.1</v>
      </c>
      <c r="AK74" s="67">
        <v>4.9000000000000004</v>
      </c>
      <c r="AO74" s="76">
        <f t="shared" si="38"/>
        <v>6.1</v>
      </c>
      <c r="AP74" s="76">
        <f t="shared" si="39"/>
        <v>5.5</v>
      </c>
      <c r="AQ74" s="76">
        <f t="shared" si="40"/>
        <v>5.5</v>
      </c>
      <c r="AR74" s="76">
        <f t="shared" si="41"/>
        <v>4.9000000000000004</v>
      </c>
      <c r="AS74" s="76">
        <f t="shared" si="42"/>
        <v>11</v>
      </c>
      <c r="AU74" s="67">
        <v>13.78</v>
      </c>
      <c r="AV74" s="67">
        <v>14.4</v>
      </c>
      <c r="AZ74" s="76">
        <f t="shared" si="43"/>
        <v>14.4</v>
      </c>
      <c r="BA74" s="76">
        <f t="shared" si="44"/>
        <v>14.09</v>
      </c>
      <c r="BB74" s="76">
        <f t="shared" si="45"/>
        <v>14.09</v>
      </c>
      <c r="BC74" s="76">
        <f t="shared" si="46"/>
        <v>13.78</v>
      </c>
      <c r="BD74" s="76">
        <f t="shared" si="47"/>
        <v>28.18</v>
      </c>
    </row>
    <row r="75" spans="4:56" x14ac:dyDescent="0.25">
      <c r="D75" s="21">
        <f t="shared" si="48"/>
        <v>58</v>
      </c>
      <c r="E75" s="67">
        <v>21.7</v>
      </c>
      <c r="F75" s="67">
        <v>19.7</v>
      </c>
      <c r="J75" s="76">
        <f t="shared" si="25"/>
        <v>21.7</v>
      </c>
      <c r="K75" s="76">
        <f t="shared" si="26"/>
        <v>20.7</v>
      </c>
      <c r="L75" s="76">
        <f t="shared" si="27"/>
        <v>20.7</v>
      </c>
      <c r="M75" s="76">
        <f t="shared" si="28"/>
        <v>19.7</v>
      </c>
      <c r="O75" s="67">
        <v>72</v>
      </c>
      <c r="P75" s="67">
        <v>95</v>
      </c>
      <c r="T75" s="78">
        <f t="shared" si="29"/>
        <v>95</v>
      </c>
      <c r="U75" s="78">
        <f t="shared" si="30"/>
        <v>83.5</v>
      </c>
      <c r="V75" s="78">
        <f t="shared" si="31"/>
        <v>83.5</v>
      </c>
      <c r="W75" s="78">
        <f t="shared" si="32"/>
        <v>72</v>
      </c>
      <c r="Y75" s="67">
        <v>0</v>
      </c>
      <c r="Z75" s="67">
        <v>2</v>
      </c>
      <c r="AD75" s="76">
        <f t="shared" si="33"/>
        <v>2</v>
      </c>
      <c r="AE75" s="76">
        <f t="shared" si="34"/>
        <v>1</v>
      </c>
      <c r="AF75" s="76">
        <f t="shared" si="35"/>
        <v>1</v>
      </c>
      <c r="AG75" s="76">
        <f t="shared" si="36"/>
        <v>0</v>
      </c>
      <c r="AH75" s="76">
        <f t="shared" si="37"/>
        <v>2</v>
      </c>
      <c r="AJ75" s="67">
        <v>0</v>
      </c>
      <c r="AK75" s="67">
        <v>0</v>
      </c>
      <c r="AO75" s="76">
        <f t="shared" si="38"/>
        <v>0</v>
      </c>
      <c r="AP75" s="76">
        <f t="shared" si="39"/>
        <v>0</v>
      </c>
      <c r="AQ75" s="76">
        <f t="shared" si="40"/>
        <v>0</v>
      </c>
      <c r="AR75" s="76">
        <f t="shared" si="41"/>
        <v>0</v>
      </c>
      <c r="AS75" s="76">
        <f t="shared" si="42"/>
        <v>0</v>
      </c>
      <c r="AU75" s="67">
        <v>1.89</v>
      </c>
      <c r="AV75" s="67">
        <v>3.82</v>
      </c>
      <c r="AZ75" s="76">
        <f t="shared" si="43"/>
        <v>3.82</v>
      </c>
      <c r="BA75" s="76">
        <f t="shared" si="44"/>
        <v>2.855</v>
      </c>
      <c r="BB75" s="76">
        <f t="shared" si="45"/>
        <v>2.855</v>
      </c>
      <c r="BC75" s="76">
        <f t="shared" si="46"/>
        <v>1.89</v>
      </c>
      <c r="BD75" s="76">
        <f t="shared" si="47"/>
        <v>5.71</v>
      </c>
    </row>
    <row r="76" spans="4:56" x14ac:dyDescent="0.25">
      <c r="D76" s="21">
        <f t="shared" si="48"/>
        <v>59</v>
      </c>
      <c r="E76" s="67">
        <v>22</v>
      </c>
      <c r="F76" s="67">
        <v>19.8</v>
      </c>
      <c r="J76" s="76">
        <f t="shared" si="25"/>
        <v>22</v>
      </c>
      <c r="K76" s="76">
        <f t="shared" si="26"/>
        <v>20.9</v>
      </c>
      <c r="L76" s="76">
        <f t="shared" si="27"/>
        <v>20.9</v>
      </c>
      <c r="M76" s="76">
        <f t="shared" si="28"/>
        <v>19.8</v>
      </c>
      <c r="O76" s="67">
        <v>78</v>
      </c>
      <c r="P76" s="67">
        <v>92</v>
      </c>
      <c r="T76" s="78">
        <f t="shared" si="29"/>
        <v>92</v>
      </c>
      <c r="U76" s="78">
        <f t="shared" si="30"/>
        <v>85</v>
      </c>
      <c r="V76" s="78">
        <f t="shared" si="31"/>
        <v>85</v>
      </c>
      <c r="W76" s="78">
        <f t="shared" si="32"/>
        <v>78</v>
      </c>
      <c r="Y76" s="67">
        <v>5</v>
      </c>
      <c r="Z76" s="67" t="str">
        <v>T</v>
      </c>
      <c r="AD76" s="76">
        <f t="shared" si="33"/>
        <v>5</v>
      </c>
      <c r="AE76" s="76">
        <f t="shared" si="34"/>
        <v>5</v>
      </c>
      <c r="AF76" s="76">
        <f t="shared" si="35"/>
        <v>5</v>
      </c>
      <c r="AG76" s="76">
        <f t="shared" si="36"/>
        <v>5</v>
      </c>
      <c r="AH76" s="76">
        <f t="shared" si="37"/>
        <v>5</v>
      </c>
      <c r="AJ76" s="67">
        <v>5.6</v>
      </c>
      <c r="AK76" s="67">
        <v>1</v>
      </c>
      <c r="AO76" s="76">
        <f t="shared" si="38"/>
        <v>5.6</v>
      </c>
      <c r="AP76" s="76">
        <f t="shared" si="39"/>
        <v>3.3</v>
      </c>
      <c r="AQ76" s="76">
        <f t="shared" si="40"/>
        <v>3.3</v>
      </c>
      <c r="AR76" s="76">
        <f t="shared" si="41"/>
        <v>1</v>
      </c>
      <c r="AS76" s="76">
        <f t="shared" si="42"/>
        <v>6.6</v>
      </c>
      <c r="AU76" s="67">
        <v>14.82</v>
      </c>
      <c r="AV76" s="67">
        <v>7.68</v>
      </c>
      <c r="AZ76" s="76">
        <f t="shared" si="43"/>
        <v>14.82</v>
      </c>
      <c r="BA76" s="76">
        <f t="shared" si="44"/>
        <v>11.25</v>
      </c>
      <c r="BB76" s="76">
        <f t="shared" si="45"/>
        <v>11.25</v>
      </c>
      <c r="BC76" s="76">
        <f t="shared" si="46"/>
        <v>7.68</v>
      </c>
      <c r="BD76" s="76">
        <f t="shared" si="47"/>
        <v>22.5</v>
      </c>
    </row>
    <row r="77" spans="4:56" x14ac:dyDescent="0.25">
      <c r="D77" s="21">
        <f t="shared" si="48"/>
        <v>60</v>
      </c>
      <c r="E77" s="67">
        <v>22.8</v>
      </c>
      <c r="F77" s="67">
        <v>21.6</v>
      </c>
      <c r="J77" s="76">
        <f t="shared" si="25"/>
        <v>22.8</v>
      </c>
      <c r="K77" s="76">
        <f t="shared" si="26"/>
        <v>22.200000000000003</v>
      </c>
      <c r="L77" s="76">
        <f t="shared" si="27"/>
        <v>22.200000000000003</v>
      </c>
      <c r="M77" s="76">
        <f t="shared" si="28"/>
        <v>21.6</v>
      </c>
      <c r="O77" s="67">
        <v>81</v>
      </c>
      <c r="P77" s="67">
        <v>90</v>
      </c>
      <c r="T77" s="78">
        <f t="shared" si="29"/>
        <v>90</v>
      </c>
      <c r="U77" s="78">
        <f t="shared" si="30"/>
        <v>85.5</v>
      </c>
      <c r="V77" s="78">
        <f t="shared" si="31"/>
        <v>85.5</v>
      </c>
      <c r="W77" s="78">
        <f t="shared" si="32"/>
        <v>81</v>
      </c>
      <c r="Y77" s="67">
        <v>1</v>
      </c>
      <c r="Z77" s="67">
        <v>0</v>
      </c>
      <c r="AD77" s="76">
        <f t="shared" si="33"/>
        <v>1</v>
      </c>
      <c r="AE77" s="76">
        <f t="shared" si="34"/>
        <v>0.5</v>
      </c>
      <c r="AF77" s="76">
        <f t="shared" si="35"/>
        <v>0.5</v>
      </c>
      <c r="AG77" s="76">
        <f t="shared" si="36"/>
        <v>0</v>
      </c>
      <c r="AH77" s="76">
        <f t="shared" si="37"/>
        <v>1</v>
      </c>
      <c r="AJ77" s="67">
        <v>0.8</v>
      </c>
      <c r="AK77" s="67">
        <v>6.7</v>
      </c>
      <c r="AO77" s="76">
        <f t="shared" si="38"/>
        <v>6.7</v>
      </c>
      <c r="AP77" s="76">
        <f t="shared" si="39"/>
        <v>3.75</v>
      </c>
      <c r="AQ77" s="76">
        <f t="shared" si="40"/>
        <v>3.75</v>
      </c>
      <c r="AR77" s="76">
        <f t="shared" si="41"/>
        <v>0.8</v>
      </c>
      <c r="AS77" s="76">
        <f t="shared" si="42"/>
        <v>7.5</v>
      </c>
      <c r="AU77" s="67">
        <v>7.64</v>
      </c>
      <c r="AV77" s="67">
        <v>17.75</v>
      </c>
      <c r="AZ77" s="76">
        <f t="shared" si="43"/>
        <v>17.75</v>
      </c>
      <c r="BA77" s="76">
        <f t="shared" si="44"/>
        <v>12.695</v>
      </c>
      <c r="BB77" s="76">
        <f t="shared" si="45"/>
        <v>12.695</v>
      </c>
      <c r="BC77" s="76">
        <f t="shared" si="46"/>
        <v>7.64</v>
      </c>
      <c r="BD77" s="76">
        <f t="shared" si="47"/>
        <v>25.39</v>
      </c>
    </row>
    <row r="78" spans="4:56" x14ac:dyDescent="0.25">
      <c r="D78" s="21">
        <f t="shared" si="48"/>
        <v>61</v>
      </c>
      <c r="E78" s="67">
        <v>23.2</v>
      </c>
      <c r="F78" s="67">
        <v>19.2</v>
      </c>
      <c r="J78" s="76">
        <f t="shared" si="25"/>
        <v>23.2</v>
      </c>
      <c r="K78" s="76">
        <f t="shared" si="26"/>
        <v>21.2</v>
      </c>
      <c r="L78" s="76">
        <f t="shared" si="27"/>
        <v>21.2</v>
      </c>
      <c r="M78" s="76">
        <f t="shared" si="28"/>
        <v>19.2</v>
      </c>
      <c r="O78" s="67">
        <v>79</v>
      </c>
      <c r="P78" s="67">
        <v>80</v>
      </c>
      <c r="T78" s="78">
        <f t="shared" si="29"/>
        <v>80</v>
      </c>
      <c r="U78" s="78">
        <f t="shared" si="30"/>
        <v>79.5</v>
      </c>
      <c r="V78" s="78">
        <f t="shared" si="31"/>
        <v>79.5</v>
      </c>
      <c r="W78" s="78">
        <f t="shared" si="32"/>
        <v>79</v>
      </c>
      <c r="Y78" s="67" t="str">
        <v>T</v>
      </c>
      <c r="Z78" s="67">
        <v>0</v>
      </c>
      <c r="AD78" s="76">
        <f t="shared" si="33"/>
        <v>0</v>
      </c>
      <c r="AE78" s="76">
        <f t="shared" si="34"/>
        <v>0</v>
      </c>
      <c r="AF78" s="76">
        <f t="shared" si="35"/>
        <v>0</v>
      </c>
      <c r="AG78" s="76">
        <f t="shared" si="36"/>
        <v>0</v>
      </c>
      <c r="AH78" s="76">
        <f t="shared" si="37"/>
        <v>0</v>
      </c>
      <c r="AJ78" s="67">
        <v>4.9000000000000004</v>
      </c>
      <c r="AK78" s="67">
        <v>0</v>
      </c>
      <c r="AO78" s="76">
        <f t="shared" si="38"/>
        <v>4.9000000000000004</v>
      </c>
      <c r="AP78" s="76">
        <f t="shared" si="39"/>
        <v>2.4500000000000002</v>
      </c>
      <c r="AQ78" s="76">
        <f t="shared" si="40"/>
        <v>2.4500000000000002</v>
      </c>
      <c r="AR78" s="76">
        <f t="shared" si="41"/>
        <v>0</v>
      </c>
      <c r="AS78" s="76">
        <f t="shared" si="42"/>
        <v>4.9000000000000004</v>
      </c>
      <c r="AU78" s="67">
        <v>12.34</v>
      </c>
      <c r="AV78" s="67">
        <v>4.32</v>
      </c>
      <c r="AZ78" s="76">
        <f t="shared" si="43"/>
        <v>12.34</v>
      </c>
      <c r="BA78" s="76">
        <f t="shared" si="44"/>
        <v>8.33</v>
      </c>
      <c r="BB78" s="76">
        <f t="shared" si="45"/>
        <v>8.33</v>
      </c>
      <c r="BC78" s="76">
        <f t="shared" si="46"/>
        <v>4.32</v>
      </c>
      <c r="BD78" s="76">
        <f t="shared" si="47"/>
        <v>16.66</v>
      </c>
    </row>
    <row r="79" spans="4:56" x14ac:dyDescent="0.25">
      <c r="D79" s="21">
        <f t="shared" si="48"/>
        <v>62</v>
      </c>
      <c r="E79" s="67">
        <v>19.8</v>
      </c>
      <c r="F79" s="67">
        <v>18.5</v>
      </c>
      <c r="J79" s="76">
        <f t="shared" si="25"/>
        <v>19.8</v>
      </c>
      <c r="K79" s="76">
        <f t="shared" si="26"/>
        <v>19.149999999999999</v>
      </c>
      <c r="L79" s="76">
        <f t="shared" si="27"/>
        <v>19.149999999999999</v>
      </c>
      <c r="M79" s="76">
        <f t="shared" si="28"/>
        <v>18.5</v>
      </c>
      <c r="O79" s="67">
        <v>75</v>
      </c>
      <c r="P79" s="67">
        <v>81</v>
      </c>
      <c r="T79" s="78">
        <f t="shared" si="29"/>
        <v>81</v>
      </c>
      <c r="U79" s="78">
        <f t="shared" si="30"/>
        <v>78</v>
      </c>
      <c r="V79" s="78">
        <f t="shared" si="31"/>
        <v>78</v>
      </c>
      <c r="W79" s="78">
        <f t="shared" si="32"/>
        <v>75</v>
      </c>
      <c r="Y79" s="67">
        <v>1</v>
      </c>
      <c r="Z79" s="67">
        <v>0.5</v>
      </c>
      <c r="AD79" s="76">
        <f t="shared" si="33"/>
        <v>1</v>
      </c>
      <c r="AE79" s="76">
        <f t="shared" si="34"/>
        <v>0.75</v>
      </c>
      <c r="AF79" s="76">
        <f t="shared" si="35"/>
        <v>0.75</v>
      </c>
      <c r="AG79" s="76">
        <f t="shared" si="36"/>
        <v>0.5</v>
      </c>
      <c r="AH79" s="76">
        <f t="shared" si="37"/>
        <v>1.5</v>
      </c>
      <c r="AJ79" s="67">
        <v>0</v>
      </c>
      <c r="AK79" s="67">
        <v>1.1000000000000001</v>
      </c>
      <c r="AO79" s="76">
        <f t="shared" si="38"/>
        <v>1.1000000000000001</v>
      </c>
      <c r="AP79" s="76">
        <f t="shared" si="39"/>
        <v>0.55000000000000004</v>
      </c>
      <c r="AQ79" s="76">
        <f t="shared" si="40"/>
        <v>0.55000000000000004</v>
      </c>
      <c r="AR79" s="76">
        <f t="shared" si="41"/>
        <v>0</v>
      </c>
      <c r="AS79" s="76">
        <f t="shared" si="42"/>
        <v>1.1000000000000001</v>
      </c>
      <c r="AU79" s="67">
        <v>2.1</v>
      </c>
      <c r="AV79" s="67">
        <v>10.93</v>
      </c>
      <c r="AZ79" s="76">
        <f t="shared" si="43"/>
        <v>10.93</v>
      </c>
      <c r="BA79" s="76">
        <f t="shared" si="44"/>
        <v>6.5150000000000006</v>
      </c>
      <c r="BB79" s="76">
        <f t="shared" si="45"/>
        <v>6.5149999999999997</v>
      </c>
      <c r="BC79" s="76">
        <f t="shared" si="46"/>
        <v>2.1</v>
      </c>
      <c r="BD79" s="76">
        <f t="shared" si="47"/>
        <v>13.03</v>
      </c>
    </row>
    <row r="80" spans="4:56" x14ac:dyDescent="0.25">
      <c r="D80" s="21">
        <f t="shared" si="48"/>
        <v>63</v>
      </c>
      <c r="E80" s="67">
        <v>20.3</v>
      </c>
      <c r="F80" s="67">
        <v>20.7</v>
      </c>
      <c r="J80" s="76">
        <f t="shared" si="25"/>
        <v>20.7</v>
      </c>
      <c r="K80" s="76">
        <f t="shared" si="26"/>
        <v>20.5</v>
      </c>
      <c r="L80" s="76">
        <f t="shared" si="27"/>
        <v>20.5</v>
      </c>
      <c r="M80" s="76">
        <f t="shared" si="28"/>
        <v>20.3</v>
      </c>
      <c r="O80" s="67">
        <v>84</v>
      </c>
      <c r="P80" s="67">
        <v>85</v>
      </c>
      <c r="T80" s="78">
        <f t="shared" si="29"/>
        <v>85</v>
      </c>
      <c r="U80" s="78">
        <f t="shared" si="30"/>
        <v>84.5</v>
      </c>
      <c r="V80" s="78">
        <f t="shared" si="31"/>
        <v>84.5</v>
      </c>
      <c r="W80" s="78">
        <f t="shared" si="32"/>
        <v>84</v>
      </c>
      <c r="Y80" s="67">
        <v>4</v>
      </c>
      <c r="Z80" s="67" t="str">
        <v>T</v>
      </c>
      <c r="AD80" s="76">
        <f t="shared" si="33"/>
        <v>4</v>
      </c>
      <c r="AE80" s="76">
        <f t="shared" si="34"/>
        <v>4</v>
      </c>
      <c r="AF80" s="76">
        <f t="shared" si="35"/>
        <v>4</v>
      </c>
      <c r="AG80" s="76">
        <f t="shared" si="36"/>
        <v>4</v>
      </c>
      <c r="AH80" s="76">
        <f t="shared" si="37"/>
        <v>4</v>
      </c>
      <c r="AJ80" s="67">
        <v>4.7</v>
      </c>
      <c r="AK80" s="67">
        <v>4.7</v>
      </c>
      <c r="AO80" s="76">
        <f t="shared" si="38"/>
        <v>4.7</v>
      </c>
      <c r="AP80" s="76">
        <f t="shared" si="39"/>
        <v>4.7</v>
      </c>
      <c r="AQ80" s="76">
        <f t="shared" si="40"/>
        <v>4.7</v>
      </c>
      <c r="AR80" s="76">
        <f t="shared" si="41"/>
        <v>4.7</v>
      </c>
      <c r="AS80" s="76">
        <f t="shared" si="42"/>
        <v>9.4</v>
      </c>
      <c r="AU80" s="67">
        <v>13.23</v>
      </c>
      <c r="AV80" s="67">
        <v>15.27</v>
      </c>
      <c r="AZ80" s="76">
        <f t="shared" si="43"/>
        <v>15.27</v>
      </c>
      <c r="BA80" s="76">
        <f t="shared" si="44"/>
        <v>14.25</v>
      </c>
      <c r="BB80" s="76">
        <f t="shared" si="45"/>
        <v>14.25</v>
      </c>
      <c r="BC80" s="76">
        <f t="shared" si="46"/>
        <v>13.23</v>
      </c>
      <c r="BD80" s="76">
        <f t="shared" si="47"/>
        <v>28.5</v>
      </c>
    </row>
    <row r="81" spans="4:56" x14ac:dyDescent="0.25">
      <c r="D81" s="21">
        <f t="shared" si="48"/>
        <v>64</v>
      </c>
      <c r="E81" s="67">
        <v>20.7</v>
      </c>
      <c r="F81" s="67">
        <v>20.9</v>
      </c>
      <c r="J81" s="76">
        <f t="shared" si="25"/>
        <v>20.9</v>
      </c>
      <c r="K81" s="76">
        <f t="shared" si="26"/>
        <v>20.799999999999997</v>
      </c>
      <c r="L81" s="76">
        <f t="shared" si="27"/>
        <v>20.799999999999997</v>
      </c>
      <c r="M81" s="76">
        <f t="shared" si="28"/>
        <v>20.7</v>
      </c>
      <c r="O81" s="67">
        <v>79</v>
      </c>
      <c r="P81" s="67">
        <v>91</v>
      </c>
      <c r="T81" s="78">
        <f t="shared" si="29"/>
        <v>91</v>
      </c>
      <c r="U81" s="78">
        <f t="shared" si="30"/>
        <v>85</v>
      </c>
      <c r="V81" s="78">
        <f t="shared" si="31"/>
        <v>85</v>
      </c>
      <c r="W81" s="78">
        <f t="shared" si="32"/>
        <v>79</v>
      </c>
      <c r="Y81" s="67">
        <v>0</v>
      </c>
      <c r="Z81" s="67">
        <v>1</v>
      </c>
      <c r="AD81" s="76">
        <f t="shared" si="33"/>
        <v>1</v>
      </c>
      <c r="AE81" s="76">
        <f t="shared" si="34"/>
        <v>0.5</v>
      </c>
      <c r="AF81" s="76">
        <f t="shared" si="35"/>
        <v>0.5</v>
      </c>
      <c r="AG81" s="76">
        <f t="shared" si="36"/>
        <v>0</v>
      </c>
      <c r="AH81" s="76">
        <f t="shared" si="37"/>
        <v>1</v>
      </c>
      <c r="AJ81" s="67">
        <v>6</v>
      </c>
      <c r="AK81" s="67">
        <v>0</v>
      </c>
      <c r="AO81" s="76">
        <f t="shared" si="38"/>
        <v>6</v>
      </c>
      <c r="AP81" s="76">
        <f t="shared" si="39"/>
        <v>3</v>
      </c>
      <c r="AQ81" s="76">
        <f t="shared" si="40"/>
        <v>3</v>
      </c>
      <c r="AR81" s="76">
        <f t="shared" si="41"/>
        <v>0</v>
      </c>
      <c r="AS81" s="76">
        <f t="shared" si="42"/>
        <v>6</v>
      </c>
      <c r="AU81" s="67">
        <v>12.57</v>
      </c>
      <c r="AV81" s="67">
        <v>5.71</v>
      </c>
      <c r="AZ81" s="76">
        <f t="shared" si="43"/>
        <v>12.57</v>
      </c>
      <c r="BA81" s="76">
        <f t="shared" si="44"/>
        <v>9.14</v>
      </c>
      <c r="BB81" s="76">
        <f t="shared" si="45"/>
        <v>9.14</v>
      </c>
      <c r="BC81" s="76">
        <f t="shared" si="46"/>
        <v>5.71</v>
      </c>
      <c r="BD81" s="76">
        <f t="shared" si="47"/>
        <v>18.28</v>
      </c>
    </row>
    <row r="82" spans="4:56" x14ac:dyDescent="0.25">
      <c r="D82" s="21">
        <f t="shared" si="48"/>
        <v>65</v>
      </c>
      <c r="E82" s="67">
        <v>18.100000000000001</v>
      </c>
      <c r="F82" s="67">
        <v>22.2</v>
      </c>
      <c r="J82" s="76">
        <f t="shared" ref="J82:J145" si="49">IFERROR(MAX(E82:H82),"")</f>
        <v>22.2</v>
      </c>
      <c r="K82" s="76">
        <f t="shared" ref="K82:K145" si="50">IFERROR(MEDIAN(E82:H82),"")</f>
        <v>20.149999999999999</v>
      </c>
      <c r="L82" s="76">
        <f t="shared" ref="L82:L145" si="51">IFERROR(AVERAGE(E82:H82),"")</f>
        <v>20.149999999999999</v>
      </c>
      <c r="M82" s="76">
        <f t="shared" ref="M82:M145" si="52">IFERROR(MIN(E82:H82),"")</f>
        <v>18.100000000000001</v>
      </c>
      <c r="O82" s="67">
        <v>80</v>
      </c>
      <c r="P82" s="67">
        <v>88</v>
      </c>
      <c r="T82" s="78">
        <f t="shared" ref="T82:T145" si="53">IFERROR(MAX(O82:R82),"")</f>
        <v>88</v>
      </c>
      <c r="U82" s="78">
        <f t="shared" ref="U82:U145" si="54">IFERROR(MEDIAN(O82:R82),"")</f>
        <v>84</v>
      </c>
      <c r="V82" s="78">
        <f t="shared" ref="V82:V145" si="55">IFERROR(AVERAGE(O82:R82),"")</f>
        <v>84</v>
      </c>
      <c r="W82" s="78">
        <f t="shared" ref="W82:W145" si="56">IFERROR(MIN(O82:R82),"")</f>
        <v>80</v>
      </c>
      <c r="Y82" s="67">
        <v>4</v>
      </c>
      <c r="Z82" s="67" t="str">
        <v>T</v>
      </c>
      <c r="AD82" s="76">
        <f t="shared" ref="AD82:AD145" si="57">IFERROR(MAX(Y82:AB82),"")</f>
        <v>4</v>
      </c>
      <c r="AE82" s="76">
        <f t="shared" ref="AE82:AE145" si="58">IFERROR(MEDIAN(Y82:AB82),"")</f>
        <v>4</v>
      </c>
      <c r="AF82" s="76">
        <f t="shared" ref="AF82:AF145" si="59">IFERROR(AVERAGE(Y82:AB82),"")</f>
        <v>4</v>
      </c>
      <c r="AG82" s="76">
        <f t="shared" ref="AG82:AG145" si="60">IFERROR(MIN(Y82:AB82),"")</f>
        <v>4</v>
      </c>
      <c r="AH82" s="76">
        <f t="shared" ref="AH82:AH145" si="61">IFERROR(SUM(Y82:AB82),"")</f>
        <v>4</v>
      </c>
      <c r="AJ82" s="67">
        <v>0</v>
      </c>
      <c r="AK82" s="67">
        <v>4</v>
      </c>
      <c r="AO82" s="76">
        <f t="shared" ref="AO82:AO145" si="62">IFERROR(MAX(AJ82:AM82),"")</f>
        <v>4</v>
      </c>
      <c r="AP82" s="76">
        <f t="shared" ref="AP82:AP145" si="63">IFERROR(MEDIAN(AJ82:AM82),"")</f>
        <v>2</v>
      </c>
      <c r="AQ82" s="76">
        <f t="shared" ref="AQ82:AQ145" si="64">IFERROR(AVERAGE(AJ82:AM82),"")</f>
        <v>2</v>
      </c>
      <c r="AR82" s="76">
        <f t="shared" ref="AR82:AR145" si="65">IFERROR(MIN(AJ82:AM82),"")</f>
        <v>0</v>
      </c>
      <c r="AS82" s="76">
        <f t="shared" ref="AS82:AS145" si="66">IFERROR(SUM(AJ82:AM82),"")</f>
        <v>4</v>
      </c>
      <c r="AU82" s="67">
        <v>0.8</v>
      </c>
      <c r="AV82" s="67">
        <v>15.03</v>
      </c>
      <c r="AZ82" s="76">
        <f t="shared" ref="AZ82:AZ145" si="67">IFERROR(MAX(AU82:AX82),"")</f>
        <v>15.03</v>
      </c>
      <c r="BA82" s="76">
        <f t="shared" ref="BA82:BA145" si="68">IFERROR(MEDIAN(AU82:AX82),"")</f>
        <v>7.9149999999999991</v>
      </c>
      <c r="BB82" s="76">
        <f t="shared" ref="BB82:BB145" si="69">IFERROR(AVERAGE(AU82:AX82),"")</f>
        <v>7.915</v>
      </c>
      <c r="BC82" s="76">
        <f t="shared" ref="BC82:BC145" si="70">IFERROR(MIN(AU82:AX82),"")</f>
        <v>0.8</v>
      </c>
      <c r="BD82" s="76">
        <f t="shared" ref="BD82:BD145" si="71">IFERROR(SUM(AU82:AX82),"")</f>
        <v>15.83</v>
      </c>
    </row>
    <row r="83" spans="4:56" x14ac:dyDescent="0.25">
      <c r="D83" s="21">
        <f t="shared" si="48"/>
        <v>66</v>
      </c>
      <c r="E83" s="67">
        <v>19.600000000000001</v>
      </c>
      <c r="F83" s="67">
        <v>21.5</v>
      </c>
      <c r="J83" s="76">
        <f t="shared" si="49"/>
        <v>21.5</v>
      </c>
      <c r="K83" s="76">
        <f t="shared" si="50"/>
        <v>20.55</v>
      </c>
      <c r="L83" s="76">
        <f t="shared" si="51"/>
        <v>20.55</v>
      </c>
      <c r="M83" s="76">
        <f t="shared" si="52"/>
        <v>19.600000000000001</v>
      </c>
      <c r="O83" s="67">
        <v>83</v>
      </c>
      <c r="P83" s="67">
        <v>85</v>
      </c>
      <c r="T83" s="78">
        <f t="shared" si="53"/>
        <v>85</v>
      </c>
      <c r="U83" s="78">
        <f t="shared" si="54"/>
        <v>84</v>
      </c>
      <c r="V83" s="78">
        <f t="shared" si="55"/>
        <v>84</v>
      </c>
      <c r="W83" s="78">
        <f t="shared" si="56"/>
        <v>83</v>
      </c>
      <c r="Y83" s="67">
        <v>0.5</v>
      </c>
      <c r="Z83" s="67">
        <v>0</v>
      </c>
      <c r="AD83" s="76">
        <f t="shared" si="57"/>
        <v>0.5</v>
      </c>
      <c r="AE83" s="76">
        <f t="shared" si="58"/>
        <v>0.25</v>
      </c>
      <c r="AF83" s="76">
        <f t="shared" si="59"/>
        <v>0.25</v>
      </c>
      <c r="AG83" s="76">
        <f t="shared" si="60"/>
        <v>0</v>
      </c>
      <c r="AH83" s="76">
        <f t="shared" si="61"/>
        <v>0.5</v>
      </c>
      <c r="AJ83" s="67">
        <v>1.7</v>
      </c>
      <c r="AK83" s="67">
        <v>0</v>
      </c>
      <c r="AO83" s="76">
        <f t="shared" si="62"/>
        <v>1.7</v>
      </c>
      <c r="AP83" s="76">
        <f t="shared" si="63"/>
        <v>0.85</v>
      </c>
      <c r="AQ83" s="76">
        <f t="shared" si="64"/>
        <v>0.85</v>
      </c>
      <c r="AR83" s="76">
        <f t="shared" si="65"/>
        <v>0</v>
      </c>
      <c r="AS83" s="76">
        <f t="shared" si="66"/>
        <v>1.7</v>
      </c>
      <c r="AU83" s="67">
        <v>9.8800000000000008</v>
      </c>
      <c r="AV83" s="67">
        <v>7.59</v>
      </c>
      <c r="AZ83" s="76">
        <f t="shared" si="67"/>
        <v>9.8800000000000008</v>
      </c>
      <c r="BA83" s="76">
        <f t="shared" si="68"/>
        <v>8.7349999999999994</v>
      </c>
      <c r="BB83" s="76">
        <f t="shared" si="69"/>
        <v>8.7349999999999994</v>
      </c>
      <c r="BC83" s="76">
        <f t="shared" si="70"/>
        <v>7.59</v>
      </c>
      <c r="BD83" s="76">
        <f t="shared" si="71"/>
        <v>17.47</v>
      </c>
    </row>
    <row r="84" spans="4:56" x14ac:dyDescent="0.25">
      <c r="D84" s="21">
        <f t="shared" ref="D84:D147" si="72">D83+1</f>
        <v>67</v>
      </c>
      <c r="E84" s="67">
        <v>22</v>
      </c>
      <c r="F84" s="67">
        <v>20.9</v>
      </c>
      <c r="J84" s="76">
        <f t="shared" si="49"/>
        <v>22</v>
      </c>
      <c r="K84" s="76">
        <f t="shared" si="50"/>
        <v>21.45</v>
      </c>
      <c r="L84" s="76">
        <f t="shared" si="51"/>
        <v>21.45</v>
      </c>
      <c r="M84" s="76">
        <f t="shared" si="52"/>
        <v>20.9</v>
      </c>
      <c r="O84" s="67">
        <v>80</v>
      </c>
      <c r="P84" s="67">
        <v>84</v>
      </c>
      <c r="T84" s="78">
        <f t="shared" si="53"/>
        <v>84</v>
      </c>
      <c r="U84" s="78">
        <f t="shared" si="54"/>
        <v>82</v>
      </c>
      <c r="V84" s="78">
        <f t="shared" si="55"/>
        <v>82</v>
      </c>
      <c r="W84" s="78">
        <f t="shared" si="56"/>
        <v>80</v>
      </c>
      <c r="Y84" s="67">
        <v>2</v>
      </c>
      <c r="Z84" s="67">
        <v>0.5</v>
      </c>
      <c r="AD84" s="76">
        <f t="shared" si="57"/>
        <v>2</v>
      </c>
      <c r="AE84" s="76">
        <f t="shared" si="58"/>
        <v>1.25</v>
      </c>
      <c r="AF84" s="76">
        <f t="shared" si="59"/>
        <v>1.25</v>
      </c>
      <c r="AG84" s="76">
        <f t="shared" si="60"/>
        <v>0.5</v>
      </c>
      <c r="AH84" s="76">
        <f t="shared" si="61"/>
        <v>2.5</v>
      </c>
      <c r="AJ84" s="67">
        <v>7.8</v>
      </c>
      <c r="AK84" s="67">
        <v>0.1</v>
      </c>
      <c r="AO84" s="76">
        <f t="shared" si="62"/>
        <v>7.8</v>
      </c>
      <c r="AP84" s="76">
        <f t="shared" si="63"/>
        <v>3.95</v>
      </c>
      <c r="AQ84" s="76">
        <f t="shared" si="64"/>
        <v>3.9499999999999997</v>
      </c>
      <c r="AR84" s="76">
        <f t="shared" si="65"/>
        <v>0.1</v>
      </c>
      <c r="AS84" s="76">
        <f t="shared" si="66"/>
        <v>7.8999999999999995</v>
      </c>
      <c r="AU84" s="67">
        <v>17.97</v>
      </c>
      <c r="AV84" s="67">
        <v>8.2100000000000009</v>
      </c>
      <c r="AZ84" s="76">
        <f t="shared" si="67"/>
        <v>17.97</v>
      </c>
      <c r="BA84" s="76">
        <f t="shared" si="68"/>
        <v>13.09</v>
      </c>
      <c r="BB84" s="76">
        <f t="shared" si="69"/>
        <v>13.09</v>
      </c>
      <c r="BC84" s="76">
        <f t="shared" si="70"/>
        <v>8.2100000000000009</v>
      </c>
      <c r="BD84" s="76">
        <f t="shared" si="71"/>
        <v>26.18</v>
      </c>
    </row>
    <row r="85" spans="4:56" x14ac:dyDescent="0.25">
      <c r="D85" s="21">
        <f t="shared" si="72"/>
        <v>68</v>
      </c>
      <c r="E85" s="67">
        <v>22.7</v>
      </c>
      <c r="F85" s="67">
        <v>20.8</v>
      </c>
      <c r="J85" s="76">
        <f t="shared" si="49"/>
        <v>22.7</v>
      </c>
      <c r="K85" s="76">
        <f t="shared" si="50"/>
        <v>21.75</v>
      </c>
      <c r="L85" s="76">
        <f t="shared" si="51"/>
        <v>21.75</v>
      </c>
      <c r="M85" s="76">
        <f t="shared" si="52"/>
        <v>20.8</v>
      </c>
      <c r="O85" s="67">
        <v>86</v>
      </c>
      <c r="P85" s="67">
        <v>89</v>
      </c>
      <c r="T85" s="78">
        <f t="shared" si="53"/>
        <v>89</v>
      </c>
      <c r="U85" s="78">
        <f t="shared" si="54"/>
        <v>87.5</v>
      </c>
      <c r="V85" s="78">
        <f t="shared" si="55"/>
        <v>87.5</v>
      </c>
      <c r="W85" s="78">
        <f t="shared" si="56"/>
        <v>86</v>
      </c>
      <c r="Y85" s="67">
        <v>0.5</v>
      </c>
      <c r="Z85" s="67">
        <v>4</v>
      </c>
      <c r="AD85" s="76">
        <f t="shared" si="57"/>
        <v>4</v>
      </c>
      <c r="AE85" s="76">
        <f t="shared" si="58"/>
        <v>2.25</v>
      </c>
      <c r="AF85" s="76">
        <f t="shared" si="59"/>
        <v>2.25</v>
      </c>
      <c r="AG85" s="76">
        <f t="shared" si="60"/>
        <v>0.5</v>
      </c>
      <c r="AH85" s="76">
        <f t="shared" si="61"/>
        <v>4.5</v>
      </c>
      <c r="AJ85" s="67">
        <v>0.1</v>
      </c>
      <c r="AK85" s="67">
        <v>0.1</v>
      </c>
      <c r="AO85" s="76">
        <f t="shared" si="62"/>
        <v>0.1</v>
      </c>
      <c r="AP85" s="76">
        <f t="shared" si="63"/>
        <v>0.1</v>
      </c>
      <c r="AQ85" s="76">
        <f t="shared" si="64"/>
        <v>0.1</v>
      </c>
      <c r="AR85" s="76">
        <f t="shared" si="65"/>
        <v>0.1</v>
      </c>
      <c r="AS85" s="76">
        <f t="shared" si="66"/>
        <v>0.2</v>
      </c>
      <c r="AU85" s="67">
        <v>5.18</v>
      </c>
      <c r="AV85" s="67">
        <v>6.99</v>
      </c>
      <c r="AZ85" s="76">
        <f t="shared" si="67"/>
        <v>6.99</v>
      </c>
      <c r="BA85" s="76">
        <f t="shared" si="68"/>
        <v>6.085</v>
      </c>
      <c r="BB85" s="76">
        <f t="shared" si="69"/>
        <v>6.085</v>
      </c>
      <c r="BC85" s="76">
        <f t="shared" si="70"/>
        <v>5.18</v>
      </c>
      <c r="BD85" s="76">
        <f t="shared" si="71"/>
        <v>12.17</v>
      </c>
    </row>
    <row r="86" spans="4:56" x14ac:dyDescent="0.25">
      <c r="D86" s="21">
        <f t="shared" si="72"/>
        <v>69</v>
      </c>
      <c r="E86" s="67">
        <v>24.3</v>
      </c>
      <c r="F86" s="67">
        <v>19.8</v>
      </c>
      <c r="J86" s="76">
        <f t="shared" si="49"/>
        <v>24.3</v>
      </c>
      <c r="K86" s="76">
        <f t="shared" si="50"/>
        <v>22.05</v>
      </c>
      <c r="L86" s="76">
        <f t="shared" si="51"/>
        <v>22.05</v>
      </c>
      <c r="M86" s="76">
        <f t="shared" si="52"/>
        <v>19.8</v>
      </c>
      <c r="O86" s="67">
        <v>79</v>
      </c>
      <c r="P86" s="67">
        <v>90</v>
      </c>
      <c r="T86" s="78">
        <f t="shared" si="53"/>
        <v>90</v>
      </c>
      <c r="U86" s="78">
        <f t="shared" si="54"/>
        <v>84.5</v>
      </c>
      <c r="V86" s="78">
        <f t="shared" si="55"/>
        <v>84.5</v>
      </c>
      <c r="W86" s="78">
        <f t="shared" si="56"/>
        <v>79</v>
      </c>
      <c r="Y86" s="67">
        <v>0</v>
      </c>
      <c r="Z86" s="67">
        <v>2</v>
      </c>
      <c r="AD86" s="76">
        <f t="shared" si="57"/>
        <v>2</v>
      </c>
      <c r="AE86" s="76">
        <f t="shared" si="58"/>
        <v>1</v>
      </c>
      <c r="AF86" s="76">
        <f t="shared" si="59"/>
        <v>1</v>
      </c>
      <c r="AG86" s="76">
        <f t="shared" si="60"/>
        <v>0</v>
      </c>
      <c r="AH86" s="76">
        <f t="shared" si="61"/>
        <v>2</v>
      </c>
      <c r="AJ86" s="67">
        <v>7.7</v>
      </c>
      <c r="AK86" s="67">
        <v>0</v>
      </c>
      <c r="AO86" s="76">
        <f t="shared" si="62"/>
        <v>7.7</v>
      </c>
      <c r="AP86" s="76">
        <f t="shared" si="63"/>
        <v>3.85</v>
      </c>
      <c r="AQ86" s="76">
        <f t="shared" si="64"/>
        <v>3.85</v>
      </c>
      <c r="AR86" s="76">
        <f t="shared" si="65"/>
        <v>0</v>
      </c>
      <c r="AS86" s="76">
        <f t="shared" si="66"/>
        <v>7.7</v>
      </c>
      <c r="AU86" s="67">
        <v>15.57</v>
      </c>
      <c r="AV86" s="67">
        <v>6.51</v>
      </c>
      <c r="AZ86" s="76">
        <f t="shared" si="67"/>
        <v>15.57</v>
      </c>
      <c r="BA86" s="76">
        <f t="shared" si="68"/>
        <v>11.04</v>
      </c>
      <c r="BB86" s="76">
        <f t="shared" si="69"/>
        <v>11.04</v>
      </c>
      <c r="BC86" s="76">
        <f t="shared" si="70"/>
        <v>6.51</v>
      </c>
      <c r="BD86" s="76">
        <f t="shared" si="71"/>
        <v>22.08</v>
      </c>
    </row>
    <row r="87" spans="4:56" x14ac:dyDescent="0.25">
      <c r="D87" s="21">
        <f t="shared" si="72"/>
        <v>70</v>
      </c>
      <c r="E87" s="67">
        <v>20.2</v>
      </c>
      <c r="F87" s="67">
        <v>21</v>
      </c>
      <c r="J87" s="76">
        <f t="shared" si="49"/>
        <v>21</v>
      </c>
      <c r="K87" s="76">
        <f t="shared" si="50"/>
        <v>20.6</v>
      </c>
      <c r="L87" s="76">
        <f t="shared" si="51"/>
        <v>20.6</v>
      </c>
      <c r="M87" s="76">
        <f t="shared" si="52"/>
        <v>20.2</v>
      </c>
      <c r="O87" s="67">
        <v>83</v>
      </c>
      <c r="P87" s="67">
        <v>87</v>
      </c>
      <c r="T87" s="78">
        <f t="shared" si="53"/>
        <v>87</v>
      </c>
      <c r="U87" s="78">
        <f t="shared" si="54"/>
        <v>85</v>
      </c>
      <c r="V87" s="78">
        <f t="shared" si="55"/>
        <v>85</v>
      </c>
      <c r="W87" s="78">
        <f t="shared" si="56"/>
        <v>83</v>
      </c>
      <c r="Y87" s="67">
        <v>10</v>
      </c>
      <c r="Z87" s="67">
        <v>0</v>
      </c>
      <c r="AD87" s="76">
        <f t="shared" si="57"/>
        <v>10</v>
      </c>
      <c r="AE87" s="76">
        <f t="shared" si="58"/>
        <v>5</v>
      </c>
      <c r="AF87" s="76">
        <f t="shared" si="59"/>
        <v>5</v>
      </c>
      <c r="AG87" s="76">
        <f t="shared" si="60"/>
        <v>0</v>
      </c>
      <c r="AH87" s="76">
        <f t="shared" si="61"/>
        <v>10</v>
      </c>
      <c r="AJ87" s="67">
        <v>0</v>
      </c>
      <c r="AK87" s="67">
        <v>3</v>
      </c>
      <c r="AO87" s="76">
        <f t="shared" si="62"/>
        <v>3</v>
      </c>
      <c r="AP87" s="76">
        <f t="shared" si="63"/>
        <v>1.5</v>
      </c>
      <c r="AQ87" s="76">
        <f t="shared" si="64"/>
        <v>1.5</v>
      </c>
      <c r="AR87" s="76">
        <f t="shared" si="65"/>
        <v>0</v>
      </c>
      <c r="AS87" s="76">
        <f t="shared" si="66"/>
        <v>3</v>
      </c>
      <c r="AU87" s="67">
        <v>0.23</v>
      </c>
      <c r="AV87" s="67">
        <v>12.38</v>
      </c>
      <c r="AZ87" s="76">
        <f t="shared" si="67"/>
        <v>12.38</v>
      </c>
      <c r="BA87" s="76">
        <f t="shared" si="68"/>
        <v>6.3050000000000006</v>
      </c>
      <c r="BB87" s="76">
        <f t="shared" si="69"/>
        <v>6.3050000000000006</v>
      </c>
      <c r="BC87" s="76">
        <f t="shared" si="70"/>
        <v>0.23</v>
      </c>
      <c r="BD87" s="76">
        <f t="shared" si="71"/>
        <v>12.610000000000001</v>
      </c>
    </row>
    <row r="88" spans="4:56" x14ac:dyDescent="0.25">
      <c r="D88" s="21">
        <f t="shared" si="72"/>
        <v>71</v>
      </c>
      <c r="E88" s="67">
        <v>17.899999999999999</v>
      </c>
      <c r="F88" s="67">
        <v>21.8</v>
      </c>
      <c r="J88" s="76">
        <f t="shared" si="49"/>
        <v>21.8</v>
      </c>
      <c r="K88" s="76">
        <f t="shared" si="50"/>
        <v>19.850000000000001</v>
      </c>
      <c r="L88" s="76">
        <f t="shared" si="51"/>
        <v>19.850000000000001</v>
      </c>
      <c r="M88" s="76">
        <f t="shared" si="52"/>
        <v>17.899999999999999</v>
      </c>
      <c r="O88" s="67">
        <v>79</v>
      </c>
      <c r="P88" s="67">
        <v>83</v>
      </c>
      <c r="T88" s="78">
        <f t="shared" si="53"/>
        <v>83</v>
      </c>
      <c r="U88" s="78">
        <f t="shared" si="54"/>
        <v>81</v>
      </c>
      <c r="V88" s="78">
        <f t="shared" si="55"/>
        <v>81</v>
      </c>
      <c r="W88" s="78">
        <f t="shared" si="56"/>
        <v>79</v>
      </c>
      <c r="Y88" s="67">
        <v>0.5</v>
      </c>
      <c r="Z88" s="67">
        <v>0</v>
      </c>
      <c r="AD88" s="76">
        <f t="shared" si="57"/>
        <v>0.5</v>
      </c>
      <c r="AE88" s="76">
        <f t="shared" si="58"/>
        <v>0.25</v>
      </c>
      <c r="AF88" s="76">
        <f t="shared" si="59"/>
        <v>0.25</v>
      </c>
      <c r="AG88" s="76">
        <f t="shared" si="60"/>
        <v>0</v>
      </c>
      <c r="AH88" s="76">
        <f t="shared" si="61"/>
        <v>0.5</v>
      </c>
      <c r="AJ88" s="67">
        <v>0.1</v>
      </c>
      <c r="AK88" s="67">
        <v>6.7</v>
      </c>
      <c r="AO88" s="76">
        <f t="shared" si="62"/>
        <v>6.7</v>
      </c>
      <c r="AP88" s="76">
        <f t="shared" si="63"/>
        <v>3.4000000000000004</v>
      </c>
      <c r="AQ88" s="76">
        <f t="shared" si="64"/>
        <v>3.4</v>
      </c>
      <c r="AR88" s="76">
        <f t="shared" si="65"/>
        <v>0.1</v>
      </c>
      <c r="AS88" s="76">
        <f t="shared" si="66"/>
        <v>6.8</v>
      </c>
      <c r="AU88" s="67">
        <v>2.58</v>
      </c>
      <c r="AV88" s="67">
        <v>18.14</v>
      </c>
      <c r="AZ88" s="76">
        <f t="shared" si="67"/>
        <v>18.14</v>
      </c>
      <c r="BA88" s="76">
        <f t="shared" si="68"/>
        <v>10.36</v>
      </c>
      <c r="BB88" s="76">
        <f t="shared" si="69"/>
        <v>10.36</v>
      </c>
      <c r="BC88" s="76">
        <f t="shared" si="70"/>
        <v>2.58</v>
      </c>
      <c r="BD88" s="76">
        <f t="shared" si="71"/>
        <v>20.72</v>
      </c>
    </row>
    <row r="89" spans="4:56" x14ac:dyDescent="0.25">
      <c r="D89" s="21">
        <f t="shared" si="72"/>
        <v>72</v>
      </c>
      <c r="E89" s="67">
        <v>20.399999999999999</v>
      </c>
      <c r="F89" s="67">
        <v>19.7</v>
      </c>
      <c r="J89" s="76">
        <f t="shared" si="49"/>
        <v>20.399999999999999</v>
      </c>
      <c r="K89" s="76">
        <f t="shared" si="50"/>
        <v>20.049999999999997</v>
      </c>
      <c r="L89" s="76">
        <f t="shared" si="51"/>
        <v>20.049999999999997</v>
      </c>
      <c r="M89" s="76">
        <f t="shared" si="52"/>
        <v>19.7</v>
      </c>
      <c r="O89" s="67">
        <v>82</v>
      </c>
      <c r="P89" s="67">
        <v>79</v>
      </c>
      <c r="T89" s="78">
        <f t="shared" si="53"/>
        <v>82</v>
      </c>
      <c r="U89" s="78">
        <f t="shared" si="54"/>
        <v>80.5</v>
      </c>
      <c r="V89" s="78">
        <f t="shared" si="55"/>
        <v>80.5</v>
      </c>
      <c r="W89" s="78">
        <f t="shared" si="56"/>
        <v>79</v>
      </c>
      <c r="Y89" s="67">
        <v>0</v>
      </c>
      <c r="Z89" s="67">
        <v>0</v>
      </c>
      <c r="AD89" s="76">
        <f t="shared" si="57"/>
        <v>0</v>
      </c>
      <c r="AE89" s="76">
        <f t="shared" si="58"/>
        <v>0</v>
      </c>
      <c r="AF89" s="76">
        <f t="shared" si="59"/>
        <v>0</v>
      </c>
      <c r="AG89" s="76">
        <f t="shared" si="60"/>
        <v>0</v>
      </c>
      <c r="AH89" s="76">
        <f t="shared" si="61"/>
        <v>0</v>
      </c>
      <c r="AJ89" s="67">
        <v>0.6</v>
      </c>
      <c r="AK89" s="67">
        <v>0</v>
      </c>
      <c r="AO89" s="76">
        <f t="shared" si="62"/>
        <v>0.6</v>
      </c>
      <c r="AP89" s="76">
        <f t="shared" si="63"/>
        <v>0.3</v>
      </c>
      <c r="AQ89" s="76">
        <f t="shared" si="64"/>
        <v>0.3</v>
      </c>
      <c r="AR89" s="76">
        <f t="shared" si="65"/>
        <v>0</v>
      </c>
      <c r="AS89" s="76">
        <f t="shared" si="66"/>
        <v>0.6</v>
      </c>
      <c r="AU89" s="67">
        <v>4.12</v>
      </c>
      <c r="AV89" s="67">
        <v>3.53</v>
      </c>
      <c r="AZ89" s="76">
        <f t="shared" si="67"/>
        <v>4.12</v>
      </c>
      <c r="BA89" s="76">
        <f t="shared" si="68"/>
        <v>3.8250000000000002</v>
      </c>
      <c r="BB89" s="76">
        <f t="shared" si="69"/>
        <v>3.8250000000000002</v>
      </c>
      <c r="BC89" s="76">
        <f t="shared" si="70"/>
        <v>3.53</v>
      </c>
      <c r="BD89" s="76">
        <f t="shared" si="71"/>
        <v>7.65</v>
      </c>
    </row>
    <row r="90" spans="4:56" x14ac:dyDescent="0.25">
      <c r="D90" s="21">
        <f t="shared" si="72"/>
        <v>73</v>
      </c>
      <c r="E90" s="67">
        <v>22.4</v>
      </c>
      <c r="F90" s="67">
        <v>19.7</v>
      </c>
      <c r="J90" s="76">
        <f t="shared" si="49"/>
        <v>22.4</v>
      </c>
      <c r="K90" s="76">
        <f t="shared" si="50"/>
        <v>21.049999999999997</v>
      </c>
      <c r="L90" s="76">
        <f t="shared" si="51"/>
        <v>21.049999999999997</v>
      </c>
      <c r="M90" s="76">
        <f t="shared" si="52"/>
        <v>19.7</v>
      </c>
      <c r="O90" s="67">
        <v>84</v>
      </c>
      <c r="P90" s="67">
        <v>85</v>
      </c>
      <c r="T90" s="78">
        <f t="shared" si="53"/>
        <v>85</v>
      </c>
      <c r="U90" s="78">
        <f t="shared" si="54"/>
        <v>84.5</v>
      </c>
      <c r="V90" s="78">
        <f t="shared" si="55"/>
        <v>84.5</v>
      </c>
      <c r="W90" s="78">
        <f t="shared" si="56"/>
        <v>84</v>
      </c>
      <c r="Y90" s="67">
        <v>5</v>
      </c>
      <c r="Z90" s="67">
        <v>0.5</v>
      </c>
      <c r="AD90" s="76">
        <f t="shared" si="57"/>
        <v>5</v>
      </c>
      <c r="AE90" s="76">
        <f t="shared" si="58"/>
        <v>2.75</v>
      </c>
      <c r="AF90" s="76">
        <f t="shared" si="59"/>
        <v>2.75</v>
      </c>
      <c r="AG90" s="76">
        <f t="shared" si="60"/>
        <v>0.5</v>
      </c>
      <c r="AH90" s="76">
        <f t="shared" si="61"/>
        <v>5.5</v>
      </c>
      <c r="AJ90" s="67">
        <v>0</v>
      </c>
      <c r="AK90" s="67">
        <v>0.1</v>
      </c>
      <c r="AO90" s="76">
        <f t="shared" si="62"/>
        <v>0.1</v>
      </c>
      <c r="AP90" s="76">
        <f t="shared" si="63"/>
        <v>0.05</v>
      </c>
      <c r="AQ90" s="76">
        <f t="shared" si="64"/>
        <v>0.05</v>
      </c>
      <c r="AR90" s="76">
        <f t="shared" si="65"/>
        <v>0</v>
      </c>
      <c r="AS90" s="76">
        <f t="shared" si="66"/>
        <v>0.1</v>
      </c>
      <c r="AU90" s="67">
        <v>6.05</v>
      </c>
      <c r="AV90" s="67">
        <v>6.47</v>
      </c>
      <c r="AZ90" s="76">
        <f t="shared" si="67"/>
        <v>6.47</v>
      </c>
      <c r="BA90" s="76">
        <f t="shared" si="68"/>
        <v>6.26</v>
      </c>
      <c r="BB90" s="76">
        <f t="shared" si="69"/>
        <v>6.26</v>
      </c>
      <c r="BC90" s="76">
        <f t="shared" si="70"/>
        <v>6.05</v>
      </c>
      <c r="BD90" s="76">
        <f t="shared" si="71"/>
        <v>12.52</v>
      </c>
    </row>
    <row r="91" spans="4:56" x14ac:dyDescent="0.25">
      <c r="D91" s="21">
        <f t="shared" si="72"/>
        <v>74</v>
      </c>
      <c r="E91" s="67">
        <v>18.399999999999999</v>
      </c>
      <c r="F91" s="67">
        <v>21.3</v>
      </c>
      <c r="J91" s="76">
        <f t="shared" si="49"/>
        <v>21.3</v>
      </c>
      <c r="K91" s="76">
        <f t="shared" si="50"/>
        <v>19.850000000000001</v>
      </c>
      <c r="L91" s="76">
        <f t="shared" si="51"/>
        <v>19.850000000000001</v>
      </c>
      <c r="M91" s="76">
        <f t="shared" si="52"/>
        <v>18.399999999999999</v>
      </c>
      <c r="O91" s="67">
        <v>81</v>
      </c>
      <c r="P91" s="67">
        <v>78</v>
      </c>
      <c r="T91" s="78">
        <f t="shared" si="53"/>
        <v>81</v>
      </c>
      <c r="U91" s="78">
        <f t="shared" si="54"/>
        <v>79.5</v>
      </c>
      <c r="V91" s="78">
        <f t="shared" si="55"/>
        <v>79.5</v>
      </c>
      <c r="W91" s="78">
        <f t="shared" si="56"/>
        <v>78</v>
      </c>
      <c r="Y91" s="67">
        <v>5.5</v>
      </c>
      <c r="Z91" s="67">
        <v>0</v>
      </c>
      <c r="AD91" s="76">
        <f t="shared" si="57"/>
        <v>5.5</v>
      </c>
      <c r="AE91" s="76">
        <f t="shared" si="58"/>
        <v>2.75</v>
      </c>
      <c r="AF91" s="76">
        <f t="shared" si="59"/>
        <v>2.75</v>
      </c>
      <c r="AG91" s="76">
        <f t="shared" si="60"/>
        <v>0</v>
      </c>
      <c r="AH91" s="76">
        <f t="shared" si="61"/>
        <v>5.5</v>
      </c>
      <c r="AJ91" s="67">
        <v>0</v>
      </c>
      <c r="AK91" s="67">
        <v>2.5</v>
      </c>
      <c r="AO91" s="76">
        <f t="shared" si="62"/>
        <v>2.5</v>
      </c>
      <c r="AP91" s="76">
        <f t="shared" si="63"/>
        <v>1.25</v>
      </c>
      <c r="AQ91" s="76">
        <f t="shared" si="64"/>
        <v>1.25</v>
      </c>
      <c r="AR91" s="76">
        <f t="shared" si="65"/>
        <v>0</v>
      </c>
      <c r="AS91" s="76">
        <f t="shared" si="66"/>
        <v>2.5</v>
      </c>
      <c r="AU91" s="67">
        <v>0.28999999999999998</v>
      </c>
      <c r="AV91" s="67">
        <v>13.55</v>
      </c>
      <c r="AZ91" s="76">
        <f t="shared" si="67"/>
        <v>13.55</v>
      </c>
      <c r="BA91" s="76">
        <f t="shared" si="68"/>
        <v>6.9200000000000008</v>
      </c>
      <c r="BB91" s="76">
        <f t="shared" si="69"/>
        <v>6.92</v>
      </c>
      <c r="BC91" s="76">
        <f t="shared" si="70"/>
        <v>0.28999999999999998</v>
      </c>
      <c r="BD91" s="76">
        <f t="shared" si="71"/>
        <v>13.84</v>
      </c>
    </row>
    <row r="92" spans="4:56" x14ac:dyDescent="0.25">
      <c r="D92" s="21">
        <f t="shared" si="72"/>
        <v>75</v>
      </c>
      <c r="E92" s="67">
        <v>17.7</v>
      </c>
      <c r="F92" s="67">
        <v>22.8</v>
      </c>
      <c r="J92" s="76">
        <f t="shared" si="49"/>
        <v>22.8</v>
      </c>
      <c r="K92" s="76">
        <f t="shared" si="50"/>
        <v>20.25</v>
      </c>
      <c r="L92" s="76">
        <f t="shared" si="51"/>
        <v>20.25</v>
      </c>
      <c r="M92" s="76">
        <f t="shared" si="52"/>
        <v>17.7</v>
      </c>
      <c r="O92" s="67">
        <v>68</v>
      </c>
      <c r="P92" s="67">
        <v>83</v>
      </c>
      <c r="T92" s="78">
        <f t="shared" si="53"/>
        <v>83</v>
      </c>
      <c r="U92" s="78">
        <f t="shared" si="54"/>
        <v>75.5</v>
      </c>
      <c r="V92" s="78">
        <f t="shared" si="55"/>
        <v>75.5</v>
      </c>
      <c r="W92" s="78">
        <f t="shared" si="56"/>
        <v>68</v>
      </c>
      <c r="Y92" s="67">
        <v>0</v>
      </c>
      <c r="Z92" s="67">
        <v>0</v>
      </c>
      <c r="AD92" s="76">
        <f t="shared" si="57"/>
        <v>0</v>
      </c>
      <c r="AE92" s="76">
        <f t="shared" si="58"/>
        <v>0</v>
      </c>
      <c r="AF92" s="76">
        <f t="shared" si="59"/>
        <v>0</v>
      </c>
      <c r="AG92" s="76">
        <f t="shared" si="60"/>
        <v>0</v>
      </c>
      <c r="AH92" s="76">
        <f t="shared" si="61"/>
        <v>0</v>
      </c>
      <c r="AJ92" s="67">
        <v>0</v>
      </c>
      <c r="AK92" s="67">
        <v>5.4</v>
      </c>
      <c r="AO92" s="76">
        <f t="shared" si="62"/>
        <v>5.4</v>
      </c>
      <c r="AP92" s="76">
        <f t="shared" si="63"/>
        <v>2.7</v>
      </c>
      <c r="AQ92" s="76">
        <f t="shared" si="64"/>
        <v>2.7</v>
      </c>
      <c r="AR92" s="76">
        <f t="shared" si="65"/>
        <v>0</v>
      </c>
      <c r="AS92" s="76">
        <f t="shared" si="66"/>
        <v>5.4</v>
      </c>
      <c r="AU92" s="67">
        <v>0.88</v>
      </c>
      <c r="AV92" s="67">
        <v>18.440000000000001</v>
      </c>
      <c r="AZ92" s="76">
        <f t="shared" si="67"/>
        <v>18.440000000000001</v>
      </c>
      <c r="BA92" s="76">
        <f t="shared" si="68"/>
        <v>9.6600000000000019</v>
      </c>
      <c r="BB92" s="76">
        <f t="shared" si="69"/>
        <v>9.66</v>
      </c>
      <c r="BC92" s="76">
        <f t="shared" si="70"/>
        <v>0.88</v>
      </c>
      <c r="BD92" s="76">
        <f t="shared" si="71"/>
        <v>19.32</v>
      </c>
    </row>
    <row r="93" spans="4:56" x14ac:dyDescent="0.25">
      <c r="D93" s="21">
        <f t="shared" si="72"/>
        <v>76</v>
      </c>
      <c r="E93" s="67">
        <v>18.3</v>
      </c>
      <c r="F93" s="67">
        <v>23.9</v>
      </c>
      <c r="J93" s="76">
        <f t="shared" si="49"/>
        <v>23.9</v>
      </c>
      <c r="K93" s="76">
        <f t="shared" si="50"/>
        <v>21.1</v>
      </c>
      <c r="L93" s="76">
        <f t="shared" si="51"/>
        <v>21.1</v>
      </c>
      <c r="M93" s="76">
        <f t="shared" si="52"/>
        <v>18.3</v>
      </c>
      <c r="O93" s="67">
        <v>66</v>
      </c>
      <c r="P93" s="67">
        <v>82</v>
      </c>
      <c r="T93" s="78">
        <f t="shared" si="53"/>
        <v>82</v>
      </c>
      <c r="U93" s="78">
        <f t="shared" si="54"/>
        <v>74</v>
      </c>
      <c r="V93" s="78">
        <f t="shared" si="55"/>
        <v>74</v>
      </c>
      <c r="W93" s="78">
        <f t="shared" si="56"/>
        <v>66</v>
      </c>
      <c r="Y93" s="67">
        <v>0</v>
      </c>
      <c r="Z93" s="67">
        <v>0</v>
      </c>
      <c r="AD93" s="76">
        <f t="shared" si="57"/>
        <v>0</v>
      </c>
      <c r="AE93" s="76">
        <f t="shared" si="58"/>
        <v>0</v>
      </c>
      <c r="AF93" s="76">
        <f t="shared" si="59"/>
        <v>0</v>
      </c>
      <c r="AG93" s="76">
        <f t="shared" si="60"/>
        <v>0</v>
      </c>
      <c r="AH93" s="76">
        <f t="shared" si="61"/>
        <v>0</v>
      </c>
      <c r="AJ93" s="67">
        <v>0.3</v>
      </c>
      <c r="AK93" s="67">
        <v>7</v>
      </c>
      <c r="AO93" s="76">
        <f t="shared" si="62"/>
        <v>7</v>
      </c>
      <c r="AP93" s="76">
        <f t="shared" si="63"/>
        <v>3.65</v>
      </c>
      <c r="AQ93" s="76">
        <f t="shared" si="64"/>
        <v>3.65</v>
      </c>
      <c r="AR93" s="76">
        <f t="shared" si="65"/>
        <v>0.3</v>
      </c>
      <c r="AS93" s="76">
        <f t="shared" si="66"/>
        <v>7.3</v>
      </c>
      <c r="AU93" s="67">
        <v>0.87</v>
      </c>
      <c r="AV93" s="67">
        <v>18.3</v>
      </c>
      <c r="AZ93" s="76">
        <f t="shared" si="67"/>
        <v>18.3</v>
      </c>
      <c r="BA93" s="76">
        <f t="shared" si="68"/>
        <v>9.5849999999999991</v>
      </c>
      <c r="BB93" s="76">
        <f t="shared" si="69"/>
        <v>9.5850000000000009</v>
      </c>
      <c r="BC93" s="76">
        <f t="shared" si="70"/>
        <v>0.87</v>
      </c>
      <c r="BD93" s="76">
        <f t="shared" si="71"/>
        <v>19.170000000000002</v>
      </c>
    </row>
    <row r="94" spans="4:56" x14ac:dyDescent="0.25">
      <c r="D94" s="21">
        <f t="shared" si="72"/>
        <v>77</v>
      </c>
      <c r="E94" s="67">
        <v>19.600000000000001</v>
      </c>
      <c r="F94" s="67">
        <v>24.1</v>
      </c>
      <c r="J94" s="76">
        <f t="shared" si="49"/>
        <v>24.1</v>
      </c>
      <c r="K94" s="76">
        <f t="shared" si="50"/>
        <v>21.85</v>
      </c>
      <c r="L94" s="76">
        <f t="shared" si="51"/>
        <v>21.85</v>
      </c>
      <c r="M94" s="76">
        <f t="shared" si="52"/>
        <v>19.600000000000001</v>
      </c>
      <c r="O94" s="67">
        <v>70</v>
      </c>
      <c r="P94" s="67">
        <v>86</v>
      </c>
      <c r="T94" s="78">
        <f t="shared" si="53"/>
        <v>86</v>
      </c>
      <c r="U94" s="78">
        <f t="shared" si="54"/>
        <v>78</v>
      </c>
      <c r="V94" s="78">
        <f t="shared" si="55"/>
        <v>78</v>
      </c>
      <c r="W94" s="78">
        <f t="shared" si="56"/>
        <v>70</v>
      </c>
      <c r="Y94" s="67">
        <v>0</v>
      </c>
      <c r="Z94" s="67">
        <v>1.5</v>
      </c>
      <c r="AD94" s="76">
        <f t="shared" si="57"/>
        <v>1.5</v>
      </c>
      <c r="AE94" s="76">
        <f t="shared" si="58"/>
        <v>0.75</v>
      </c>
      <c r="AF94" s="76">
        <f t="shared" si="59"/>
        <v>0.75</v>
      </c>
      <c r="AG94" s="76">
        <f t="shared" si="60"/>
        <v>0</v>
      </c>
      <c r="AH94" s="76">
        <f t="shared" si="61"/>
        <v>1.5</v>
      </c>
      <c r="AJ94" s="67">
        <v>6.2</v>
      </c>
      <c r="AK94" s="67">
        <v>7.4</v>
      </c>
      <c r="AO94" s="76">
        <f t="shared" si="62"/>
        <v>7.4</v>
      </c>
      <c r="AP94" s="76">
        <f t="shared" si="63"/>
        <v>6.8000000000000007</v>
      </c>
      <c r="AQ94" s="76">
        <f t="shared" si="64"/>
        <v>6.8000000000000007</v>
      </c>
      <c r="AR94" s="76">
        <f t="shared" si="65"/>
        <v>6.2</v>
      </c>
      <c r="AS94" s="76">
        <f t="shared" si="66"/>
        <v>13.600000000000001</v>
      </c>
      <c r="AU94" s="67">
        <v>15.21</v>
      </c>
      <c r="AV94" s="67">
        <v>2.5099999999999998</v>
      </c>
      <c r="AZ94" s="76">
        <f t="shared" si="67"/>
        <v>15.21</v>
      </c>
      <c r="BA94" s="76">
        <f t="shared" si="68"/>
        <v>8.86</v>
      </c>
      <c r="BB94" s="76">
        <f t="shared" si="69"/>
        <v>8.86</v>
      </c>
      <c r="BC94" s="76">
        <f t="shared" si="70"/>
        <v>2.5099999999999998</v>
      </c>
      <c r="BD94" s="76">
        <f t="shared" si="71"/>
        <v>17.72</v>
      </c>
    </row>
    <row r="95" spans="4:56" x14ac:dyDescent="0.25">
      <c r="D95" s="21">
        <f t="shared" si="72"/>
        <v>78</v>
      </c>
      <c r="E95" s="67">
        <v>21.3</v>
      </c>
      <c r="F95" s="67">
        <v>24.5</v>
      </c>
      <c r="J95" s="76">
        <f t="shared" si="49"/>
        <v>24.5</v>
      </c>
      <c r="K95" s="76">
        <f t="shared" si="50"/>
        <v>22.9</v>
      </c>
      <c r="L95" s="76">
        <f t="shared" si="51"/>
        <v>22.9</v>
      </c>
      <c r="M95" s="76">
        <f t="shared" si="52"/>
        <v>21.3</v>
      </c>
      <c r="O95" s="67">
        <v>77</v>
      </c>
      <c r="P95" s="67">
        <v>83</v>
      </c>
      <c r="T95" s="78">
        <f t="shared" si="53"/>
        <v>83</v>
      </c>
      <c r="U95" s="78">
        <f t="shared" si="54"/>
        <v>80</v>
      </c>
      <c r="V95" s="78">
        <f t="shared" si="55"/>
        <v>80</v>
      </c>
      <c r="W95" s="78">
        <f t="shared" si="56"/>
        <v>77</v>
      </c>
      <c r="Y95" s="67">
        <v>0</v>
      </c>
      <c r="Z95" s="67">
        <v>0</v>
      </c>
      <c r="AD95" s="76">
        <f t="shared" si="57"/>
        <v>0</v>
      </c>
      <c r="AE95" s="76">
        <f t="shared" si="58"/>
        <v>0</v>
      </c>
      <c r="AF95" s="76">
        <f t="shared" si="59"/>
        <v>0</v>
      </c>
      <c r="AG95" s="76">
        <f t="shared" si="60"/>
        <v>0</v>
      </c>
      <c r="AH95" s="76">
        <f t="shared" si="61"/>
        <v>0</v>
      </c>
      <c r="AJ95" s="67">
        <v>1.8</v>
      </c>
      <c r="AK95" s="67">
        <v>9.1</v>
      </c>
      <c r="AO95" s="76">
        <f t="shared" si="62"/>
        <v>9.1</v>
      </c>
      <c r="AP95" s="76">
        <f t="shared" si="63"/>
        <v>5.45</v>
      </c>
      <c r="AQ95" s="76">
        <f t="shared" si="64"/>
        <v>5.45</v>
      </c>
      <c r="AR95" s="76">
        <f t="shared" si="65"/>
        <v>1.8</v>
      </c>
      <c r="AS95" s="76">
        <f t="shared" si="66"/>
        <v>10.9</v>
      </c>
      <c r="AU95" s="67">
        <v>9.92</v>
      </c>
      <c r="AV95" s="67">
        <v>21.04</v>
      </c>
      <c r="AZ95" s="76">
        <f t="shared" si="67"/>
        <v>21.04</v>
      </c>
      <c r="BA95" s="76">
        <f t="shared" si="68"/>
        <v>15.48</v>
      </c>
      <c r="BB95" s="76">
        <f t="shared" si="69"/>
        <v>15.48</v>
      </c>
      <c r="BC95" s="76">
        <f t="shared" si="70"/>
        <v>9.92</v>
      </c>
      <c r="BD95" s="76">
        <f t="shared" si="71"/>
        <v>30.96</v>
      </c>
    </row>
    <row r="96" spans="4:56" x14ac:dyDescent="0.25">
      <c r="D96" s="21">
        <f t="shared" si="72"/>
        <v>79</v>
      </c>
      <c r="E96" s="67">
        <v>22.9</v>
      </c>
      <c r="F96" s="67">
        <v>24.5</v>
      </c>
      <c r="J96" s="76">
        <f t="shared" si="49"/>
        <v>24.5</v>
      </c>
      <c r="K96" s="76">
        <f t="shared" si="50"/>
        <v>23.7</v>
      </c>
      <c r="L96" s="76">
        <f t="shared" si="51"/>
        <v>23.7</v>
      </c>
      <c r="M96" s="76">
        <f t="shared" si="52"/>
        <v>22.9</v>
      </c>
      <c r="O96" s="67">
        <v>78</v>
      </c>
      <c r="P96" s="67">
        <v>83</v>
      </c>
      <c r="T96" s="78">
        <f t="shared" si="53"/>
        <v>83</v>
      </c>
      <c r="U96" s="78">
        <f t="shared" si="54"/>
        <v>80.5</v>
      </c>
      <c r="V96" s="78">
        <f t="shared" si="55"/>
        <v>80.5</v>
      </c>
      <c r="W96" s="78">
        <f t="shared" si="56"/>
        <v>78</v>
      </c>
      <c r="Y96" s="67">
        <v>0.6</v>
      </c>
      <c r="Z96" s="67">
        <v>2</v>
      </c>
      <c r="AD96" s="76">
        <f t="shared" si="57"/>
        <v>2</v>
      </c>
      <c r="AE96" s="76">
        <f t="shared" si="58"/>
        <v>1.2999999999999998</v>
      </c>
      <c r="AF96" s="76">
        <f t="shared" si="59"/>
        <v>1.3</v>
      </c>
      <c r="AG96" s="76">
        <f t="shared" si="60"/>
        <v>0.6</v>
      </c>
      <c r="AH96" s="76">
        <f t="shared" si="61"/>
        <v>2.6</v>
      </c>
      <c r="AJ96" s="67">
        <v>3.4</v>
      </c>
      <c r="AK96" s="67">
        <v>7.9</v>
      </c>
      <c r="AO96" s="76">
        <f t="shared" si="62"/>
        <v>7.9</v>
      </c>
      <c r="AP96" s="76">
        <f t="shared" si="63"/>
        <v>5.65</v>
      </c>
      <c r="AQ96" s="76">
        <f t="shared" si="64"/>
        <v>5.65</v>
      </c>
      <c r="AR96" s="76">
        <f t="shared" si="65"/>
        <v>3.4</v>
      </c>
      <c r="AS96" s="76">
        <f t="shared" si="66"/>
        <v>11.3</v>
      </c>
      <c r="AU96" s="67">
        <v>12.42</v>
      </c>
      <c r="AV96" s="67">
        <v>20.36</v>
      </c>
      <c r="AZ96" s="76">
        <f t="shared" si="67"/>
        <v>20.36</v>
      </c>
      <c r="BA96" s="76">
        <f t="shared" si="68"/>
        <v>16.39</v>
      </c>
      <c r="BB96" s="76">
        <f t="shared" si="69"/>
        <v>16.39</v>
      </c>
      <c r="BC96" s="76">
        <f t="shared" si="70"/>
        <v>12.42</v>
      </c>
      <c r="BD96" s="76">
        <f t="shared" si="71"/>
        <v>32.78</v>
      </c>
    </row>
    <row r="97" spans="4:56" x14ac:dyDescent="0.25">
      <c r="D97" s="21">
        <f t="shared" si="72"/>
        <v>80</v>
      </c>
      <c r="E97" s="67">
        <v>20.8</v>
      </c>
      <c r="F97" s="67">
        <v>20</v>
      </c>
      <c r="J97" s="76">
        <f t="shared" si="49"/>
        <v>20.8</v>
      </c>
      <c r="K97" s="76">
        <f t="shared" si="50"/>
        <v>20.399999999999999</v>
      </c>
      <c r="L97" s="76">
        <f t="shared" si="51"/>
        <v>20.399999999999999</v>
      </c>
      <c r="M97" s="76">
        <f t="shared" si="52"/>
        <v>20</v>
      </c>
      <c r="O97" s="67">
        <v>87</v>
      </c>
      <c r="P97" s="67">
        <v>82</v>
      </c>
      <c r="T97" s="78">
        <f t="shared" si="53"/>
        <v>87</v>
      </c>
      <c r="U97" s="78">
        <f t="shared" si="54"/>
        <v>84.5</v>
      </c>
      <c r="V97" s="78">
        <f t="shared" si="55"/>
        <v>84.5</v>
      </c>
      <c r="W97" s="78">
        <f t="shared" si="56"/>
        <v>82</v>
      </c>
      <c r="Y97" s="67">
        <v>7</v>
      </c>
      <c r="Z97" s="67">
        <v>3.5</v>
      </c>
      <c r="AD97" s="76">
        <f t="shared" si="57"/>
        <v>7</v>
      </c>
      <c r="AE97" s="76">
        <f t="shared" si="58"/>
        <v>5.25</v>
      </c>
      <c r="AF97" s="76">
        <f t="shared" si="59"/>
        <v>5.25</v>
      </c>
      <c r="AG97" s="76">
        <f t="shared" si="60"/>
        <v>3.5</v>
      </c>
      <c r="AH97" s="76">
        <f t="shared" si="61"/>
        <v>10.5</v>
      </c>
      <c r="AJ97" s="67">
        <v>0</v>
      </c>
      <c r="AK97" s="67">
        <v>0</v>
      </c>
      <c r="AO97" s="76">
        <f t="shared" si="62"/>
        <v>0</v>
      </c>
      <c r="AP97" s="76">
        <f t="shared" si="63"/>
        <v>0</v>
      </c>
      <c r="AQ97" s="76">
        <f t="shared" si="64"/>
        <v>0</v>
      </c>
      <c r="AR97" s="76">
        <f t="shared" si="65"/>
        <v>0</v>
      </c>
      <c r="AS97" s="76">
        <f t="shared" si="66"/>
        <v>0</v>
      </c>
      <c r="AU97" s="67">
        <v>0.39</v>
      </c>
      <c r="AV97" s="67">
        <v>6.38</v>
      </c>
      <c r="AZ97" s="76">
        <f t="shared" si="67"/>
        <v>6.38</v>
      </c>
      <c r="BA97" s="76">
        <f t="shared" si="68"/>
        <v>3.3850000000000002</v>
      </c>
      <c r="BB97" s="76">
        <f t="shared" si="69"/>
        <v>3.3849999999999998</v>
      </c>
      <c r="BC97" s="76">
        <f t="shared" si="70"/>
        <v>0.39</v>
      </c>
      <c r="BD97" s="76">
        <f t="shared" si="71"/>
        <v>6.77</v>
      </c>
    </row>
    <row r="98" spans="4:56" x14ac:dyDescent="0.25">
      <c r="D98" s="21">
        <f t="shared" si="72"/>
        <v>81</v>
      </c>
      <c r="E98" s="67">
        <v>23.1</v>
      </c>
      <c r="F98" s="67">
        <v>17</v>
      </c>
      <c r="J98" s="76">
        <f t="shared" si="49"/>
        <v>23.1</v>
      </c>
      <c r="K98" s="76">
        <f t="shared" si="50"/>
        <v>20.05</v>
      </c>
      <c r="L98" s="76">
        <f t="shared" si="51"/>
        <v>20.05</v>
      </c>
      <c r="M98" s="76">
        <f t="shared" si="52"/>
        <v>17</v>
      </c>
      <c r="O98" s="67">
        <v>82</v>
      </c>
      <c r="P98" s="67">
        <v>73</v>
      </c>
      <c r="T98" s="78">
        <f t="shared" si="53"/>
        <v>82</v>
      </c>
      <c r="U98" s="78">
        <f t="shared" si="54"/>
        <v>77.5</v>
      </c>
      <c r="V98" s="78">
        <f t="shared" si="55"/>
        <v>77.5</v>
      </c>
      <c r="W98" s="78">
        <f t="shared" si="56"/>
        <v>73</v>
      </c>
      <c r="Y98" s="67">
        <v>0</v>
      </c>
      <c r="Z98" s="67">
        <v>0</v>
      </c>
      <c r="AD98" s="76">
        <f t="shared" si="57"/>
        <v>0</v>
      </c>
      <c r="AE98" s="76">
        <f t="shared" si="58"/>
        <v>0</v>
      </c>
      <c r="AF98" s="76">
        <f t="shared" si="59"/>
        <v>0</v>
      </c>
      <c r="AG98" s="76">
        <f t="shared" si="60"/>
        <v>0</v>
      </c>
      <c r="AH98" s="76">
        <f t="shared" si="61"/>
        <v>0</v>
      </c>
      <c r="AJ98" s="67">
        <v>8.4</v>
      </c>
      <c r="AK98" s="67">
        <v>0</v>
      </c>
      <c r="AO98" s="76">
        <f t="shared" si="62"/>
        <v>8.4</v>
      </c>
      <c r="AP98" s="76">
        <f t="shared" si="63"/>
        <v>4.2</v>
      </c>
      <c r="AQ98" s="76">
        <f t="shared" si="64"/>
        <v>4.2</v>
      </c>
      <c r="AR98" s="76">
        <f t="shared" si="65"/>
        <v>0</v>
      </c>
      <c r="AS98" s="76">
        <f t="shared" si="66"/>
        <v>8.4</v>
      </c>
      <c r="AU98" s="67">
        <v>15.69</v>
      </c>
      <c r="AV98" s="67">
        <v>3.1</v>
      </c>
      <c r="AZ98" s="76">
        <f t="shared" si="67"/>
        <v>15.69</v>
      </c>
      <c r="BA98" s="76">
        <f t="shared" si="68"/>
        <v>9.3949999999999996</v>
      </c>
      <c r="BB98" s="76">
        <f t="shared" si="69"/>
        <v>9.3949999999999996</v>
      </c>
      <c r="BC98" s="76">
        <f t="shared" si="70"/>
        <v>3.1</v>
      </c>
      <c r="BD98" s="76">
        <f t="shared" si="71"/>
        <v>18.79</v>
      </c>
    </row>
    <row r="99" spans="4:56" x14ac:dyDescent="0.25">
      <c r="D99" s="21">
        <f t="shared" si="72"/>
        <v>82</v>
      </c>
      <c r="E99" s="67">
        <v>25</v>
      </c>
      <c r="F99" s="67">
        <v>17</v>
      </c>
      <c r="J99" s="76">
        <f t="shared" si="49"/>
        <v>25</v>
      </c>
      <c r="K99" s="76">
        <f t="shared" si="50"/>
        <v>21</v>
      </c>
      <c r="L99" s="76">
        <f t="shared" si="51"/>
        <v>21</v>
      </c>
      <c r="M99" s="76">
        <f t="shared" si="52"/>
        <v>17</v>
      </c>
      <c r="O99" s="67">
        <v>78</v>
      </c>
      <c r="P99" s="67">
        <v>86</v>
      </c>
      <c r="T99" s="78">
        <f t="shared" si="53"/>
        <v>86</v>
      </c>
      <c r="U99" s="78">
        <f t="shared" si="54"/>
        <v>82</v>
      </c>
      <c r="V99" s="78">
        <f t="shared" si="55"/>
        <v>82</v>
      </c>
      <c r="W99" s="78">
        <f t="shared" si="56"/>
        <v>78</v>
      </c>
      <c r="Y99" s="67">
        <v>0</v>
      </c>
      <c r="Z99" s="67">
        <v>5</v>
      </c>
      <c r="AD99" s="76">
        <f t="shared" si="57"/>
        <v>5</v>
      </c>
      <c r="AE99" s="76">
        <f t="shared" si="58"/>
        <v>2.5</v>
      </c>
      <c r="AF99" s="76">
        <f t="shared" si="59"/>
        <v>2.5</v>
      </c>
      <c r="AG99" s="76">
        <f t="shared" si="60"/>
        <v>0</v>
      </c>
      <c r="AH99" s="76">
        <f t="shared" si="61"/>
        <v>5</v>
      </c>
      <c r="AJ99" s="67">
        <v>9.1999999999999993</v>
      </c>
      <c r="AK99" s="67">
        <v>0</v>
      </c>
      <c r="AO99" s="76">
        <f t="shared" si="62"/>
        <v>9.1999999999999993</v>
      </c>
      <c r="AP99" s="76">
        <f t="shared" si="63"/>
        <v>4.5999999999999996</v>
      </c>
      <c r="AQ99" s="76">
        <f t="shared" si="64"/>
        <v>4.5999999999999996</v>
      </c>
      <c r="AR99" s="76">
        <f t="shared" si="65"/>
        <v>0</v>
      </c>
      <c r="AS99" s="76">
        <f t="shared" si="66"/>
        <v>9.1999999999999993</v>
      </c>
      <c r="AU99" s="67">
        <v>23.05</v>
      </c>
      <c r="AV99" s="67">
        <v>4.8099999999999996</v>
      </c>
      <c r="AZ99" s="76">
        <f t="shared" si="67"/>
        <v>23.05</v>
      </c>
      <c r="BA99" s="76">
        <f t="shared" si="68"/>
        <v>13.93</v>
      </c>
      <c r="BB99" s="76">
        <f t="shared" si="69"/>
        <v>13.93</v>
      </c>
      <c r="BC99" s="76">
        <f t="shared" si="70"/>
        <v>4.8099999999999996</v>
      </c>
      <c r="BD99" s="76">
        <f t="shared" si="71"/>
        <v>27.86</v>
      </c>
    </row>
    <row r="100" spans="4:56" x14ac:dyDescent="0.25">
      <c r="D100" s="21">
        <f t="shared" si="72"/>
        <v>83</v>
      </c>
      <c r="E100" s="67">
        <v>22.9</v>
      </c>
      <c r="F100" s="67">
        <v>18.600000000000001</v>
      </c>
      <c r="J100" s="76">
        <f t="shared" si="49"/>
        <v>22.9</v>
      </c>
      <c r="K100" s="76">
        <f t="shared" si="50"/>
        <v>20.75</v>
      </c>
      <c r="L100" s="76">
        <f t="shared" si="51"/>
        <v>20.75</v>
      </c>
      <c r="M100" s="76">
        <f t="shared" si="52"/>
        <v>18.600000000000001</v>
      </c>
      <c r="O100" s="67">
        <v>83</v>
      </c>
      <c r="P100" s="67">
        <v>89</v>
      </c>
      <c r="T100" s="78">
        <f t="shared" si="53"/>
        <v>89</v>
      </c>
      <c r="U100" s="78">
        <f t="shared" si="54"/>
        <v>86</v>
      </c>
      <c r="V100" s="78">
        <f t="shared" si="55"/>
        <v>86</v>
      </c>
      <c r="W100" s="78">
        <f t="shared" si="56"/>
        <v>83</v>
      </c>
      <c r="Y100" s="67">
        <v>3.5</v>
      </c>
      <c r="Z100" s="67">
        <v>3</v>
      </c>
      <c r="AD100" s="76">
        <f t="shared" si="57"/>
        <v>3.5</v>
      </c>
      <c r="AE100" s="76">
        <f t="shared" si="58"/>
        <v>3.25</v>
      </c>
      <c r="AF100" s="76">
        <f t="shared" si="59"/>
        <v>3.25</v>
      </c>
      <c r="AG100" s="76">
        <f t="shared" si="60"/>
        <v>3</v>
      </c>
      <c r="AH100" s="76">
        <f t="shared" si="61"/>
        <v>6.5</v>
      </c>
      <c r="AJ100" s="67">
        <v>0</v>
      </c>
      <c r="AK100" s="67">
        <v>0</v>
      </c>
      <c r="AO100" s="76">
        <f t="shared" si="62"/>
        <v>0</v>
      </c>
      <c r="AP100" s="76">
        <f t="shared" si="63"/>
        <v>0</v>
      </c>
      <c r="AQ100" s="76">
        <f t="shared" si="64"/>
        <v>0</v>
      </c>
      <c r="AR100" s="76">
        <f t="shared" si="65"/>
        <v>0</v>
      </c>
      <c r="AS100" s="76">
        <f t="shared" si="66"/>
        <v>0</v>
      </c>
      <c r="AU100" s="67">
        <v>0.19</v>
      </c>
      <c r="AV100" s="67">
        <v>4.8499999999999996</v>
      </c>
      <c r="AZ100" s="76">
        <f t="shared" si="67"/>
        <v>4.8499999999999996</v>
      </c>
      <c r="BA100" s="76">
        <f t="shared" si="68"/>
        <v>2.5199999999999996</v>
      </c>
      <c r="BB100" s="76">
        <f t="shared" si="69"/>
        <v>2.52</v>
      </c>
      <c r="BC100" s="76">
        <f t="shared" si="70"/>
        <v>0.19</v>
      </c>
      <c r="BD100" s="76">
        <f t="shared" si="71"/>
        <v>5.04</v>
      </c>
    </row>
    <row r="101" spans="4:56" x14ac:dyDescent="0.25">
      <c r="D101" s="21">
        <f t="shared" si="72"/>
        <v>84</v>
      </c>
      <c r="E101" s="67">
        <v>23.1</v>
      </c>
      <c r="F101" s="67">
        <v>19.899999999999999</v>
      </c>
      <c r="J101" s="76">
        <f t="shared" si="49"/>
        <v>23.1</v>
      </c>
      <c r="K101" s="76">
        <f t="shared" si="50"/>
        <v>21.5</v>
      </c>
      <c r="L101" s="76">
        <f t="shared" si="51"/>
        <v>21.5</v>
      </c>
      <c r="M101" s="76">
        <f t="shared" si="52"/>
        <v>19.899999999999999</v>
      </c>
      <c r="O101" s="67">
        <v>76</v>
      </c>
      <c r="P101" s="67">
        <v>79</v>
      </c>
      <c r="T101" s="78">
        <f t="shared" si="53"/>
        <v>79</v>
      </c>
      <c r="U101" s="78">
        <f t="shared" si="54"/>
        <v>77.5</v>
      </c>
      <c r="V101" s="78">
        <f t="shared" si="55"/>
        <v>77.5</v>
      </c>
      <c r="W101" s="78">
        <f t="shared" si="56"/>
        <v>76</v>
      </c>
      <c r="Y101" s="67">
        <v>0</v>
      </c>
      <c r="Z101" s="67">
        <v>0</v>
      </c>
      <c r="AD101" s="76">
        <f t="shared" si="57"/>
        <v>0</v>
      </c>
      <c r="AE101" s="76">
        <f t="shared" si="58"/>
        <v>0</v>
      </c>
      <c r="AF101" s="76">
        <f t="shared" si="59"/>
        <v>0</v>
      </c>
      <c r="AG101" s="76">
        <f t="shared" si="60"/>
        <v>0</v>
      </c>
      <c r="AH101" s="76">
        <f t="shared" si="61"/>
        <v>0</v>
      </c>
      <c r="AJ101" s="67">
        <v>0.3</v>
      </c>
      <c r="AK101" s="67">
        <v>3.1</v>
      </c>
      <c r="AO101" s="76">
        <f t="shared" si="62"/>
        <v>3.1</v>
      </c>
      <c r="AP101" s="76">
        <f t="shared" si="63"/>
        <v>1.7000000000000002</v>
      </c>
      <c r="AQ101" s="76">
        <f t="shared" si="64"/>
        <v>1.7</v>
      </c>
      <c r="AR101" s="76">
        <f t="shared" si="65"/>
        <v>0.3</v>
      </c>
      <c r="AS101" s="76">
        <f t="shared" si="66"/>
        <v>3.4</v>
      </c>
      <c r="AU101" s="67">
        <v>13.12</v>
      </c>
      <c r="AV101" s="67">
        <v>16.04</v>
      </c>
      <c r="AZ101" s="76">
        <f t="shared" si="67"/>
        <v>16.04</v>
      </c>
      <c r="BA101" s="76">
        <f t="shared" si="68"/>
        <v>14.579999999999998</v>
      </c>
      <c r="BB101" s="76">
        <f t="shared" si="69"/>
        <v>14.579999999999998</v>
      </c>
      <c r="BC101" s="76">
        <f t="shared" si="70"/>
        <v>13.12</v>
      </c>
      <c r="BD101" s="76">
        <f t="shared" si="71"/>
        <v>29.159999999999997</v>
      </c>
    </row>
    <row r="102" spans="4:56" x14ac:dyDescent="0.25">
      <c r="D102" s="21">
        <f t="shared" si="72"/>
        <v>85</v>
      </c>
      <c r="E102" s="67">
        <v>24.5</v>
      </c>
      <c r="F102" s="67">
        <v>21.4</v>
      </c>
      <c r="J102" s="76">
        <f t="shared" si="49"/>
        <v>24.5</v>
      </c>
      <c r="K102" s="76">
        <f t="shared" si="50"/>
        <v>22.95</v>
      </c>
      <c r="L102" s="76">
        <f t="shared" si="51"/>
        <v>22.95</v>
      </c>
      <c r="M102" s="76">
        <f t="shared" si="52"/>
        <v>21.4</v>
      </c>
      <c r="O102" s="67">
        <v>78</v>
      </c>
      <c r="P102" s="67">
        <v>76</v>
      </c>
      <c r="T102" s="78">
        <f t="shared" si="53"/>
        <v>78</v>
      </c>
      <c r="U102" s="78">
        <f t="shared" si="54"/>
        <v>77</v>
      </c>
      <c r="V102" s="78">
        <f t="shared" si="55"/>
        <v>77</v>
      </c>
      <c r="W102" s="78">
        <f t="shared" si="56"/>
        <v>76</v>
      </c>
      <c r="Y102" s="67">
        <v>0</v>
      </c>
      <c r="Z102" s="67">
        <v>0</v>
      </c>
      <c r="AD102" s="76">
        <f t="shared" si="57"/>
        <v>0</v>
      </c>
      <c r="AE102" s="76">
        <f t="shared" si="58"/>
        <v>0</v>
      </c>
      <c r="AF102" s="76">
        <f t="shared" si="59"/>
        <v>0</v>
      </c>
      <c r="AG102" s="76">
        <f t="shared" si="60"/>
        <v>0</v>
      </c>
      <c r="AH102" s="76">
        <f t="shared" si="61"/>
        <v>0</v>
      </c>
      <c r="AJ102" s="67">
        <v>9.1999999999999993</v>
      </c>
      <c r="AK102" s="67">
        <v>7.4</v>
      </c>
      <c r="AO102" s="76">
        <f t="shared" si="62"/>
        <v>9.1999999999999993</v>
      </c>
      <c r="AP102" s="76">
        <f t="shared" si="63"/>
        <v>8.3000000000000007</v>
      </c>
      <c r="AQ102" s="76">
        <f t="shared" si="64"/>
        <v>8.3000000000000007</v>
      </c>
      <c r="AR102" s="76">
        <f t="shared" si="65"/>
        <v>7.4</v>
      </c>
      <c r="AS102" s="76">
        <f t="shared" si="66"/>
        <v>16.600000000000001</v>
      </c>
      <c r="AU102" s="67">
        <v>20.93</v>
      </c>
      <c r="AV102" s="67">
        <v>19.850000000000001</v>
      </c>
      <c r="AZ102" s="76">
        <f t="shared" si="67"/>
        <v>20.93</v>
      </c>
      <c r="BA102" s="76">
        <f t="shared" si="68"/>
        <v>20.39</v>
      </c>
      <c r="BB102" s="76">
        <f t="shared" si="69"/>
        <v>20.39</v>
      </c>
      <c r="BC102" s="76">
        <f t="shared" si="70"/>
        <v>19.850000000000001</v>
      </c>
      <c r="BD102" s="76">
        <f t="shared" si="71"/>
        <v>40.78</v>
      </c>
    </row>
    <row r="103" spans="4:56" x14ac:dyDescent="0.25">
      <c r="D103" s="21">
        <f t="shared" si="72"/>
        <v>86</v>
      </c>
      <c r="E103" s="67">
        <v>24.5</v>
      </c>
      <c r="F103" s="67">
        <v>23.1</v>
      </c>
      <c r="J103" s="76">
        <f t="shared" si="49"/>
        <v>24.5</v>
      </c>
      <c r="K103" s="76">
        <f t="shared" si="50"/>
        <v>23.8</v>
      </c>
      <c r="L103" s="76">
        <f t="shared" si="51"/>
        <v>23.8</v>
      </c>
      <c r="M103" s="76">
        <f t="shared" si="52"/>
        <v>23.1</v>
      </c>
      <c r="O103" s="67">
        <v>83</v>
      </c>
      <c r="P103" s="67">
        <v>84</v>
      </c>
      <c r="T103" s="78">
        <f t="shared" si="53"/>
        <v>84</v>
      </c>
      <c r="U103" s="78">
        <f t="shared" si="54"/>
        <v>83.5</v>
      </c>
      <c r="V103" s="78">
        <f t="shared" si="55"/>
        <v>83.5</v>
      </c>
      <c r="W103" s="78">
        <f t="shared" si="56"/>
        <v>83</v>
      </c>
      <c r="Y103" s="67">
        <v>3.5</v>
      </c>
      <c r="Z103" s="67">
        <v>0</v>
      </c>
      <c r="AD103" s="76">
        <f t="shared" si="57"/>
        <v>3.5</v>
      </c>
      <c r="AE103" s="76">
        <f t="shared" si="58"/>
        <v>1.75</v>
      </c>
      <c r="AF103" s="76">
        <f t="shared" si="59"/>
        <v>1.75</v>
      </c>
      <c r="AG103" s="76">
        <f t="shared" si="60"/>
        <v>0</v>
      </c>
      <c r="AH103" s="76">
        <f t="shared" si="61"/>
        <v>3.5</v>
      </c>
      <c r="AJ103" s="67">
        <v>5.6</v>
      </c>
      <c r="AK103" s="67">
        <v>5</v>
      </c>
      <c r="AO103" s="76">
        <f t="shared" si="62"/>
        <v>5.6</v>
      </c>
      <c r="AP103" s="76">
        <f t="shared" si="63"/>
        <v>5.3</v>
      </c>
      <c r="AQ103" s="76">
        <f t="shared" si="64"/>
        <v>5.3</v>
      </c>
      <c r="AR103" s="76">
        <f t="shared" si="65"/>
        <v>5</v>
      </c>
      <c r="AS103" s="76">
        <f t="shared" si="66"/>
        <v>10.6</v>
      </c>
      <c r="AU103" s="67">
        <v>17.66</v>
      </c>
      <c r="AV103" s="67">
        <v>15.42</v>
      </c>
      <c r="AZ103" s="76">
        <f t="shared" si="67"/>
        <v>17.66</v>
      </c>
      <c r="BA103" s="76">
        <f t="shared" si="68"/>
        <v>16.54</v>
      </c>
      <c r="BB103" s="76">
        <f t="shared" si="69"/>
        <v>16.54</v>
      </c>
      <c r="BC103" s="76">
        <f t="shared" si="70"/>
        <v>15.42</v>
      </c>
      <c r="BD103" s="76">
        <f t="shared" si="71"/>
        <v>33.08</v>
      </c>
    </row>
    <row r="104" spans="4:56" x14ac:dyDescent="0.25">
      <c r="D104" s="21">
        <f t="shared" si="72"/>
        <v>87</v>
      </c>
      <c r="E104" s="67">
        <v>24</v>
      </c>
      <c r="F104" s="67">
        <v>24.6</v>
      </c>
      <c r="J104" s="76">
        <f t="shared" si="49"/>
        <v>24.6</v>
      </c>
      <c r="K104" s="76">
        <f t="shared" si="50"/>
        <v>24.3</v>
      </c>
      <c r="L104" s="76">
        <f t="shared" si="51"/>
        <v>24.3</v>
      </c>
      <c r="M104" s="76">
        <f t="shared" si="52"/>
        <v>24</v>
      </c>
      <c r="O104" s="67">
        <v>83</v>
      </c>
      <c r="P104" s="67">
        <v>84</v>
      </c>
      <c r="T104" s="78">
        <f t="shared" si="53"/>
        <v>84</v>
      </c>
      <c r="U104" s="78">
        <f t="shared" si="54"/>
        <v>83.5</v>
      </c>
      <c r="V104" s="78">
        <f t="shared" si="55"/>
        <v>83.5</v>
      </c>
      <c r="W104" s="78">
        <f t="shared" si="56"/>
        <v>83</v>
      </c>
      <c r="Y104" s="67">
        <v>67</v>
      </c>
      <c r="Z104" s="67">
        <v>0</v>
      </c>
      <c r="AD104" s="76">
        <f t="shared" si="57"/>
        <v>67</v>
      </c>
      <c r="AE104" s="76">
        <f t="shared" si="58"/>
        <v>33.5</v>
      </c>
      <c r="AF104" s="76">
        <f t="shared" si="59"/>
        <v>33.5</v>
      </c>
      <c r="AG104" s="76">
        <f t="shared" si="60"/>
        <v>0</v>
      </c>
      <c r="AH104" s="76">
        <f t="shared" si="61"/>
        <v>67</v>
      </c>
      <c r="AJ104" s="67">
        <v>6.4</v>
      </c>
      <c r="AK104" s="67">
        <v>9.1999999999999993</v>
      </c>
      <c r="AO104" s="76">
        <f t="shared" si="62"/>
        <v>9.1999999999999993</v>
      </c>
      <c r="AP104" s="76">
        <f t="shared" si="63"/>
        <v>7.8</v>
      </c>
      <c r="AQ104" s="76">
        <f t="shared" si="64"/>
        <v>7.8</v>
      </c>
      <c r="AR104" s="76">
        <f t="shared" si="65"/>
        <v>6.4</v>
      </c>
      <c r="AS104" s="76">
        <f t="shared" si="66"/>
        <v>15.6</v>
      </c>
      <c r="AU104" s="67">
        <v>22.56</v>
      </c>
      <c r="AV104" s="67">
        <v>21.41</v>
      </c>
      <c r="AZ104" s="76">
        <f t="shared" si="67"/>
        <v>22.56</v>
      </c>
      <c r="BA104" s="76">
        <f t="shared" si="68"/>
        <v>21.984999999999999</v>
      </c>
      <c r="BB104" s="76">
        <f t="shared" si="69"/>
        <v>21.984999999999999</v>
      </c>
      <c r="BC104" s="76">
        <f t="shared" si="70"/>
        <v>21.41</v>
      </c>
      <c r="BD104" s="76">
        <f t="shared" si="71"/>
        <v>43.97</v>
      </c>
    </row>
    <row r="105" spans="4:56" x14ac:dyDescent="0.25">
      <c r="D105" s="21">
        <f t="shared" si="72"/>
        <v>88</v>
      </c>
      <c r="E105" s="67">
        <v>21.3</v>
      </c>
      <c r="F105" s="67">
        <v>25.4</v>
      </c>
      <c r="J105" s="76">
        <f t="shared" si="49"/>
        <v>25.4</v>
      </c>
      <c r="K105" s="76">
        <f t="shared" si="50"/>
        <v>23.35</v>
      </c>
      <c r="L105" s="76">
        <f t="shared" si="51"/>
        <v>23.35</v>
      </c>
      <c r="M105" s="76">
        <f t="shared" si="52"/>
        <v>21.3</v>
      </c>
      <c r="O105" s="67">
        <v>84</v>
      </c>
      <c r="P105" s="67">
        <v>85</v>
      </c>
      <c r="T105" s="78">
        <f t="shared" si="53"/>
        <v>85</v>
      </c>
      <c r="U105" s="78">
        <f t="shared" si="54"/>
        <v>84.5</v>
      </c>
      <c r="V105" s="78">
        <f t="shared" si="55"/>
        <v>84.5</v>
      </c>
      <c r="W105" s="78">
        <f t="shared" si="56"/>
        <v>84</v>
      </c>
      <c r="Y105" s="67">
        <v>4</v>
      </c>
      <c r="Z105" s="67">
        <v>0</v>
      </c>
      <c r="AD105" s="76">
        <f t="shared" si="57"/>
        <v>4</v>
      </c>
      <c r="AE105" s="76">
        <f t="shared" si="58"/>
        <v>2</v>
      </c>
      <c r="AF105" s="76">
        <f t="shared" si="59"/>
        <v>2</v>
      </c>
      <c r="AG105" s="76">
        <f t="shared" si="60"/>
        <v>0</v>
      </c>
      <c r="AH105" s="76">
        <f t="shared" si="61"/>
        <v>4</v>
      </c>
      <c r="AJ105" s="67">
        <v>1.5</v>
      </c>
      <c r="AK105" s="67">
        <v>7.1</v>
      </c>
      <c r="AO105" s="76">
        <f t="shared" si="62"/>
        <v>7.1</v>
      </c>
      <c r="AP105" s="76">
        <f t="shared" si="63"/>
        <v>4.3</v>
      </c>
      <c r="AQ105" s="76">
        <f t="shared" si="64"/>
        <v>4.3</v>
      </c>
      <c r="AR105" s="76">
        <f t="shared" si="65"/>
        <v>1.5</v>
      </c>
      <c r="AS105" s="76">
        <f t="shared" si="66"/>
        <v>8.6</v>
      </c>
      <c r="AU105" s="67">
        <v>5.36</v>
      </c>
      <c r="AV105" s="67">
        <v>20.9</v>
      </c>
      <c r="AZ105" s="76">
        <f t="shared" si="67"/>
        <v>20.9</v>
      </c>
      <c r="BA105" s="76">
        <f t="shared" si="68"/>
        <v>13.129999999999999</v>
      </c>
      <c r="BB105" s="76">
        <f t="shared" si="69"/>
        <v>13.129999999999999</v>
      </c>
      <c r="BC105" s="76">
        <f t="shared" si="70"/>
        <v>5.36</v>
      </c>
      <c r="BD105" s="76">
        <f t="shared" si="71"/>
        <v>26.259999999999998</v>
      </c>
    </row>
    <row r="106" spans="4:56" x14ac:dyDescent="0.25">
      <c r="D106" s="21">
        <f t="shared" si="72"/>
        <v>89</v>
      </c>
      <c r="E106" s="67">
        <v>18.8</v>
      </c>
      <c r="F106" s="67">
        <v>25.4</v>
      </c>
      <c r="J106" s="76">
        <f t="shared" si="49"/>
        <v>25.4</v>
      </c>
      <c r="K106" s="76">
        <f t="shared" si="50"/>
        <v>22.1</v>
      </c>
      <c r="L106" s="76">
        <f t="shared" si="51"/>
        <v>22.1</v>
      </c>
      <c r="M106" s="76">
        <f t="shared" si="52"/>
        <v>18.8</v>
      </c>
      <c r="O106" s="67">
        <v>80</v>
      </c>
      <c r="P106" s="67">
        <v>85</v>
      </c>
      <c r="T106" s="78">
        <f t="shared" si="53"/>
        <v>85</v>
      </c>
      <c r="U106" s="78">
        <f t="shared" si="54"/>
        <v>82.5</v>
      </c>
      <c r="V106" s="78">
        <f t="shared" si="55"/>
        <v>82.5</v>
      </c>
      <c r="W106" s="78">
        <f t="shared" si="56"/>
        <v>80</v>
      </c>
      <c r="Y106" s="67">
        <v>0.5</v>
      </c>
      <c r="Z106" s="67">
        <v>0</v>
      </c>
      <c r="AD106" s="76">
        <f t="shared" si="57"/>
        <v>0.5</v>
      </c>
      <c r="AE106" s="76">
        <f t="shared" si="58"/>
        <v>0.25</v>
      </c>
      <c r="AF106" s="76">
        <f t="shared" si="59"/>
        <v>0.25</v>
      </c>
      <c r="AG106" s="76">
        <f t="shared" si="60"/>
        <v>0</v>
      </c>
      <c r="AH106" s="76">
        <f t="shared" si="61"/>
        <v>0.5</v>
      </c>
      <c r="AJ106" s="67">
        <v>0</v>
      </c>
      <c r="AK106" s="67">
        <v>1.5</v>
      </c>
      <c r="AO106" s="76">
        <f t="shared" si="62"/>
        <v>1.5</v>
      </c>
      <c r="AP106" s="76">
        <f t="shared" si="63"/>
        <v>0.75</v>
      </c>
      <c r="AQ106" s="76">
        <f t="shared" si="64"/>
        <v>0.75</v>
      </c>
      <c r="AR106" s="76">
        <f t="shared" si="65"/>
        <v>0</v>
      </c>
      <c r="AS106" s="76">
        <f t="shared" si="66"/>
        <v>1.5</v>
      </c>
      <c r="AU106" s="67">
        <v>2.97</v>
      </c>
      <c r="AV106" s="67">
        <v>12.86</v>
      </c>
      <c r="AZ106" s="76">
        <f t="shared" si="67"/>
        <v>12.86</v>
      </c>
      <c r="BA106" s="76">
        <f t="shared" si="68"/>
        <v>7.9149999999999991</v>
      </c>
      <c r="BB106" s="76">
        <f t="shared" si="69"/>
        <v>7.915</v>
      </c>
      <c r="BC106" s="76">
        <f t="shared" si="70"/>
        <v>2.97</v>
      </c>
      <c r="BD106" s="76">
        <f t="shared" si="71"/>
        <v>15.83</v>
      </c>
    </row>
    <row r="107" spans="4:56" x14ac:dyDescent="0.25">
      <c r="D107" s="21">
        <f t="shared" si="72"/>
        <v>90</v>
      </c>
      <c r="E107" s="67">
        <v>22.5</v>
      </c>
      <c r="F107" s="67">
        <v>25.9</v>
      </c>
      <c r="J107" s="76">
        <f t="shared" si="49"/>
        <v>25.9</v>
      </c>
      <c r="K107" s="76">
        <f t="shared" si="50"/>
        <v>24.2</v>
      </c>
      <c r="L107" s="76">
        <f t="shared" si="51"/>
        <v>24.2</v>
      </c>
      <c r="M107" s="76">
        <f t="shared" si="52"/>
        <v>22.5</v>
      </c>
      <c r="O107" s="67">
        <v>78</v>
      </c>
      <c r="P107" s="67">
        <v>89</v>
      </c>
      <c r="T107" s="78">
        <f t="shared" si="53"/>
        <v>89</v>
      </c>
      <c r="U107" s="78">
        <f t="shared" si="54"/>
        <v>83.5</v>
      </c>
      <c r="V107" s="78">
        <f t="shared" si="55"/>
        <v>83.5</v>
      </c>
      <c r="W107" s="78">
        <f t="shared" si="56"/>
        <v>78</v>
      </c>
      <c r="Y107" s="67" t="str">
        <v>T</v>
      </c>
      <c r="Z107" s="67">
        <v>0</v>
      </c>
      <c r="AD107" s="76">
        <f t="shared" si="57"/>
        <v>0</v>
      </c>
      <c r="AE107" s="76">
        <f t="shared" si="58"/>
        <v>0</v>
      </c>
      <c r="AF107" s="76">
        <f t="shared" si="59"/>
        <v>0</v>
      </c>
      <c r="AG107" s="76">
        <f t="shared" si="60"/>
        <v>0</v>
      </c>
      <c r="AH107" s="76">
        <f t="shared" si="61"/>
        <v>0</v>
      </c>
      <c r="AJ107" s="67">
        <v>5.8</v>
      </c>
      <c r="AK107" s="67">
        <v>4.5</v>
      </c>
      <c r="AO107" s="76">
        <f t="shared" si="62"/>
        <v>5.8</v>
      </c>
      <c r="AP107" s="76">
        <f t="shared" si="63"/>
        <v>5.15</v>
      </c>
      <c r="AQ107" s="76">
        <f t="shared" si="64"/>
        <v>5.15</v>
      </c>
      <c r="AR107" s="76">
        <f t="shared" si="65"/>
        <v>4.5</v>
      </c>
      <c r="AS107" s="76">
        <f t="shared" si="66"/>
        <v>10.3</v>
      </c>
      <c r="AU107" s="67">
        <v>16.059999999999999</v>
      </c>
      <c r="AV107" s="67">
        <v>17.559999999999999</v>
      </c>
      <c r="AZ107" s="76">
        <f t="shared" si="67"/>
        <v>17.559999999999999</v>
      </c>
      <c r="BA107" s="76">
        <f t="shared" si="68"/>
        <v>16.809999999999999</v>
      </c>
      <c r="BB107" s="76">
        <f t="shared" si="69"/>
        <v>16.809999999999999</v>
      </c>
      <c r="BC107" s="76">
        <f t="shared" si="70"/>
        <v>16.059999999999999</v>
      </c>
      <c r="BD107" s="76">
        <f t="shared" si="71"/>
        <v>33.619999999999997</v>
      </c>
    </row>
    <row r="108" spans="4:56" x14ac:dyDescent="0.25">
      <c r="D108" s="21">
        <f t="shared" si="72"/>
        <v>91</v>
      </c>
      <c r="E108" s="67">
        <v>22.4</v>
      </c>
      <c r="F108" s="67">
        <v>25.7</v>
      </c>
      <c r="J108" s="76">
        <f t="shared" si="49"/>
        <v>25.7</v>
      </c>
      <c r="K108" s="76">
        <f t="shared" si="50"/>
        <v>24.049999999999997</v>
      </c>
      <c r="L108" s="76">
        <f t="shared" si="51"/>
        <v>24.049999999999997</v>
      </c>
      <c r="M108" s="76">
        <f t="shared" si="52"/>
        <v>22.4</v>
      </c>
      <c r="O108" s="67">
        <v>84</v>
      </c>
      <c r="P108" s="67">
        <v>87</v>
      </c>
      <c r="T108" s="78">
        <f t="shared" si="53"/>
        <v>87</v>
      </c>
      <c r="U108" s="78">
        <f t="shared" si="54"/>
        <v>85.5</v>
      </c>
      <c r="V108" s="78">
        <f t="shared" si="55"/>
        <v>85.5</v>
      </c>
      <c r="W108" s="78">
        <f t="shared" si="56"/>
        <v>84</v>
      </c>
      <c r="Y108" s="67" t="str">
        <v>T</v>
      </c>
      <c r="Z108" s="67">
        <v>0</v>
      </c>
      <c r="AD108" s="76">
        <f t="shared" si="57"/>
        <v>0</v>
      </c>
      <c r="AE108" s="76">
        <f t="shared" si="58"/>
        <v>0</v>
      </c>
      <c r="AF108" s="76">
        <f t="shared" si="59"/>
        <v>0</v>
      </c>
      <c r="AG108" s="76">
        <f t="shared" si="60"/>
        <v>0</v>
      </c>
      <c r="AH108" s="76">
        <f t="shared" si="61"/>
        <v>0</v>
      </c>
      <c r="AJ108" s="67">
        <v>0</v>
      </c>
      <c r="AK108" s="67">
        <v>0.3</v>
      </c>
      <c r="AO108" s="76">
        <f t="shared" si="62"/>
        <v>0.3</v>
      </c>
      <c r="AP108" s="76">
        <f t="shared" si="63"/>
        <v>0.15</v>
      </c>
      <c r="AQ108" s="76">
        <f t="shared" si="64"/>
        <v>0.15</v>
      </c>
      <c r="AR108" s="76">
        <f t="shared" si="65"/>
        <v>0</v>
      </c>
      <c r="AS108" s="76">
        <f t="shared" si="66"/>
        <v>0.3</v>
      </c>
      <c r="AU108" s="67">
        <v>2.3199999999999998</v>
      </c>
      <c r="AV108" s="67">
        <v>6.19</v>
      </c>
      <c r="AZ108" s="76">
        <f t="shared" si="67"/>
        <v>6.19</v>
      </c>
      <c r="BA108" s="76">
        <f t="shared" si="68"/>
        <v>4.2549999999999999</v>
      </c>
      <c r="BB108" s="76">
        <f t="shared" si="69"/>
        <v>4.2549999999999999</v>
      </c>
      <c r="BC108" s="76">
        <f t="shared" si="70"/>
        <v>2.3199999999999998</v>
      </c>
      <c r="BD108" s="76">
        <f t="shared" si="71"/>
        <v>8.51</v>
      </c>
    </row>
    <row r="109" spans="4:56" x14ac:dyDescent="0.25">
      <c r="D109" s="21">
        <f t="shared" si="72"/>
        <v>92</v>
      </c>
      <c r="E109" s="67">
        <v>20.9</v>
      </c>
      <c r="F109" s="67">
        <v>26.1</v>
      </c>
      <c r="J109" s="76">
        <f t="shared" si="49"/>
        <v>26.1</v>
      </c>
      <c r="K109" s="76">
        <f t="shared" si="50"/>
        <v>23.5</v>
      </c>
      <c r="L109" s="76">
        <f t="shared" si="51"/>
        <v>23.5</v>
      </c>
      <c r="M109" s="76">
        <f t="shared" si="52"/>
        <v>20.9</v>
      </c>
      <c r="O109" s="67">
        <v>82</v>
      </c>
      <c r="P109" s="67">
        <v>80</v>
      </c>
      <c r="T109" s="78">
        <f t="shared" si="53"/>
        <v>82</v>
      </c>
      <c r="U109" s="78">
        <f t="shared" si="54"/>
        <v>81</v>
      </c>
      <c r="V109" s="78">
        <f t="shared" si="55"/>
        <v>81</v>
      </c>
      <c r="W109" s="78">
        <f t="shared" si="56"/>
        <v>80</v>
      </c>
      <c r="Y109" s="67" t="str">
        <v>T</v>
      </c>
      <c r="Z109" s="67">
        <v>0</v>
      </c>
      <c r="AD109" s="76">
        <f t="shared" si="57"/>
        <v>0</v>
      </c>
      <c r="AE109" s="76">
        <f t="shared" si="58"/>
        <v>0</v>
      </c>
      <c r="AF109" s="76">
        <f t="shared" si="59"/>
        <v>0</v>
      </c>
      <c r="AG109" s="76">
        <f t="shared" si="60"/>
        <v>0</v>
      </c>
      <c r="AH109" s="76">
        <f t="shared" si="61"/>
        <v>0</v>
      </c>
      <c r="AJ109" s="67">
        <v>0</v>
      </c>
      <c r="AK109" s="67">
        <v>9.6999999999999993</v>
      </c>
      <c r="AO109" s="76">
        <f t="shared" si="62"/>
        <v>9.6999999999999993</v>
      </c>
      <c r="AP109" s="76">
        <f t="shared" si="63"/>
        <v>4.8499999999999996</v>
      </c>
      <c r="AQ109" s="76">
        <f t="shared" si="64"/>
        <v>4.8499999999999996</v>
      </c>
      <c r="AR109" s="76">
        <f t="shared" si="65"/>
        <v>0</v>
      </c>
      <c r="AS109" s="76">
        <f t="shared" si="66"/>
        <v>9.6999999999999993</v>
      </c>
      <c r="AU109" s="67">
        <v>0</v>
      </c>
      <c r="AV109" s="67">
        <v>22.22</v>
      </c>
      <c r="AZ109" s="76">
        <f t="shared" si="67"/>
        <v>22.22</v>
      </c>
      <c r="BA109" s="76">
        <f t="shared" si="68"/>
        <v>11.11</v>
      </c>
      <c r="BB109" s="76">
        <f t="shared" si="69"/>
        <v>11.11</v>
      </c>
      <c r="BC109" s="76">
        <f t="shared" si="70"/>
        <v>0</v>
      </c>
      <c r="BD109" s="76">
        <f t="shared" si="71"/>
        <v>22.22</v>
      </c>
    </row>
    <row r="110" spans="4:56" x14ac:dyDescent="0.25">
      <c r="D110" s="21">
        <f t="shared" si="72"/>
        <v>93</v>
      </c>
      <c r="E110" s="67">
        <v>20.3</v>
      </c>
      <c r="F110" s="67">
        <v>25.6</v>
      </c>
      <c r="J110" s="76">
        <f t="shared" si="49"/>
        <v>25.6</v>
      </c>
      <c r="K110" s="76">
        <f t="shared" si="50"/>
        <v>22.950000000000003</v>
      </c>
      <c r="L110" s="76">
        <f t="shared" si="51"/>
        <v>22.950000000000003</v>
      </c>
      <c r="M110" s="76">
        <f t="shared" si="52"/>
        <v>20.3</v>
      </c>
      <c r="O110" s="67">
        <v>84</v>
      </c>
      <c r="P110" s="67">
        <v>87</v>
      </c>
      <c r="T110" s="78">
        <f t="shared" si="53"/>
        <v>87</v>
      </c>
      <c r="U110" s="78">
        <f t="shared" si="54"/>
        <v>85.5</v>
      </c>
      <c r="V110" s="78">
        <f t="shared" si="55"/>
        <v>85.5</v>
      </c>
      <c r="W110" s="78">
        <f t="shared" si="56"/>
        <v>84</v>
      </c>
      <c r="Y110" s="67">
        <v>3.5</v>
      </c>
      <c r="Z110" s="67" t="str">
        <v>T</v>
      </c>
      <c r="AD110" s="76">
        <f t="shared" si="57"/>
        <v>3.5</v>
      </c>
      <c r="AE110" s="76">
        <f t="shared" si="58"/>
        <v>3.5</v>
      </c>
      <c r="AF110" s="76">
        <f t="shared" si="59"/>
        <v>3.5</v>
      </c>
      <c r="AG110" s="76">
        <f t="shared" si="60"/>
        <v>3.5</v>
      </c>
      <c r="AH110" s="76">
        <f t="shared" si="61"/>
        <v>3.5</v>
      </c>
      <c r="AJ110" s="67">
        <v>0.6</v>
      </c>
      <c r="AK110" s="67">
        <v>6.6</v>
      </c>
      <c r="AO110" s="76">
        <f t="shared" si="62"/>
        <v>6.6</v>
      </c>
      <c r="AP110" s="76">
        <f t="shared" si="63"/>
        <v>3.6</v>
      </c>
      <c r="AQ110" s="76">
        <f t="shared" si="64"/>
        <v>3.5999999999999996</v>
      </c>
      <c r="AR110" s="76">
        <f t="shared" si="65"/>
        <v>0.6</v>
      </c>
      <c r="AS110" s="76">
        <f t="shared" si="66"/>
        <v>7.1999999999999993</v>
      </c>
      <c r="AU110" s="67">
        <v>6.35</v>
      </c>
      <c r="AV110" s="67">
        <v>17.79</v>
      </c>
      <c r="AZ110" s="76">
        <f t="shared" si="67"/>
        <v>17.79</v>
      </c>
      <c r="BA110" s="76">
        <f t="shared" si="68"/>
        <v>12.07</v>
      </c>
      <c r="BB110" s="76">
        <f t="shared" si="69"/>
        <v>12.07</v>
      </c>
      <c r="BC110" s="76">
        <f t="shared" si="70"/>
        <v>6.35</v>
      </c>
      <c r="BD110" s="76">
        <f t="shared" si="71"/>
        <v>24.14</v>
      </c>
    </row>
    <row r="111" spans="4:56" x14ac:dyDescent="0.25">
      <c r="D111" s="21">
        <f t="shared" si="72"/>
        <v>94</v>
      </c>
      <c r="E111" s="67">
        <v>22.2</v>
      </c>
      <c r="F111" s="67">
        <v>22.3</v>
      </c>
      <c r="J111" s="76">
        <f t="shared" si="49"/>
        <v>22.3</v>
      </c>
      <c r="K111" s="76">
        <f t="shared" si="50"/>
        <v>22.25</v>
      </c>
      <c r="L111" s="76">
        <f t="shared" si="51"/>
        <v>22.25</v>
      </c>
      <c r="M111" s="76">
        <f t="shared" si="52"/>
        <v>22.2</v>
      </c>
      <c r="O111" s="67">
        <v>83</v>
      </c>
      <c r="P111" s="67">
        <v>84</v>
      </c>
      <c r="T111" s="78">
        <f t="shared" si="53"/>
        <v>84</v>
      </c>
      <c r="U111" s="78">
        <f t="shared" si="54"/>
        <v>83.5</v>
      </c>
      <c r="V111" s="78">
        <f t="shared" si="55"/>
        <v>83.5</v>
      </c>
      <c r="W111" s="78">
        <f t="shared" si="56"/>
        <v>83</v>
      </c>
      <c r="Y111" s="67">
        <v>6</v>
      </c>
      <c r="Z111" s="67">
        <v>0</v>
      </c>
      <c r="AD111" s="76">
        <f t="shared" si="57"/>
        <v>6</v>
      </c>
      <c r="AE111" s="76">
        <f t="shared" si="58"/>
        <v>3</v>
      </c>
      <c r="AF111" s="76">
        <f t="shared" si="59"/>
        <v>3</v>
      </c>
      <c r="AG111" s="76">
        <f t="shared" si="60"/>
        <v>0</v>
      </c>
      <c r="AH111" s="76">
        <f t="shared" si="61"/>
        <v>6</v>
      </c>
      <c r="AJ111" s="67">
        <v>1.5</v>
      </c>
      <c r="AK111" s="67">
        <v>0</v>
      </c>
      <c r="AO111" s="76">
        <f t="shared" si="62"/>
        <v>1.5</v>
      </c>
      <c r="AP111" s="76">
        <f t="shared" si="63"/>
        <v>0.75</v>
      </c>
      <c r="AQ111" s="76">
        <f t="shared" si="64"/>
        <v>0.75</v>
      </c>
      <c r="AR111" s="76">
        <f t="shared" si="65"/>
        <v>0</v>
      </c>
      <c r="AS111" s="76">
        <f t="shared" si="66"/>
        <v>1.5</v>
      </c>
      <c r="AU111" s="67">
        <v>8.3800000000000008</v>
      </c>
      <c r="AV111" s="67">
        <v>3.89</v>
      </c>
      <c r="AZ111" s="76">
        <f t="shared" si="67"/>
        <v>8.3800000000000008</v>
      </c>
      <c r="BA111" s="76">
        <f t="shared" si="68"/>
        <v>6.1349999999999998</v>
      </c>
      <c r="BB111" s="76">
        <f t="shared" si="69"/>
        <v>6.1350000000000007</v>
      </c>
      <c r="BC111" s="76">
        <f t="shared" si="70"/>
        <v>3.89</v>
      </c>
      <c r="BD111" s="76">
        <f t="shared" si="71"/>
        <v>12.270000000000001</v>
      </c>
    </row>
    <row r="112" spans="4:56" x14ac:dyDescent="0.25">
      <c r="D112" s="21">
        <f t="shared" si="72"/>
        <v>95</v>
      </c>
      <c r="E112" s="67">
        <v>20.8</v>
      </c>
      <c r="F112" s="67">
        <v>19.5</v>
      </c>
      <c r="J112" s="76">
        <f t="shared" si="49"/>
        <v>20.8</v>
      </c>
      <c r="K112" s="76">
        <f t="shared" si="50"/>
        <v>20.149999999999999</v>
      </c>
      <c r="L112" s="76">
        <f t="shared" si="51"/>
        <v>20.149999999999999</v>
      </c>
      <c r="M112" s="76">
        <f t="shared" si="52"/>
        <v>19.5</v>
      </c>
      <c r="O112" s="67">
        <v>81</v>
      </c>
      <c r="P112" s="67">
        <v>69</v>
      </c>
      <c r="T112" s="78">
        <f t="shared" si="53"/>
        <v>81</v>
      </c>
      <c r="U112" s="78">
        <f t="shared" si="54"/>
        <v>75</v>
      </c>
      <c r="V112" s="78">
        <f t="shared" si="55"/>
        <v>75</v>
      </c>
      <c r="W112" s="78">
        <f t="shared" si="56"/>
        <v>69</v>
      </c>
      <c r="Y112" s="67">
        <v>1</v>
      </c>
      <c r="Z112" s="67">
        <v>0</v>
      </c>
      <c r="AD112" s="76">
        <f t="shared" si="57"/>
        <v>1</v>
      </c>
      <c r="AE112" s="76">
        <f t="shared" si="58"/>
        <v>0.5</v>
      </c>
      <c r="AF112" s="76">
        <f t="shared" si="59"/>
        <v>0.5</v>
      </c>
      <c r="AG112" s="76">
        <f t="shared" si="60"/>
        <v>0</v>
      </c>
      <c r="AH112" s="76">
        <f t="shared" si="61"/>
        <v>1</v>
      </c>
      <c r="AJ112" s="67">
        <v>0</v>
      </c>
      <c r="AK112" s="67">
        <v>0</v>
      </c>
      <c r="AO112" s="76">
        <f t="shared" si="62"/>
        <v>0</v>
      </c>
      <c r="AP112" s="76">
        <f t="shared" si="63"/>
        <v>0</v>
      </c>
      <c r="AQ112" s="76">
        <f t="shared" si="64"/>
        <v>0</v>
      </c>
      <c r="AR112" s="76">
        <f t="shared" si="65"/>
        <v>0</v>
      </c>
      <c r="AS112" s="76">
        <f t="shared" si="66"/>
        <v>0</v>
      </c>
      <c r="AU112" s="67">
        <v>0.41</v>
      </c>
      <c r="AV112" s="67">
        <v>7.37</v>
      </c>
      <c r="AZ112" s="76">
        <f t="shared" si="67"/>
        <v>7.37</v>
      </c>
      <c r="BA112" s="76">
        <f t="shared" si="68"/>
        <v>3.89</v>
      </c>
      <c r="BB112" s="76">
        <f t="shared" si="69"/>
        <v>3.89</v>
      </c>
      <c r="BC112" s="76">
        <f t="shared" si="70"/>
        <v>0.41</v>
      </c>
      <c r="BD112" s="76">
        <f t="shared" si="71"/>
        <v>7.78</v>
      </c>
    </row>
    <row r="113" spans="4:56" x14ac:dyDescent="0.25">
      <c r="D113" s="21">
        <f t="shared" si="72"/>
        <v>96</v>
      </c>
      <c r="E113" s="67">
        <v>19.8</v>
      </c>
      <c r="F113" s="67">
        <v>21</v>
      </c>
      <c r="J113" s="76">
        <f t="shared" si="49"/>
        <v>21</v>
      </c>
      <c r="K113" s="76">
        <f t="shared" si="50"/>
        <v>20.399999999999999</v>
      </c>
      <c r="L113" s="76">
        <f t="shared" si="51"/>
        <v>20.399999999999999</v>
      </c>
      <c r="M113" s="76">
        <f t="shared" si="52"/>
        <v>19.8</v>
      </c>
      <c r="O113" s="67">
        <v>72</v>
      </c>
      <c r="P113" s="67">
        <v>70</v>
      </c>
      <c r="T113" s="78">
        <f t="shared" si="53"/>
        <v>72</v>
      </c>
      <c r="U113" s="78">
        <f t="shared" si="54"/>
        <v>71</v>
      </c>
      <c r="V113" s="78">
        <f t="shared" si="55"/>
        <v>71</v>
      </c>
      <c r="W113" s="78">
        <f t="shared" si="56"/>
        <v>70</v>
      </c>
      <c r="Y113" s="67">
        <v>2</v>
      </c>
      <c r="Z113" s="67">
        <v>0</v>
      </c>
      <c r="AD113" s="76">
        <f t="shared" si="57"/>
        <v>2</v>
      </c>
      <c r="AE113" s="76">
        <f t="shared" si="58"/>
        <v>1</v>
      </c>
      <c r="AF113" s="76">
        <f t="shared" si="59"/>
        <v>1</v>
      </c>
      <c r="AG113" s="76">
        <f t="shared" si="60"/>
        <v>0</v>
      </c>
      <c r="AH113" s="76">
        <f t="shared" si="61"/>
        <v>2</v>
      </c>
      <c r="AJ113" s="67">
        <v>0</v>
      </c>
      <c r="AK113" s="67">
        <v>6.5</v>
      </c>
      <c r="AO113" s="76">
        <f t="shared" si="62"/>
        <v>6.5</v>
      </c>
      <c r="AP113" s="76">
        <f t="shared" si="63"/>
        <v>3.25</v>
      </c>
      <c r="AQ113" s="76">
        <f t="shared" si="64"/>
        <v>3.25</v>
      </c>
      <c r="AR113" s="76">
        <f t="shared" si="65"/>
        <v>0</v>
      </c>
      <c r="AS113" s="76">
        <f t="shared" si="66"/>
        <v>6.5</v>
      </c>
      <c r="AU113" s="67">
        <v>1.0900000000000001</v>
      </c>
      <c r="AV113" s="67">
        <v>20.12</v>
      </c>
      <c r="AZ113" s="76">
        <f t="shared" si="67"/>
        <v>20.12</v>
      </c>
      <c r="BA113" s="76">
        <f t="shared" si="68"/>
        <v>10.605</v>
      </c>
      <c r="BB113" s="76">
        <f t="shared" si="69"/>
        <v>10.605</v>
      </c>
      <c r="BC113" s="76">
        <f t="shared" si="70"/>
        <v>1.0900000000000001</v>
      </c>
      <c r="BD113" s="76">
        <f t="shared" si="71"/>
        <v>21.21</v>
      </c>
    </row>
    <row r="114" spans="4:56" x14ac:dyDescent="0.25">
      <c r="D114" s="21">
        <f t="shared" si="72"/>
        <v>97</v>
      </c>
      <c r="E114" s="67">
        <v>19.2</v>
      </c>
      <c r="F114" s="67">
        <v>21.3</v>
      </c>
      <c r="J114" s="76">
        <f t="shared" si="49"/>
        <v>21.3</v>
      </c>
      <c r="K114" s="76">
        <f t="shared" si="50"/>
        <v>20.25</v>
      </c>
      <c r="L114" s="76">
        <f t="shared" si="51"/>
        <v>20.25</v>
      </c>
      <c r="M114" s="76">
        <f t="shared" si="52"/>
        <v>19.2</v>
      </c>
      <c r="O114" s="67">
        <v>83</v>
      </c>
      <c r="P114" s="67">
        <v>68</v>
      </c>
      <c r="T114" s="78">
        <f t="shared" si="53"/>
        <v>83</v>
      </c>
      <c r="U114" s="78">
        <f t="shared" si="54"/>
        <v>75.5</v>
      </c>
      <c r="V114" s="78">
        <f t="shared" si="55"/>
        <v>75.5</v>
      </c>
      <c r="W114" s="78">
        <f t="shared" si="56"/>
        <v>68</v>
      </c>
      <c r="Y114" s="67">
        <v>6.5</v>
      </c>
      <c r="Z114" s="67">
        <v>0</v>
      </c>
      <c r="AD114" s="76">
        <f t="shared" si="57"/>
        <v>6.5</v>
      </c>
      <c r="AE114" s="76">
        <f t="shared" si="58"/>
        <v>3.25</v>
      </c>
      <c r="AF114" s="76">
        <f t="shared" si="59"/>
        <v>3.25</v>
      </c>
      <c r="AG114" s="76">
        <f t="shared" si="60"/>
        <v>0</v>
      </c>
      <c r="AH114" s="76">
        <f t="shared" si="61"/>
        <v>6.5</v>
      </c>
      <c r="AJ114" s="67">
        <v>0</v>
      </c>
      <c r="AK114" s="67">
        <v>0</v>
      </c>
      <c r="AO114" s="76">
        <f t="shared" si="62"/>
        <v>0</v>
      </c>
      <c r="AP114" s="76">
        <f t="shared" si="63"/>
        <v>0</v>
      </c>
      <c r="AQ114" s="76">
        <f t="shared" si="64"/>
        <v>0</v>
      </c>
      <c r="AR114" s="76">
        <f t="shared" si="65"/>
        <v>0</v>
      </c>
      <c r="AS114" s="76">
        <f t="shared" si="66"/>
        <v>0</v>
      </c>
      <c r="AU114" s="67">
        <v>0.04</v>
      </c>
      <c r="AV114" s="67">
        <v>7.53</v>
      </c>
      <c r="AZ114" s="76">
        <f t="shared" si="67"/>
        <v>7.53</v>
      </c>
      <c r="BA114" s="76">
        <f t="shared" si="68"/>
        <v>3.7850000000000001</v>
      </c>
      <c r="BB114" s="76">
        <f t="shared" si="69"/>
        <v>3.7850000000000001</v>
      </c>
      <c r="BC114" s="76">
        <f t="shared" si="70"/>
        <v>0.04</v>
      </c>
      <c r="BD114" s="76">
        <f t="shared" si="71"/>
        <v>7.57</v>
      </c>
    </row>
    <row r="115" spans="4:56" x14ac:dyDescent="0.25">
      <c r="D115" s="21">
        <f t="shared" si="72"/>
        <v>98</v>
      </c>
      <c r="E115" s="67">
        <v>19.5</v>
      </c>
      <c r="F115" s="67">
        <v>21.8</v>
      </c>
      <c r="J115" s="76">
        <f t="shared" si="49"/>
        <v>21.8</v>
      </c>
      <c r="K115" s="76">
        <f t="shared" si="50"/>
        <v>20.65</v>
      </c>
      <c r="L115" s="76">
        <f t="shared" si="51"/>
        <v>20.65</v>
      </c>
      <c r="M115" s="76">
        <f t="shared" si="52"/>
        <v>19.5</v>
      </c>
      <c r="O115" s="67">
        <v>84</v>
      </c>
      <c r="P115" s="67">
        <v>82</v>
      </c>
      <c r="T115" s="78">
        <f t="shared" si="53"/>
        <v>84</v>
      </c>
      <c r="U115" s="78">
        <f t="shared" si="54"/>
        <v>83</v>
      </c>
      <c r="V115" s="78">
        <f t="shared" si="55"/>
        <v>83</v>
      </c>
      <c r="W115" s="78">
        <f t="shared" si="56"/>
        <v>82</v>
      </c>
      <c r="Y115" s="67">
        <v>6</v>
      </c>
      <c r="Z115" s="67">
        <v>9.5</v>
      </c>
      <c r="AD115" s="76">
        <f t="shared" si="57"/>
        <v>9.5</v>
      </c>
      <c r="AE115" s="76">
        <f t="shared" si="58"/>
        <v>7.75</v>
      </c>
      <c r="AF115" s="76">
        <f t="shared" si="59"/>
        <v>7.75</v>
      </c>
      <c r="AG115" s="76">
        <f t="shared" si="60"/>
        <v>6</v>
      </c>
      <c r="AH115" s="76">
        <f t="shared" si="61"/>
        <v>15.5</v>
      </c>
      <c r="AJ115" s="67">
        <v>0</v>
      </c>
      <c r="AK115" s="67">
        <v>0.7</v>
      </c>
      <c r="AO115" s="76">
        <f t="shared" si="62"/>
        <v>0.7</v>
      </c>
      <c r="AP115" s="76">
        <f t="shared" si="63"/>
        <v>0.35</v>
      </c>
      <c r="AQ115" s="76">
        <f t="shared" si="64"/>
        <v>0.35</v>
      </c>
      <c r="AR115" s="76">
        <f t="shared" si="65"/>
        <v>0</v>
      </c>
      <c r="AS115" s="76">
        <f t="shared" si="66"/>
        <v>0.7</v>
      </c>
      <c r="AU115" s="67">
        <v>0</v>
      </c>
      <c r="AV115" s="67">
        <v>12.74</v>
      </c>
      <c r="AZ115" s="76">
        <f t="shared" si="67"/>
        <v>12.74</v>
      </c>
      <c r="BA115" s="76">
        <f t="shared" si="68"/>
        <v>6.37</v>
      </c>
      <c r="BB115" s="76">
        <f t="shared" si="69"/>
        <v>6.37</v>
      </c>
      <c r="BC115" s="76">
        <f t="shared" si="70"/>
        <v>0</v>
      </c>
      <c r="BD115" s="76">
        <f t="shared" si="71"/>
        <v>12.74</v>
      </c>
    </row>
    <row r="116" spans="4:56" x14ac:dyDescent="0.25">
      <c r="D116" s="21">
        <f t="shared" si="72"/>
        <v>99</v>
      </c>
      <c r="E116" s="67">
        <v>21.6</v>
      </c>
      <c r="F116" s="67">
        <v>20.6</v>
      </c>
      <c r="J116" s="76">
        <f t="shared" si="49"/>
        <v>21.6</v>
      </c>
      <c r="K116" s="76">
        <f t="shared" si="50"/>
        <v>21.1</v>
      </c>
      <c r="L116" s="76">
        <f t="shared" si="51"/>
        <v>21.1</v>
      </c>
      <c r="M116" s="76">
        <f t="shared" si="52"/>
        <v>20.6</v>
      </c>
      <c r="O116" s="67">
        <v>76</v>
      </c>
      <c r="P116" s="67">
        <v>84</v>
      </c>
      <c r="T116" s="78">
        <f t="shared" si="53"/>
        <v>84</v>
      </c>
      <c r="U116" s="78">
        <f t="shared" si="54"/>
        <v>80</v>
      </c>
      <c r="V116" s="78">
        <f t="shared" si="55"/>
        <v>80</v>
      </c>
      <c r="W116" s="78">
        <f t="shared" si="56"/>
        <v>76</v>
      </c>
      <c r="Y116" s="67">
        <v>0</v>
      </c>
      <c r="Z116" s="67">
        <v>1.5</v>
      </c>
      <c r="AD116" s="76">
        <f t="shared" si="57"/>
        <v>1.5</v>
      </c>
      <c r="AE116" s="76">
        <f t="shared" si="58"/>
        <v>0.75</v>
      </c>
      <c r="AF116" s="76">
        <f t="shared" si="59"/>
        <v>0.75</v>
      </c>
      <c r="AG116" s="76">
        <f t="shared" si="60"/>
        <v>0</v>
      </c>
      <c r="AH116" s="76">
        <f t="shared" si="61"/>
        <v>1.5</v>
      </c>
      <c r="AJ116" s="67">
        <v>1.8</v>
      </c>
      <c r="AK116" s="67">
        <v>0</v>
      </c>
      <c r="AO116" s="76">
        <f t="shared" si="62"/>
        <v>1.8</v>
      </c>
      <c r="AP116" s="76">
        <f t="shared" si="63"/>
        <v>0.9</v>
      </c>
      <c r="AQ116" s="76">
        <f t="shared" si="64"/>
        <v>0.9</v>
      </c>
      <c r="AR116" s="76">
        <f t="shared" si="65"/>
        <v>0</v>
      </c>
      <c r="AS116" s="76">
        <f t="shared" si="66"/>
        <v>1.8</v>
      </c>
      <c r="AU116" s="67">
        <v>11.31</v>
      </c>
      <c r="AV116" s="67">
        <v>6.17</v>
      </c>
      <c r="AZ116" s="76">
        <f t="shared" si="67"/>
        <v>11.31</v>
      </c>
      <c r="BA116" s="76">
        <f t="shared" si="68"/>
        <v>8.74</v>
      </c>
      <c r="BB116" s="76">
        <f t="shared" si="69"/>
        <v>8.74</v>
      </c>
      <c r="BC116" s="76">
        <f t="shared" si="70"/>
        <v>6.17</v>
      </c>
      <c r="BD116" s="76">
        <f t="shared" si="71"/>
        <v>17.48</v>
      </c>
    </row>
    <row r="117" spans="4:56" x14ac:dyDescent="0.25">
      <c r="D117" s="21">
        <f t="shared" si="72"/>
        <v>100</v>
      </c>
      <c r="E117" s="67">
        <v>21.2</v>
      </c>
      <c r="F117" s="67">
        <v>22.4</v>
      </c>
      <c r="J117" s="76">
        <f t="shared" si="49"/>
        <v>22.4</v>
      </c>
      <c r="K117" s="76">
        <f t="shared" si="50"/>
        <v>21.799999999999997</v>
      </c>
      <c r="L117" s="76">
        <f t="shared" si="51"/>
        <v>21.799999999999997</v>
      </c>
      <c r="M117" s="76">
        <f t="shared" si="52"/>
        <v>21.2</v>
      </c>
      <c r="O117" s="67">
        <v>74</v>
      </c>
      <c r="P117" s="67">
        <v>80</v>
      </c>
      <c r="T117" s="78">
        <f t="shared" si="53"/>
        <v>80</v>
      </c>
      <c r="U117" s="78">
        <f t="shared" si="54"/>
        <v>77</v>
      </c>
      <c r="V117" s="78">
        <f t="shared" si="55"/>
        <v>77</v>
      </c>
      <c r="W117" s="78">
        <f t="shared" si="56"/>
        <v>74</v>
      </c>
      <c r="Y117" s="67">
        <v>0</v>
      </c>
      <c r="Z117" s="67">
        <v>0</v>
      </c>
      <c r="AD117" s="76">
        <f t="shared" si="57"/>
        <v>0</v>
      </c>
      <c r="AE117" s="76">
        <f t="shared" si="58"/>
        <v>0</v>
      </c>
      <c r="AF117" s="76">
        <f t="shared" si="59"/>
        <v>0</v>
      </c>
      <c r="AG117" s="76">
        <f t="shared" si="60"/>
        <v>0</v>
      </c>
      <c r="AH117" s="76">
        <f t="shared" si="61"/>
        <v>0</v>
      </c>
      <c r="AJ117" s="67">
        <v>0</v>
      </c>
      <c r="AK117" s="67">
        <v>4</v>
      </c>
      <c r="AO117" s="76">
        <f t="shared" si="62"/>
        <v>4</v>
      </c>
      <c r="AP117" s="76">
        <f t="shared" si="63"/>
        <v>2</v>
      </c>
      <c r="AQ117" s="76">
        <f t="shared" si="64"/>
        <v>2</v>
      </c>
      <c r="AR117" s="76">
        <f t="shared" si="65"/>
        <v>0</v>
      </c>
      <c r="AS117" s="76">
        <f t="shared" si="66"/>
        <v>4</v>
      </c>
      <c r="AU117" s="67">
        <v>1.0900000000000001</v>
      </c>
      <c r="AV117" s="67">
        <v>18.170000000000002</v>
      </c>
      <c r="AZ117" s="76">
        <f t="shared" si="67"/>
        <v>18.170000000000002</v>
      </c>
      <c r="BA117" s="76">
        <f t="shared" si="68"/>
        <v>9.6300000000000008</v>
      </c>
      <c r="BB117" s="76">
        <f t="shared" si="69"/>
        <v>9.6300000000000008</v>
      </c>
      <c r="BC117" s="76">
        <f t="shared" si="70"/>
        <v>1.0900000000000001</v>
      </c>
      <c r="BD117" s="76">
        <f t="shared" si="71"/>
        <v>19.260000000000002</v>
      </c>
    </row>
    <row r="118" spans="4:56" x14ac:dyDescent="0.25">
      <c r="D118" s="21">
        <f t="shared" si="72"/>
        <v>101</v>
      </c>
      <c r="E118" s="67">
        <v>21.2</v>
      </c>
      <c r="F118" s="67">
        <v>23</v>
      </c>
      <c r="J118" s="76">
        <f t="shared" si="49"/>
        <v>23</v>
      </c>
      <c r="K118" s="76">
        <f t="shared" si="50"/>
        <v>22.1</v>
      </c>
      <c r="L118" s="76">
        <f t="shared" si="51"/>
        <v>22.1</v>
      </c>
      <c r="M118" s="76">
        <f t="shared" si="52"/>
        <v>21.2</v>
      </c>
      <c r="O118" s="67">
        <v>76</v>
      </c>
      <c r="P118" s="67">
        <v>86</v>
      </c>
      <c r="T118" s="78">
        <f t="shared" si="53"/>
        <v>86</v>
      </c>
      <c r="U118" s="78">
        <f t="shared" si="54"/>
        <v>81</v>
      </c>
      <c r="V118" s="78">
        <f t="shared" si="55"/>
        <v>81</v>
      </c>
      <c r="W118" s="78">
        <f t="shared" si="56"/>
        <v>76</v>
      </c>
      <c r="Y118" s="67">
        <v>2</v>
      </c>
      <c r="Z118" s="67">
        <v>13</v>
      </c>
      <c r="AD118" s="76">
        <f t="shared" si="57"/>
        <v>13</v>
      </c>
      <c r="AE118" s="76">
        <f t="shared" si="58"/>
        <v>7.5</v>
      </c>
      <c r="AF118" s="76">
        <f t="shared" si="59"/>
        <v>7.5</v>
      </c>
      <c r="AG118" s="76">
        <f t="shared" si="60"/>
        <v>2</v>
      </c>
      <c r="AH118" s="76">
        <f t="shared" si="61"/>
        <v>15</v>
      </c>
      <c r="AJ118" s="67">
        <v>2.6</v>
      </c>
      <c r="AK118" s="67">
        <v>0.6</v>
      </c>
      <c r="AO118" s="76">
        <f t="shared" si="62"/>
        <v>2.6</v>
      </c>
      <c r="AP118" s="76">
        <f t="shared" si="63"/>
        <v>1.6</v>
      </c>
      <c r="AQ118" s="76">
        <f t="shared" si="64"/>
        <v>1.6</v>
      </c>
      <c r="AR118" s="76">
        <f t="shared" si="65"/>
        <v>0.6</v>
      </c>
      <c r="AS118" s="76">
        <f t="shared" si="66"/>
        <v>3.2</v>
      </c>
      <c r="AU118" s="67">
        <v>7.89</v>
      </c>
      <c r="AV118" s="67">
        <v>13.7</v>
      </c>
      <c r="AZ118" s="76">
        <f t="shared" si="67"/>
        <v>13.7</v>
      </c>
      <c r="BA118" s="76">
        <f t="shared" si="68"/>
        <v>10.795</v>
      </c>
      <c r="BB118" s="76">
        <f t="shared" si="69"/>
        <v>10.795</v>
      </c>
      <c r="BC118" s="76">
        <f t="shared" si="70"/>
        <v>7.89</v>
      </c>
      <c r="BD118" s="76">
        <f t="shared" si="71"/>
        <v>21.59</v>
      </c>
    </row>
    <row r="119" spans="4:56" x14ac:dyDescent="0.25">
      <c r="D119" s="21">
        <f t="shared" si="72"/>
        <v>102</v>
      </c>
      <c r="E119" s="67">
        <v>22.3</v>
      </c>
      <c r="F119" s="67">
        <v>23.7</v>
      </c>
      <c r="J119" s="76">
        <f t="shared" si="49"/>
        <v>23.7</v>
      </c>
      <c r="K119" s="76">
        <f t="shared" si="50"/>
        <v>23</v>
      </c>
      <c r="L119" s="76">
        <f t="shared" si="51"/>
        <v>23</v>
      </c>
      <c r="M119" s="76">
        <f t="shared" si="52"/>
        <v>22.3</v>
      </c>
      <c r="O119" s="67">
        <v>78</v>
      </c>
      <c r="P119" s="67">
        <v>87</v>
      </c>
      <c r="T119" s="78">
        <f t="shared" si="53"/>
        <v>87</v>
      </c>
      <c r="U119" s="78">
        <f t="shared" si="54"/>
        <v>82.5</v>
      </c>
      <c r="V119" s="78">
        <f t="shared" si="55"/>
        <v>82.5</v>
      </c>
      <c r="W119" s="78">
        <f t="shared" si="56"/>
        <v>78</v>
      </c>
      <c r="Y119" s="67">
        <v>0</v>
      </c>
      <c r="Z119" s="67">
        <v>0</v>
      </c>
      <c r="AD119" s="76">
        <f t="shared" si="57"/>
        <v>0</v>
      </c>
      <c r="AE119" s="76">
        <f t="shared" si="58"/>
        <v>0</v>
      </c>
      <c r="AF119" s="76">
        <f t="shared" si="59"/>
        <v>0</v>
      </c>
      <c r="AG119" s="76">
        <f t="shared" si="60"/>
        <v>0</v>
      </c>
      <c r="AH119" s="76">
        <f t="shared" si="61"/>
        <v>0</v>
      </c>
      <c r="AJ119" s="67">
        <v>3.2</v>
      </c>
      <c r="AK119" s="67">
        <v>5.4</v>
      </c>
      <c r="AO119" s="76">
        <f t="shared" si="62"/>
        <v>5.4</v>
      </c>
      <c r="AP119" s="76">
        <f t="shared" si="63"/>
        <v>4.3000000000000007</v>
      </c>
      <c r="AQ119" s="76">
        <f t="shared" si="64"/>
        <v>4.3000000000000007</v>
      </c>
      <c r="AR119" s="76">
        <f t="shared" si="65"/>
        <v>3.2</v>
      </c>
      <c r="AS119" s="76">
        <f t="shared" si="66"/>
        <v>8.6000000000000014</v>
      </c>
      <c r="AU119" s="67">
        <v>8.2799999999999994</v>
      </c>
      <c r="AV119" s="67">
        <v>18.57</v>
      </c>
      <c r="AZ119" s="76">
        <f t="shared" si="67"/>
        <v>18.57</v>
      </c>
      <c r="BA119" s="76">
        <f t="shared" si="68"/>
        <v>13.425000000000001</v>
      </c>
      <c r="BB119" s="76">
        <f t="shared" si="69"/>
        <v>13.425000000000001</v>
      </c>
      <c r="BC119" s="76">
        <f t="shared" si="70"/>
        <v>8.2799999999999994</v>
      </c>
      <c r="BD119" s="76">
        <f t="shared" si="71"/>
        <v>26.85</v>
      </c>
    </row>
    <row r="120" spans="4:56" x14ac:dyDescent="0.25">
      <c r="D120" s="21">
        <f t="shared" si="72"/>
        <v>103</v>
      </c>
      <c r="E120" s="67">
        <v>18.399999999999999</v>
      </c>
      <c r="F120" s="67">
        <v>24.1</v>
      </c>
      <c r="J120" s="76">
        <f t="shared" si="49"/>
        <v>24.1</v>
      </c>
      <c r="K120" s="76">
        <f t="shared" si="50"/>
        <v>21.25</v>
      </c>
      <c r="L120" s="76">
        <f t="shared" si="51"/>
        <v>21.25</v>
      </c>
      <c r="M120" s="76">
        <f t="shared" si="52"/>
        <v>18.399999999999999</v>
      </c>
      <c r="O120" s="67">
        <v>83</v>
      </c>
      <c r="P120" s="67">
        <v>90</v>
      </c>
      <c r="T120" s="78">
        <f t="shared" si="53"/>
        <v>90</v>
      </c>
      <c r="U120" s="78">
        <f t="shared" si="54"/>
        <v>86.5</v>
      </c>
      <c r="V120" s="78">
        <f t="shared" si="55"/>
        <v>86.5</v>
      </c>
      <c r="W120" s="78">
        <f t="shared" si="56"/>
        <v>83</v>
      </c>
      <c r="Y120" s="67">
        <v>7.5</v>
      </c>
      <c r="Z120" s="67">
        <v>17.5</v>
      </c>
      <c r="AD120" s="76">
        <f t="shared" si="57"/>
        <v>17.5</v>
      </c>
      <c r="AE120" s="76">
        <f t="shared" si="58"/>
        <v>12.5</v>
      </c>
      <c r="AF120" s="76">
        <f t="shared" si="59"/>
        <v>12.5</v>
      </c>
      <c r="AG120" s="76">
        <f t="shared" si="60"/>
        <v>7.5</v>
      </c>
      <c r="AH120" s="76">
        <f t="shared" si="61"/>
        <v>25</v>
      </c>
      <c r="AJ120" s="67">
        <v>0</v>
      </c>
      <c r="AK120" s="67">
        <v>3.8</v>
      </c>
      <c r="AO120" s="76">
        <f t="shared" si="62"/>
        <v>3.8</v>
      </c>
      <c r="AP120" s="76">
        <f t="shared" si="63"/>
        <v>1.9</v>
      </c>
      <c r="AQ120" s="76">
        <f t="shared" si="64"/>
        <v>1.9</v>
      </c>
      <c r="AR120" s="76">
        <f t="shared" si="65"/>
        <v>0</v>
      </c>
      <c r="AS120" s="76">
        <f t="shared" si="66"/>
        <v>3.8</v>
      </c>
      <c r="AU120" s="67">
        <v>0.45</v>
      </c>
      <c r="AV120" s="67">
        <v>18.2</v>
      </c>
      <c r="AZ120" s="76">
        <f t="shared" si="67"/>
        <v>18.2</v>
      </c>
      <c r="BA120" s="76">
        <f t="shared" si="68"/>
        <v>9.3249999999999993</v>
      </c>
      <c r="BB120" s="76">
        <f t="shared" si="69"/>
        <v>9.3249999999999993</v>
      </c>
      <c r="BC120" s="76">
        <f t="shared" si="70"/>
        <v>0.45</v>
      </c>
      <c r="BD120" s="76">
        <f t="shared" si="71"/>
        <v>18.649999999999999</v>
      </c>
    </row>
    <row r="121" spans="4:56" x14ac:dyDescent="0.25">
      <c r="D121" s="21">
        <f t="shared" si="72"/>
        <v>104</v>
      </c>
      <c r="E121" s="67">
        <v>19</v>
      </c>
      <c r="F121" s="67">
        <v>22.3</v>
      </c>
      <c r="J121" s="76">
        <f t="shared" si="49"/>
        <v>22.3</v>
      </c>
      <c r="K121" s="76">
        <f t="shared" si="50"/>
        <v>20.65</v>
      </c>
      <c r="L121" s="76">
        <f t="shared" si="51"/>
        <v>20.65</v>
      </c>
      <c r="M121" s="76">
        <f t="shared" si="52"/>
        <v>19</v>
      </c>
      <c r="O121" s="67">
        <v>64</v>
      </c>
      <c r="P121" s="67">
        <v>93</v>
      </c>
      <c r="T121" s="78">
        <f t="shared" si="53"/>
        <v>93</v>
      </c>
      <c r="U121" s="78">
        <f t="shared" si="54"/>
        <v>78.5</v>
      </c>
      <c r="V121" s="78">
        <f t="shared" si="55"/>
        <v>78.5</v>
      </c>
      <c r="W121" s="78">
        <f t="shared" si="56"/>
        <v>64</v>
      </c>
      <c r="Y121" s="67">
        <v>0</v>
      </c>
      <c r="Z121" s="67">
        <v>3</v>
      </c>
      <c r="AD121" s="76">
        <f t="shared" si="57"/>
        <v>3</v>
      </c>
      <c r="AE121" s="76">
        <f t="shared" si="58"/>
        <v>1.5</v>
      </c>
      <c r="AF121" s="76">
        <f t="shared" si="59"/>
        <v>1.5</v>
      </c>
      <c r="AG121" s="76">
        <f t="shared" si="60"/>
        <v>0</v>
      </c>
      <c r="AH121" s="76">
        <f t="shared" si="61"/>
        <v>3</v>
      </c>
      <c r="AJ121" s="67">
        <v>5.9</v>
      </c>
      <c r="AK121" s="67">
        <v>0</v>
      </c>
      <c r="AO121" s="76">
        <f t="shared" si="62"/>
        <v>5.9</v>
      </c>
      <c r="AP121" s="76">
        <f t="shared" si="63"/>
        <v>2.95</v>
      </c>
      <c r="AQ121" s="76">
        <f t="shared" si="64"/>
        <v>2.95</v>
      </c>
      <c r="AR121" s="76">
        <f t="shared" si="65"/>
        <v>0</v>
      </c>
      <c r="AS121" s="76">
        <f t="shared" si="66"/>
        <v>5.9</v>
      </c>
      <c r="AU121" s="67">
        <v>13.89</v>
      </c>
      <c r="AV121" s="67">
        <v>7.2</v>
      </c>
      <c r="AZ121" s="76">
        <f t="shared" si="67"/>
        <v>13.89</v>
      </c>
      <c r="BA121" s="76">
        <f t="shared" si="68"/>
        <v>10.545</v>
      </c>
      <c r="BB121" s="76">
        <f t="shared" si="69"/>
        <v>10.545</v>
      </c>
      <c r="BC121" s="76">
        <f t="shared" si="70"/>
        <v>7.2</v>
      </c>
      <c r="BD121" s="76">
        <f t="shared" si="71"/>
        <v>21.09</v>
      </c>
    </row>
    <row r="122" spans="4:56" x14ac:dyDescent="0.25">
      <c r="D122" s="21">
        <f t="shared" si="72"/>
        <v>105</v>
      </c>
      <c r="E122" s="67">
        <v>19.399999999999999</v>
      </c>
      <c r="F122" s="67">
        <v>23.3</v>
      </c>
      <c r="J122" s="76">
        <f t="shared" si="49"/>
        <v>23.3</v>
      </c>
      <c r="K122" s="76">
        <f t="shared" si="50"/>
        <v>21.35</v>
      </c>
      <c r="L122" s="76">
        <f t="shared" si="51"/>
        <v>21.35</v>
      </c>
      <c r="M122" s="76">
        <f t="shared" si="52"/>
        <v>19.399999999999999</v>
      </c>
      <c r="O122" s="67">
        <v>65</v>
      </c>
      <c r="P122" s="67">
        <v>86</v>
      </c>
      <c r="T122" s="78">
        <f t="shared" si="53"/>
        <v>86</v>
      </c>
      <c r="U122" s="78">
        <f t="shared" si="54"/>
        <v>75.5</v>
      </c>
      <c r="V122" s="78">
        <f t="shared" si="55"/>
        <v>75.5</v>
      </c>
      <c r="W122" s="78">
        <f t="shared" si="56"/>
        <v>65</v>
      </c>
      <c r="Y122" s="67">
        <v>0</v>
      </c>
      <c r="Z122" s="67">
        <v>0</v>
      </c>
      <c r="AD122" s="76">
        <f t="shared" si="57"/>
        <v>0</v>
      </c>
      <c r="AE122" s="76">
        <f t="shared" si="58"/>
        <v>0</v>
      </c>
      <c r="AF122" s="76">
        <f t="shared" si="59"/>
        <v>0</v>
      </c>
      <c r="AG122" s="76">
        <f t="shared" si="60"/>
        <v>0</v>
      </c>
      <c r="AH122" s="76">
        <f t="shared" si="61"/>
        <v>0</v>
      </c>
      <c r="AJ122" s="67">
        <v>5.5</v>
      </c>
      <c r="AK122" s="67">
        <v>5.5</v>
      </c>
      <c r="AO122" s="76">
        <f t="shared" si="62"/>
        <v>5.5</v>
      </c>
      <c r="AP122" s="76">
        <f t="shared" si="63"/>
        <v>5.5</v>
      </c>
      <c r="AQ122" s="76">
        <f t="shared" si="64"/>
        <v>5.5</v>
      </c>
      <c r="AR122" s="76">
        <f t="shared" si="65"/>
        <v>5.5</v>
      </c>
      <c r="AS122" s="76">
        <f t="shared" si="66"/>
        <v>11</v>
      </c>
      <c r="AU122" s="67">
        <v>17.57</v>
      </c>
      <c r="AV122" s="67">
        <v>19.100000000000001</v>
      </c>
      <c r="AZ122" s="76">
        <f t="shared" si="67"/>
        <v>19.100000000000001</v>
      </c>
      <c r="BA122" s="76">
        <f t="shared" si="68"/>
        <v>18.335000000000001</v>
      </c>
      <c r="BB122" s="76">
        <f t="shared" si="69"/>
        <v>18.335000000000001</v>
      </c>
      <c r="BC122" s="76">
        <f t="shared" si="70"/>
        <v>17.57</v>
      </c>
      <c r="BD122" s="76">
        <f t="shared" si="71"/>
        <v>36.67</v>
      </c>
    </row>
    <row r="123" spans="4:56" x14ac:dyDescent="0.25">
      <c r="D123" s="21">
        <f t="shared" si="72"/>
        <v>106</v>
      </c>
      <c r="E123" s="67">
        <v>20.399999999999999</v>
      </c>
      <c r="F123" s="67">
        <v>23.7</v>
      </c>
      <c r="J123" s="76">
        <f t="shared" si="49"/>
        <v>23.7</v>
      </c>
      <c r="K123" s="76">
        <f t="shared" si="50"/>
        <v>22.049999999999997</v>
      </c>
      <c r="L123" s="76">
        <f t="shared" si="51"/>
        <v>22.049999999999997</v>
      </c>
      <c r="M123" s="76">
        <f t="shared" si="52"/>
        <v>20.399999999999999</v>
      </c>
      <c r="O123" s="67">
        <v>76</v>
      </c>
      <c r="P123" s="67">
        <v>85</v>
      </c>
      <c r="T123" s="78">
        <f t="shared" si="53"/>
        <v>85</v>
      </c>
      <c r="U123" s="78">
        <f t="shared" si="54"/>
        <v>80.5</v>
      </c>
      <c r="V123" s="78">
        <f t="shared" si="55"/>
        <v>80.5</v>
      </c>
      <c r="W123" s="78">
        <f t="shared" si="56"/>
        <v>76</v>
      </c>
      <c r="Y123" s="67" t="str">
        <v>T</v>
      </c>
      <c r="Z123" s="67">
        <v>0</v>
      </c>
      <c r="AD123" s="76">
        <f t="shared" si="57"/>
        <v>0</v>
      </c>
      <c r="AE123" s="76">
        <f t="shared" si="58"/>
        <v>0</v>
      </c>
      <c r="AF123" s="76">
        <f t="shared" si="59"/>
        <v>0</v>
      </c>
      <c r="AG123" s="76">
        <f t="shared" si="60"/>
        <v>0</v>
      </c>
      <c r="AH123" s="76">
        <f t="shared" si="61"/>
        <v>0</v>
      </c>
      <c r="AJ123" s="67">
        <v>1.8</v>
      </c>
      <c r="AK123" s="67">
        <v>0.7</v>
      </c>
      <c r="AO123" s="76">
        <f t="shared" si="62"/>
        <v>1.8</v>
      </c>
      <c r="AP123" s="76">
        <f t="shared" si="63"/>
        <v>1.25</v>
      </c>
      <c r="AQ123" s="76">
        <f t="shared" si="64"/>
        <v>1.25</v>
      </c>
      <c r="AR123" s="76">
        <f t="shared" si="65"/>
        <v>0.7</v>
      </c>
      <c r="AS123" s="76">
        <f t="shared" si="66"/>
        <v>2.5</v>
      </c>
      <c r="AU123" s="67">
        <v>9.07</v>
      </c>
      <c r="AV123" s="67">
        <v>9.5399999999999991</v>
      </c>
      <c r="AZ123" s="76">
        <f t="shared" si="67"/>
        <v>9.5399999999999991</v>
      </c>
      <c r="BA123" s="76">
        <f t="shared" si="68"/>
        <v>9.3049999999999997</v>
      </c>
      <c r="BB123" s="76">
        <f t="shared" si="69"/>
        <v>9.3049999999999997</v>
      </c>
      <c r="BC123" s="76">
        <f t="shared" si="70"/>
        <v>9.07</v>
      </c>
      <c r="BD123" s="76">
        <f t="shared" si="71"/>
        <v>18.61</v>
      </c>
    </row>
    <row r="124" spans="4:56" x14ac:dyDescent="0.25">
      <c r="D124" s="21">
        <f t="shared" si="72"/>
        <v>107</v>
      </c>
      <c r="E124" s="67">
        <v>21.8</v>
      </c>
      <c r="F124" s="67">
        <v>23.1</v>
      </c>
      <c r="J124" s="76">
        <f t="shared" si="49"/>
        <v>23.1</v>
      </c>
      <c r="K124" s="76">
        <f t="shared" si="50"/>
        <v>22.450000000000003</v>
      </c>
      <c r="L124" s="76">
        <f t="shared" si="51"/>
        <v>22.450000000000003</v>
      </c>
      <c r="M124" s="76">
        <f t="shared" si="52"/>
        <v>21.8</v>
      </c>
      <c r="O124" s="67">
        <v>72</v>
      </c>
      <c r="P124" s="67">
        <v>74</v>
      </c>
      <c r="T124" s="78">
        <f t="shared" si="53"/>
        <v>74</v>
      </c>
      <c r="U124" s="78">
        <f t="shared" si="54"/>
        <v>73</v>
      </c>
      <c r="V124" s="78">
        <f t="shared" si="55"/>
        <v>73</v>
      </c>
      <c r="W124" s="78">
        <f t="shared" si="56"/>
        <v>72</v>
      </c>
      <c r="Y124" s="67">
        <v>0</v>
      </c>
      <c r="Z124" s="67" t="str">
        <v>T</v>
      </c>
      <c r="AD124" s="76">
        <f t="shared" si="57"/>
        <v>0</v>
      </c>
      <c r="AE124" s="76">
        <f t="shared" si="58"/>
        <v>0</v>
      </c>
      <c r="AF124" s="76">
        <f t="shared" si="59"/>
        <v>0</v>
      </c>
      <c r="AG124" s="76">
        <f t="shared" si="60"/>
        <v>0</v>
      </c>
      <c r="AH124" s="76">
        <f t="shared" si="61"/>
        <v>0</v>
      </c>
      <c r="AJ124" s="67">
        <v>3.4</v>
      </c>
      <c r="AK124" s="67">
        <v>0</v>
      </c>
      <c r="AO124" s="76">
        <f t="shared" si="62"/>
        <v>3.4</v>
      </c>
      <c r="AP124" s="76">
        <f t="shared" si="63"/>
        <v>1.7</v>
      </c>
      <c r="AQ124" s="76">
        <f t="shared" si="64"/>
        <v>1.7</v>
      </c>
      <c r="AR124" s="76">
        <f t="shared" si="65"/>
        <v>0</v>
      </c>
      <c r="AS124" s="76">
        <f t="shared" si="66"/>
        <v>3.4</v>
      </c>
      <c r="AU124" s="67">
        <v>8.0299999999999994</v>
      </c>
      <c r="AV124" s="67">
        <v>4.34</v>
      </c>
      <c r="AZ124" s="76">
        <f t="shared" si="67"/>
        <v>8.0299999999999994</v>
      </c>
      <c r="BA124" s="76">
        <f t="shared" si="68"/>
        <v>6.1849999999999996</v>
      </c>
      <c r="BB124" s="76">
        <f t="shared" si="69"/>
        <v>6.1849999999999996</v>
      </c>
      <c r="BC124" s="76">
        <f t="shared" si="70"/>
        <v>4.34</v>
      </c>
      <c r="BD124" s="76">
        <f t="shared" si="71"/>
        <v>12.37</v>
      </c>
    </row>
    <row r="125" spans="4:56" x14ac:dyDescent="0.25">
      <c r="D125" s="21">
        <f t="shared" si="72"/>
        <v>108</v>
      </c>
      <c r="E125" s="67">
        <v>23.8</v>
      </c>
      <c r="F125" s="67">
        <v>21.6</v>
      </c>
      <c r="J125" s="76">
        <f t="shared" si="49"/>
        <v>23.8</v>
      </c>
      <c r="K125" s="76">
        <f t="shared" si="50"/>
        <v>22.700000000000003</v>
      </c>
      <c r="L125" s="76">
        <f t="shared" si="51"/>
        <v>22.700000000000003</v>
      </c>
      <c r="M125" s="76">
        <f t="shared" si="52"/>
        <v>21.6</v>
      </c>
      <c r="O125" s="67">
        <v>72</v>
      </c>
      <c r="P125" s="67">
        <v>64</v>
      </c>
      <c r="T125" s="78">
        <f t="shared" si="53"/>
        <v>72</v>
      </c>
      <c r="U125" s="78">
        <f t="shared" si="54"/>
        <v>68</v>
      </c>
      <c r="V125" s="78">
        <f t="shared" si="55"/>
        <v>68</v>
      </c>
      <c r="W125" s="78">
        <f t="shared" si="56"/>
        <v>64</v>
      </c>
      <c r="Y125" s="67">
        <v>0</v>
      </c>
      <c r="Z125" s="67" t="str">
        <v>T</v>
      </c>
      <c r="AD125" s="76">
        <f t="shared" si="57"/>
        <v>0</v>
      </c>
      <c r="AE125" s="76">
        <f t="shared" si="58"/>
        <v>0</v>
      </c>
      <c r="AF125" s="76">
        <f t="shared" si="59"/>
        <v>0</v>
      </c>
      <c r="AG125" s="76">
        <f t="shared" si="60"/>
        <v>0</v>
      </c>
      <c r="AH125" s="76">
        <f t="shared" si="61"/>
        <v>0</v>
      </c>
      <c r="AJ125" s="67">
        <v>9.6</v>
      </c>
      <c r="AK125" s="67">
        <v>3.1</v>
      </c>
      <c r="AO125" s="76">
        <f t="shared" si="62"/>
        <v>9.6</v>
      </c>
      <c r="AP125" s="76">
        <f t="shared" si="63"/>
        <v>6.35</v>
      </c>
      <c r="AQ125" s="76">
        <f t="shared" si="64"/>
        <v>6.35</v>
      </c>
      <c r="AR125" s="76">
        <f t="shared" si="65"/>
        <v>3.1</v>
      </c>
      <c r="AS125" s="76">
        <f t="shared" si="66"/>
        <v>12.7</v>
      </c>
      <c r="AU125" s="67">
        <v>24.65</v>
      </c>
      <c r="AV125" s="67">
        <v>13.77</v>
      </c>
      <c r="AZ125" s="76">
        <f t="shared" si="67"/>
        <v>24.65</v>
      </c>
      <c r="BA125" s="76">
        <f t="shared" si="68"/>
        <v>19.21</v>
      </c>
      <c r="BB125" s="76">
        <f t="shared" si="69"/>
        <v>19.21</v>
      </c>
      <c r="BC125" s="76">
        <f t="shared" si="70"/>
        <v>13.77</v>
      </c>
      <c r="BD125" s="76">
        <f t="shared" si="71"/>
        <v>38.42</v>
      </c>
    </row>
    <row r="126" spans="4:56" x14ac:dyDescent="0.25">
      <c r="D126" s="21">
        <f t="shared" si="72"/>
        <v>109</v>
      </c>
      <c r="E126" s="67">
        <v>25.3</v>
      </c>
      <c r="F126" s="67">
        <v>21.1</v>
      </c>
      <c r="J126" s="76">
        <f t="shared" si="49"/>
        <v>25.3</v>
      </c>
      <c r="K126" s="76">
        <f t="shared" si="50"/>
        <v>23.200000000000003</v>
      </c>
      <c r="L126" s="76">
        <f t="shared" si="51"/>
        <v>23.200000000000003</v>
      </c>
      <c r="M126" s="76">
        <f t="shared" si="52"/>
        <v>21.1</v>
      </c>
      <c r="O126" s="67">
        <v>78</v>
      </c>
      <c r="P126" s="67">
        <v>74</v>
      </c>
      <c r="T126" s="78">
        <f t="shared" si="53"/>
        <v>78</v>
      </c>
      <c r="U126" s="78">
        <f t="shared" si="54"/>
        <v>76</v>
      </c>
      <c r="V126" s="78">
        <f t="shared" si="55"/>
        <v>76</v>
      </c>
      <c r="W126" s="78">
        <f t="shared" si="56"/>
        <v>74</v>
      </c>
      <c r="Y126" s="67">
        <v>0</v>
      </c>
      <c r="Z126" s="67">
        <v>0.5</v>
      </c>
      <c r="AD126" s="76">
        <f t="shared" si="57"/>
        <v>0.5</v>
      </c>
      <c r="AE126" s="76">
        <f t="shared" si="58"/>
        <v>0.25</v>
      </c>
      <c r="AF126" s="76">
        <f t="shared" si="59"/>
        <v>0.25</v>
      </c>
      <c r="AG126" s="76">
        <f t="shared" si="60"/>
        <v>0</v>
      </c>
      <c r="AH126" s="76">
        <f t="shared" si="61"/>
        <v>0.5</v>
      </c>
      <c r="AJ126" s="67">
        <v>6.9</v>
      </c>
      <c r="AK126" s="67">
        <v>1.9</v>
      </c>
      <c r="AO126" s="76">
        <f t="shared" si="62"/>
        <v>6.9</v>
      </c>
      <c r="AP126" s="76">
        <f t="shared" si="63"/>
        <v>4.4000000000000004</v>
      </c>
      <c r="AQ126" s="76">
        <f t="shared" si="64"/>
        <v>4.4000000000000004</v>
      </c>
      <c r="AR126" s="76">
        <f t="shared" si="65"/>
        <v>1.9</v>
      </c>
      <c r="AS126" s="76">
        <f t="shared" si="66"/>
        <v>8.8000000000000007</v>
      </c>
      <c r="AU126" s="67">
        <v>17.41</v>
      </c>
      <c r="AV126" s="67">
        <v>13.68</v>
      </c>
      <c r="AZ126" s="76">
        <f t="shared" si="67"/>
        <v>17.41</v>
      </c>
      <c r="BA126" s="76">
        <f t="shared" si="68"/>
        <v>15.545</v>
      </c>
      <c r="BB126" s="76">
        <f t="shared" si="69"/>
        <v>15.545</v>
      </c>
      <c r="BC126" s="76">
        <f t="shared" si="70"/>
        <v>13.68</v>
      </c>
      <c r="BD126" s="76">
        <f t="shared" si="71"/>
        <v>31.09</v>
      </c>
    </row>
    <row r="127" spans="4:56" x14ac:dyDescent="0.25">
      <c r="D127" s="21">
        <f t="shared" si="72"/>
        <v>110</v>
      </c>
      <c r="E127" s="67">
        <v>26.2</v>
      </c>
      <c r="F127" s="67">
        <v>22.5</v>
      </c>
      <c r="J127" s="76">
        <f t="shared" si="49"/>
        <v>26.2</v>
      </c>
      <c r="K127" s="76">
        <f t="shared" si="50"/>
        <v>24.35</v>
      </c>
      <c r="L127" s="76">
        <f t="shared" si="51"/>
        <v>24.35</v>
      </c>
      <c r="M127" s="76">
        <f t="shared" si="52"/>
        <v>22.5</v>
      </c>
      <c r="O127" s="67">
        <v>82</v>
      </c>
      <c r="P127" s="67">
        <v>72</v>
      </c>
      <c r="T127" s="78">
        <f t="shared" si="53"/>
        <v>82</v>
      </c>
      <c r="U127" s="78">
        <f t="shared" si="54"/>
        <v>77</v>
      </c>
      <c r="V127" s="78">
        <f t="shared" si="55"/>
        <v>77</v>
      </c>
      <c r="W127" s="78">
        <f t="shared" si="56"/>
        <v>72</v>
      </c>
      <c r="Y127" s="67">
        <v>0</v>
      </c>
      <c r="Z127" s="67">
        <v>0</v>
      </c>
      <c r="AD127" s="76">
        <f t="shared" si="57"/>
        <v>0</v>
      </c>
      <c r="AE127" s="76">
        <f t="shared" si="58"/>
        <v>0</v>
      </c>
      <c r="AF127" s="76">
        <f t="shared" si="59"/>
        <v>0</v>
      </c>
      <c r="AG127" s="76">
        <f t="shared" si="60"/>
        <v>0</v>
      </c>
      <c r="AH127" s="76">
        <f t="shared" si="61"/>
        <v>0</v>
      </c>
      <c r="AJ127" s="67">
        <v>4.7</v>
      </c>
      <c r="AK127" s="67">
        <v>3.5</v>
      </c>
      <c r="AO127" s="76">
        <f t="shared" si="62"/>
        <v>4.7</v>
      </c>
      <c r="AP127" s="76">
        <f t="shared" si="63"/>
        <v>4.0999999999999996</v>
      </c>
      <c r="AQ127" s="76">
        <f t="shared" si="64"/>
        <v>4.0999999999999996</v>
      </c>
      <c r="AR127" s="76">
        <f t="shared" si="65"/>
        <v>3.5</v>
      </c>
      <c r="AS127" s="76">
        <f t="shared" si="66"/>
        <v>8.1999999999999993</v>
      </c>
      <c r="AU127" s="67">
        <v>19.32</v>
      </c>
      <c r="AV127" s="67">
        <v>16.399999999999999</v>
      </c>
      <c r="AZ127" s="76">
        <f t="shared" si="67"/>
        <v>19.32</v>
      </c>
      <c r="BA127" s="76">
        <f t="shared" si="68"/>
        <v>17.86</v>
      </c>
      <c r="BB127" s="76">
        <f t="shared" si="69"/>
        <v>17.86</v>
      </c>
      <c r="BC127" s="76">
        <f t="shared" si="70"/>
        <v>16.399999999999999</v>
      </c>
      <c r="BD127" s="76">
        <f t="shared" si="71"/>
        <v>35.72</v>
      </c>
    </row>
    <row r="128" spans="4:56" x14ac:dyDescent="0.25">
      <c r="D128" s="21">
        <f t="shared" si="72"/>
        <v>111</v>
      </c>
      <c r="E128" s="67">
        <v>24.2</v>
      </c>
      <c r="F128" s="67">
        <v>23.7</v>
      </c>
      <c r="J128" s="76">
        <f t="shared" si="49"/>
        <v>24.2</v>
      </c>
      <c r="K128" s="76">
        <f t="shared" si="50"/>
        <v>23.95</v>
      </c>
      <c r="L128" s="76">
        <f t="shared" si="51"/>
        <v>23.95</v>
      </c>
      <c r="M128" s="76">
        <f t="shared" si="52"/>
        <v>23.7</v>
      </c>
      <c r="O128" s="67">
        <v>84</v>
      </c>
      <c r="P128" s="67">
        <v>76</v>
      </c>
      <c r="T128" s="78">
        <f t="shared" si="53"/>
        <v>84</v>
      </c>
      <c r="U128" s="78">
        <f t="shared" si="54"/>
        <v>80</v>
      </c>
      <c r="V128" s="78">
        <f t="shared" si="55"/>
        <v>80</v>
      </c>
      <c r="W128" s="78">
        <f t="shared" si="56"/>
        <v>76</v>
      </c>
      <c r="Y128" s="67">
        <v>1</v>
      </c>
      <c r="Z128" s="67">
        <v>0</v>
      </c>
      <c r="AD128" s="76">
        <f t="shared" si="57"/>
        <v>1</v>
      </c>
      <c r="AE128" s="76">
        <f t="shared" si="58"/>
        <v>0.5</v>
      </c>
      <c r="AF128" s="76">
        <f t="shared" si="59"/>
        <v>0.5</v>
      </c>
      <c r="AG128" s="76">
        <f t="shared" si="60"/>
        <v>0</v>
      </c>
      <c r="AH128" s="76">
        <f t="shared" si="61"/>
        <v>1</v>
      </c>
      <c r="AJ128" s="67">
        <v>0.5</v>
      </c>
      <c r="AK128" s="67">
        <v>9.6999999999999993</v>
      </c>
      <c r="AO128" s="76">
        <f t="shared" si="62"/>
        <v>9.6999999999999993</v>
      </c>
      <c r="AP128" s="76">
        <f t="shared" si="63"/>
        <v>5.0999999999999996</v>
      </c>
      <c r="AQ128" s="76">
        <f t="shared" si="64"/>
        <v>5.0999999999999996</v>
      </c>
      <c r="AR128" s="76">
        <f t="shared" si="65"/>
        <v>0.5</v>
      </c>
      <c r="AS128" s="76">
        <f t="shared" si="66"/>
        <v>10.199999999999999</v>
      </c>
      <c r="AU128" s="67">
        <v>4.41</v>
      </c>
      <c r="AV128" s="67">
        <v>26.45</v>
      </c>
      <c r="AZ128" s="76">
        <f t="shared" si="67"/>
        <v>26.45</v>
      </c>
      <c r="BA128" s="76">
        <f t="shared" si="68"/>
        <v>15.43</v>
      </c>
      <c r="BB128" s="76">
        <f t="shared" si="69"/>
        <v>15.43</v>
      </c>
      <c r="BC128" s="76">
        <f t="shared" si="70"/>
        <v>4.41</v>
      </c>
      <c r="BD128" s="76">
        <f t="shared" si="71"/>
        <v>30.86</v>
      </c>
    </row>
    <row r="129" spans="4:56" x14ac:dyDescent="0.25">
      <c r="D129" s="21">
        <f t="shared" si="72"/>
        <v>112</v>
      </c>
      <c r="E129" s="67">
        <v>24.4</v>
      </c>
      <c r="F129" s="67">
        <v>23.5</v>
      </c>
      <c r="J129" s="76">
        <f t="shared" si="49"/>
        <v>24.4</v>
      </c>
      <c r="K129" s="76">
        <f t="shared" si="50"/>
        <v>23.95</v>
      </c>
      <c r="L129" s="76">
        <f t="shared" si="51"/>
        <v>23.95</v>
      </c>
      <c r="M129" s="76">
        <f t="shared" si="52"/>
        <v>23.5</v>
      </c>
      <c r="O129" s="67">
        <v>81</v>
      </c>
      <c r="P129" s="67">
        <v>90</v>
      </c>
      <c r="T129" s="78">
        <f t="shared" si="53"/>
        <v>90</v>
      </c>
      <c r="U129" s="78">
        <f t="shared" si="54"/>
        <v>85.5</v>
      </c>
      <c r="V129" s="78">
        <f t="shared" si="55"/>
        <v>85.5</v>
      </c>
      <c r="W129" s="78">
        <f t="shared" si="56"/>
        <v>81</v>
      </c>
      <c r="Y129" s="67">
        <v>0</v>
      </c>
      <c r="Z129" s="67">
        <v>18.5</v>
      </c>
      <c r="AD129" s="76">
        <f t="shared" si="57"/>
        <v>18.5</v>
      </c>
      <c r="AE129" s="76">
        <f t="shared" si="58"/>
        <v>9.25</v>
      </c>
      <c r="AF129" s="76">
        <f t="shared" si="59"/>
        <v>9.25</v>
      </c>
      <c r="AG129" s="76">
        <f t="shared" si="60"/>
        <v>0</v>
      </c>
      <c r="AH129" s="76">
        <f t="shared" si="61"/>
        <v>18.5</v>
      </c>
      <c r="AJ129" s="67">
        <v>1.1000000000000001</v>
      </c>
      <c r="AK129" s="67">
        <v>0</v>
      </c>
      <c r="AO129" s="76">
        <f t="shared" si="62"/>
        <v>1.1000000000000001</v>
      </c>
      <c r="AP129" s="76">
        <f t="shared" si="63"/>
        <v>0.55000000000000004</v>
      </c>
      <c r="AQ129" s="76">
        <f t="shared" si="64"/>
        <v>0.55000000000000004</v>
      </c>
      <c r="AR129" s="76">
        <f t="shared" si="65"/>
        <v>0</v>
      </c>
      <c r="AS129" s="76">
        <f t="shared" si="66"/>
        <v>1.1000000000000001</v>
      </c>
      <c r="AU129" s="67">
        <v>10.23</v>
      </c>
      <c r="AV129" s="67">
        <v>10.08</v>
      </c>
      <c r="AZ129" s="76">
        <f t="shared" si="67"/>
        <v>10.23</v>
      </c>
      <c r="BA129" s="76">
        <f t="shared" si="68"/>
        <v>10.155000000000001</v>
      </c>
      <c r="BB129" s="76">
        <f t="shared" si="69"/>
        <v>10.155000000000001</v>
      </c>
      <c r="BC129" s="76">
        <f t="shared" si="70"/>
        <v>10.08</v>
      </c>
      <c r="BD129" s="76">
        <f t="shared" si="71"/>
        <v>20.310000000000002</v>
      </c>
    </row>
    <row r="130" spans="4:56" x14ac:dyDescent="0.25">
      <c r="D130" s="21">
        <f t="shared" si="72"/>
        <v>113</v>
      </c>
      <c r="E130" s="67">
        <v>22.4</v>
      </c>
      <c r="F130" s="67">
        <v>24.7</v>
      </c>
      <c r="J130" s="76">
        <f t="shared" si="49"/>
        <v>24.7</v>
      </c>
      <c r="K130" s="76">
        <f t="shared" si="50"/>
        <v>23.549999999999997</v>
      </c>
      <c r="L130" s="76">
        <f t="shared" si="51"/>
        <v>23.549999999999997</v>
      </c>
      <c r="M130" s="76">
        <f t="shared" si="52"/>
        <v>22.4</v>
      </c>
      <c r="O130" s="67">
        <v>78</v>
      </c>
      <c r="P130" s="67">
        <v>80</v>
      </c>
      <c r="T130" s="78">
        <f t="shared" si="53"/>
        <v>80</v>
      </c>
      <c r="U130" s="78">
        <f t="shared" si="54"/>
        <v>79</v>
      </c>
      <c r="V130" s="78">
        <f t="shared" si="55"/>
        <v>79</v>
      </c>
      <c r="W130" s="78">
        <f t="shared" si="56"/>
        <v>78</v>
      </c>
      <c r="Y130" s="67">
        <v>0</v>
      </c>
      <c r="Z130" s="67">
        <v>0</v>
      </c>
      <c r="AD130" s="76">
        <f t="shared" si="57"/>
        <v>0</v>
      </c>
      <c r="AE130" s="76">
        <f t="shared" si="58"/>
        <v>0</v>
      </c>
      <c r="AF130" s="76">
        <f t="shared" si="59"/>
        <v>0</v>
      </c>
      <c r="AG130" s="76">
        <f t="shared" si="60"/>
        <v>0</v>
      </c>
      <c r="AH130" s="76">
        <f t="shared" si="61"/>
        <v>0</v>
      </c>
      <c r="AJ130" s="67">
        <v>0</v>
      </c>
      <c r="AK130" s="67">
        <v>4.8</v>
      </c>
      <c r="AO130" s="76">
        <f t="shared" si="62"/>
        <v>4.8</v>
      </c>
      <c r="AP130" s="76">
        <f t="shared" si="63"/>
        <v>2.4</v>
      </c>
      <c r="AQ130" s="76">
        <f t="shared" si="64"/>
        <v>2.4</v>
      </c>
      <c r="AR130" s="76">
        <f t="shared" si="65"/>
        <v>0</v>
      </c>
      <c r="AS130" s="76">
        <f t="shared" si="66"/>
        <v>4.8</v>
      </c>
      <c r="AU130" s="67">
        <v>5.59</v>
      </c>
      <c r="AV130" s="67">
        <v>18.559999999999999</v>
      </c>
      <c r="AZ130" s="76">
        <f t="shared" si="67"/>
        <v>18.559999999999999</v>
      </c>
      <c r="BA130" s="76">
        <f t="shared" si="68"/>
        <v>12.074999999999999</v>
      </c>
      <c r="BB130" s="76">
        <f t="shared" si="69"/>
        <v>12.074999999999999</v>
      </c>
      <c r="BC130" s="76">
        <f t="shared" si="70"/>
        <v>5.59</v>
      </c>
      <c r="BD130" s="76">
        <f t="shared" si="71"/>
        <v>24.15</v>
      </c>
    </row>
    <row r="131" spans="4:56" x14ac:dyDescent="0.25">
      <c r="D131" s="21">
        <f t="shared" si="72"/>
        <v>114</v>
      </c>
      <c r="E131" s="67">
        <v>20.3</v>
      </c>
      <c r="F131" s="67">
        <v>23.2</v>
      </c>
      <c r="J131" s="76">
        <f t="shared" si="49"/>
        <v>23.2</v>
      </c>
      <c r="K131" s="76">
        <f t="shared" si="50"/>
        <v>21.75</v>
      </c>
      <c r="L131" s="76">
        <f t="shared" si="51"/>
        <v>21.75</v>
      </c>
      <c r="M131" s="76">
        <f t="shared" si="52"/>
        <v>20.3</v>
      </c>
      <c r="O131" s="67">
        <v>84</v>
      </c>
      <c r="P131" s="67">
        <v>91</v>
      </c>
      <c r="T131" s="78">
        <f t="shared" si="53"/>
        <v>91</v>
      </c>
      <c r="U131" s="78">
        <f t="shared" si="54"/>
        <v>87.5</v>
      </c>
      <c r="V131" s="78">
        <f t="shared" si="55"/>
        <v>87.5</v>
      </c>
      <c r="W131" s="78">
        <f t="shared" si="56"/>
        <v>84</v>
      </c>
      <c r="Y131" s="67">
        <v>4</v>
      </c>
      <c r="Z131" s="67">
        <v>8.5</v>
      </c>
      <c r="AD131" s="76">
        <f t="shared" si="57"/>
        <v>8.5</v>
      </c>
      <c r="AE131" s="76">
        <f t="shared" si="58"/>
        <v>6.25</v>
      </c>
      <c r="AF131" s="76">
        <f t="shared" si="59"/>
        <v>6.25</v>
      </c>
      <c r="AG131" s="76">
        <f t="shared" si="60"/>
        <v>4</v>
      </c>
      <c r="AH131" s="76">
        <f t="shared" si="61"/>
        <v>12.5</v>
      </c>
      <c r="AJ131" s="67">
        <v>0</v>
      </c>
      <c r="AK131" s="67">
        <v>1.6</v>
      </c>
      <c r="AO131" s="76">
        <f t="shared" si="62"/>
        <v>1.6</v>
      </c>
      <c r="AP131" s="76">
        <f t="shared" si="63"/>
        <v>0.8</v>
      </c>
      <c r="AQ131" s="76">
        <f t="shared" si="64"/>
        <v>0.8</v>
      </c>
      <c r="AR131" s="76">
        <f t="shared" si="65"/>
        <v>0</v>
      </c>
      <c r="AS131" s="76">
        <f t="shared" si="66"/>
        <v>1.6</v>
      </c>
      <c r="AU131" s="67">
        <v>1.01</v>
      </c>
      <c r="AV131" s="67">
        <v>12.76</v>
      </c>
      <c r="AZ131" s="76">
        <f t="shared" si="67"/>
        <v>12.76</v>
      </c>
      <c r="BA131" s="76">
        <f t="shared" si="68"/>
        <v>6.8849999999999998</v>
      </c>
      <c r="BB131" s="76">
        <f t="shared" si="69"/>
        <v>6.8849999999999998</v>
      </c>
      <c r="BC131" s="76">
        <f t="shared" si="70"/>
        <v>1.01</v>
      </c>
      <c r="BD131" s="76">
        <f t="shared" si="71"/>
        <v>13.77</v>
      </c>
    </row>
    <row r="132" spans="4:56" x14ac:dyDescent="0.25">
      <c r="D132" s="21">
        <f t="shared" si="72"/>
        <v>115</v>
      </c>
      <c r="E132" s="67">
        <v>18</v>
      </c>
      <c r="F132" s="67">
        <v>21</v>
      </c>
      <c r="J132" s="76">
        <f t="shared" si="49"/>
        <v>21</v>
      </c>
      <c r="K132" s="76">
        <f t="shared" si="50"/>
        <v>19.5</v>
      </c>
      <c r="L132" s="76">
        <f t="shared" si="51"/>
        <v>19.5</v>
      </c>
      <c r="M132" s="76">
        <f t="shared" si="52"/>
        <v>18</v>
      </c>
      <c r="O132" s="67">
        <v>89</v>
      </c>
      <c r="P132" s="67">
        <v>92</v>
      </c>
      <c r="T132" s="78">
        <f t="shared" si="53"/>
        <v>92</v>
      </c>
      <c r="U132" s="78">
        <f t="shared" si="54"/>
        <v>90.5</v>
      </c>
      <c r="V132" s="78">
        <f t="shared" si="55"/>
        <v>90.5</v>
      </c>
      <c r="W132" s="78">
        <f t="shared" si="56"/>
        <v>89</v>
      </c>
      <c r="Y132" s="67">
        <v>8.5</v>
      </c>
      <c r="Z132" s="67">
        <v>20.5</v>
      </c>
      <c r="AD132" s="76">
        <f t="shared" si="57"/>
        <v>20.5</v>
      </c>
      <c r="AE132" s="76">
        <f t="shared" si="58"/>
        <v>14.5</v>
      </c>
      <c r="AF132" s="76">
        <f t="shared" si="59"/>
        <v>14.5</v>
      </c>
      <c r="AG132" s="76">
        <f t="shared" si="60"/>
        <v>8.5</v>
      </c>
      <c r="AH132" s="76">
        <f t="shared" si="61"/>
        <v>29</v>
      </c>
      <c r="AJ132" s="67">
        <v>0</v>
      </c>
      <c r="AK132" s="67">
        <v>0</v>
      </c>
      <c r="AO132" s="76">
        <f t="shared" si="62"/>
        <v>0</v>
      </c>
      <c r="AP132" s="76">
        <f t="shared" si="63"/>
        <v>0</v>
      </c>
      <c r="AQ132" s="76">
        <f t="shared" si="64"/>
        <v>0</v>
      </c>
      <c r="AR132" s="76">
        <f t="shared" si="65"/>
        <v>0</v>
      </c>
      <c r="AS132" s="76">
        <f t="shared" si="66"/>
        <v>0</v>
      </c>
      <c r="AU132" s="67">
        <v>0.25</v>
      </c>
      <c r="AV132" s="67">
        <v>4.3600000000000003</v>
      </c>
      <c r="AZ132" s="76">
        <f t="shared" si="67"/>
        <v>4.3600000000000003</v>
      </c>
      <c r="BA132" s="76">
        <f t="shared" si="68"/>
        <v>2.3050000000000002</v>
      </c>
      <c r="BB132" s="76">
        <f t="shared" si="69"/>
        <v>2.3050000000000002</v>
      </c>
      <c r="BC132" s="76">
        <f t="shared" si="70"/>
        <v>0.25</v>
      </c>
      <c r="BD132" s="76">
        <f t="shared" si="71"/>
        <v>4.6100000000000003</v>
      </c>
    </row>
    <row r="133" spans="4:56" x14ac:dyDescent="0.25">
      <c r="D133" s="21">
        <f t="shared" si="72"/>
        <v>116</v>
      </c>
      <c r="E133" s="67">
        <v>21.4</v>
      </c>
      <c r="F133" s="67">
        <v>21.8</v>
      </c>
      <c r="J133" s="76">
        <f t="shared" si="49"/>
        <v>21.8</v>
      </c>
      <c r="K133" s="76">
        <f t="shared" si="50"/>
        <v>21.6</v>
      </c>
      <c r="L133" s="76">
        <f t="shared" si="51"/>
        <v>21.6</v>
      </c>
      <c r="M133" s="76">
        <f t="shared" si="52"/>
        <v>21.4</v>
      </c>
      <c r="O133" s="67">
        <v>80</v>
      </c>
      <c r="P133" s="67">
        <v>79</v>
      </c>
      <c r="T133" s="78">
        <f t="shared" si="53"/>
        <v>80</v>
      </c>
      <c r="U133" s="78">
        <f t="shared" si="54"/>
        <v>79.5</v>
      </c>
      <c r="V133" s="78">
        <f t="shared" si="55"/>
        <v>79.5</v>
      </c>
      <c r="W133" s="78">
        <f t="shared" si="56"/>
        <v>79</v>
      </c>
      <c r="Y133" s="67">
        <v>0</v>
      </c>
      <c r="Z133" s="67" t="str">
        <v>T</v>
      </c>
      <c r="AD133" s="76">
        <f t="shared" si="57"/>
        <v>0</v>
      </c>
      <c r="AE133" s="76">
        <f t="shared" si="58"/>
        <v>0</v>
      </c>
      <c r="AF133" s="76">
        <f t="shared" si="59"/>
        <v>0</v>
      </c>
      <c r="AG133" s="76">
        <f t="shared" si="60"/>
        <v>0</v>
      </c>
      <c r="AH133" s="76">
        <f t="shared" si="61"/>
        <v>0</v>
      </c>
      <c r="AJ133" s="67">
        <v>3.1</v>
      </c>
      <c r="AK133" s="67">
        <v>0.4</v>
      </c>
      <c r="AO133" s="76">
        <f t="shared" si="62"/>
        <v>3.1</v>
      </c>
      <c r="AP133" s="76">
        <f t="shared" si="63"/>
        <v>1.75</v>
      </c>
      <c r="AQ133" s="76">
        <f t="shared" si="64"/>
        <v>1.75</v>
      </c>
      <c r="AR133" s="76">
        <f t="shared" si="65"/>
        <v>0.4</v>
      </c>
      <c r="AS133" s="76">
        <f t="shared" si="66"/>
        <v>3.5</v>
      </c>
      <c r="AU133" s="67">
        <v>16.21</v>
      </c>
      <c r="AV133" s="67">
        <v>11.12</v>
      </c>
      <c r="AZ133" s="76">
        <f t="shared" si="67"/>
        <v>16.21</v>
      </c>
      <c r="BA133" s="76">
        <f t="shared" si="68"/>
        <v>13.664999999999999</v>
      </c>
      <c r="BB133" s="76">
        <f t="shared" si="69"/>
        <v>13.664999999999999</v>
      </c>
      <c r="BC133" s="76">
        <f t="shared" si="70"/>
        <v>11.12</v>
      </c>
      <c r="BD133" s="76">
        <f t="shared" si="71"/>
        <v>27.33</v>
      </c>
    </row>
    <row r="134" spans="4:56" x14ac:dyDescent="0.25">
      <c r="D134" s="21">
        <f t="shared" si="72"/>
        <v>117</v>
      </c>
      <c r="E134" s="67">
        <v>22.9</v>
      </c>
      <c r="F134" s="67">
        <v>22.2</v>
      </c>
      <c r="J134" s="76">
        <f t="shared" si="49"/>
        <v>22.9</v>
      </c>
      <c r="K134" s="76">
        <f t="shared" si="50"/>
        <v>22.549999999999997</v>
      </c>
      <c r="L134" s="76">
        <f t="shared" si="51"/>
        <v>22.549999999999997</v>
      </c>
      <c r="M134" s="76">
        <f t="shared" si="52"/>
        <v>22.2</v>
      </c>
      <c r="O134" s="67">
        <v>78</v>
      </c>
      <c r="P134" s="67">
        <v>81</v>
      </c>
      <c r="T134" s="78">
        <f t="shared" si="53"/>
        <v>81</v>
      </c>
      <c r="U134" s="78">
        <f t="shared" si="54"/>
        <v>79.5</v>
      </c>
      <c r="V134" s="78">
        <f t="shared" si="55"/>
        <v>79.5</v>
      </c>
      <c r="W134" s="78">
        <f t="shared" si="56"/>
        <v>78</v>
      </c>
      <c r="Y134" s="67" t="str">
        <v>T</v>
      </c>
      <c r="Z134" s="67" t="str">
        <v>T</v>
      </c>
      <c r="AD134" s="76">
        <f t="shared" si="57"/>
        <v>0</v>
      </c>
      <c r="AE134" s="76" t="str">
        <f t="shared" si="58"/>
        <v/>
      </c>
      <c r="AF134" s="76" t="str">
        <f t="shared" si="59"/>
        <v/>
      </c>
      <c r="AG134" s="76">
        <f t="shared" si="60"/>
        <v>0</v>
      </c>
      <c r="AH134" s="76">
        <f t="shared" si="61"/>
        <v>0</v>
      </c>
      <c r="AJ134" s="67">
        <v>3.7</v>
      </c>
      <c r="AK134" s="67">
        <v>0.8</v>
      </c>
      <c r="AO134" s="76">
        <f t="shared" si="62"/>
        <v>3.7</v>
      </c>
      <c r="AP134" s="76">
        <f t="shared" si="63"/>
        <v>2.25</v>
      </c>
      <c r="AQ134" s="76">
        <f t="shared" si="64"/>
        <v>2.25</v>
      </c>
      <c r="AR134" s="76">
        <f t="shared" si="65"/>
        <v>0.8</v>
      </c>
      <c r="AS134" s="76">
        <f t="shared" si="66"/>
        <v>4.5</v>
      </c>
      <c r="AU134" s="67">
        <v>14.47</v>
      </c>
      <c r="AV134" s="67">
        <v>9.32</v>
      </c>
      <c r="AZ134" s="76">
        <f t="shared" si="67"/>
        <v>14.47</v>
      </c>
      <c r="BA134" s="76">
        <f t="shared" si="68"/>
        <v>11.895</v>
      </c>
      <c r="BB134" s="76">
        <f t="shared" si="69"/>
        <v>11.895</v>
      </c>
      <c r="BC134" s="76">
        <f t="shared" si="70"/>
        <v>9.32</v>
      </c>
      <c r="BD134" s="76">
        <f t="shared" si="71"/>
        <v>23.79</v>
      </c>
    </row>
    <row r="135" spans="4:56" x14ac:dyDescent="0.25">
      <c r="D135" s="21">
        <f t="shared" si="72"/>
        <v>118</v>
      </c>
      <c r="E135" s="67">
        <v>22.4</v>
      </c>
      <c r="F135" s="67">
        <v>23.3</v>
      </c>
      <c r="J135" s="76">
        <f t="shared" si="49"/>
        <v>23.3</v>
      </c>
      <c r="K135" s="76">
        <f t="shared" si="50"/>
        <v>22.85</v>
      </c>
      <c r="L135" s="76">
        <f t="shared" si="51"/>
        <v>22.85</v>
      </c>
      <c r="M135" s="76">
        <f t="shared" si="52"/>
        <v>22.4</v>
      </c>
      <c r="O135" s="67">
        <v>77</v>
      </c>
      <c r="P135" s="67">
        <v>83</v>
      </c>
      <c r="T135" s="78">
        <f t="shared" si="53"/>
        <v>83</v>
      </c>
      <c r="U135" s="78">
        <f t="shared" si="54"/>
        <v>80</v>
      </c>
      <c r="V135" s="78">
        <f t="shared" si="55"/>
        <v>80</v>
      </c>
      <c r="W135" s="78">
        <f t="shared" si="56"/>
        <v>77</v>
      </c>
      <c r="Y135" s="67">
        <v>0.5</v>
      </c>
      <c r="Z135" s="67">
        <v>0.5</v>
      </c>
      <c r="AD135" s="76">
        <f t="shared" si="57"/>
        <v>0.5</v>
      </c>
      <c r="AE135" s="76">
        <f t="shared" si="58"/>
        <v>0.5</v>
      </c>
      <c r="AF135" s="76">
        <f t="shared" si="59"/>
        <v>0.5</v>
      </c>
      <c r="AG135" s="76">
        <f t="shared" si="60"/>
        <v>0.5</v>
      </c>
      <c r="AH135" s="76">
        <f t="shared" si="61"/>
        <v>1</v>
      </c>
      <c r="AJ135" s="67">
        <v>0.2</v>
      </c>
      <c r="AK135" s="67">
        <v>2.1</v>
      </c>
      <c r="AO135" s="76">
        <f t="shared" si="62"/>
        <v>2.1</v>
      </c>
      <c r="AP135" s="76">
        <f t="shared" si="63"/>
        <v>1.1500000000000001</v>
      </c>
      <c r="AQ135" s="76">
        <f t="shared" si="64"/>
        <v>1.1500000000000001</v>
      </c>
      <c r="AR135" s="76">
        <f t="shared" si="65"/>
        <v>0.2</v>
      </c>
      <c r="AS135" s="76">
        <f t="shared" si="66"/>
        <v>2.3000000000000003</v>
      </c>
      <c r="AU135" s="67">
        <v>4.79</v>
      </c>
      <c r="AV135" s="67">
        <v>15.83</v>
      </c>
      <c r="AZ135" s="76">
        <f t="shared" si="67"/>
        <v>15.83</v>
      </c>
      <c r="BA135" s="76">
        <f t="shared" si="68"/>
        <v>10.309999999999999</v>
      </c>
      <c r="BB135" s="76">
        <f t="shared" si="69"/>
        <v>10.31</v>
      </c>
      <c r="BC135" s="76">
        <f t="shared" si="70"/>
        <v>4.79</v>
      </c>
      <c r="BD135" s="76">
        <f t="shared" si="71"/>
        <v>20.62</v>
      </c>
    </row>
    <row r="136" spans="4:56" x14ac:dyDescent="0.25">
      <c r="D136" s="21">
        <f t="shared" si="72"/>
        <v>119</v>
      </c>
      <c r="E136" s="67">
        <v>21.2</v>
      </c>
      <c r="F136" s="67">
        <v>20.7</v>
      </c>
      <c r="J136" s="76">
        <f t="shared" si="49"/>
        <v>21.2</v>
      </c>
      <c r="K136" s="76">
        <f t="shared" si="50"/>
        <v>20.95</v>
      </c>
      <c r="L136" s="76">
        <f t="shared" si="51"/>
        <v>20.95</v>
      </c>
      <c r="M136" s="76">
        <f t="shared" si="52"/>
        <v>20.7</v>
      </c>
      <c r="O136" s="67">
        <v>83</v>
      </c>
      <c r="P136" s="67">
        <v>93</v>
      </c>
      <c r="T136" s="78">
        <f t="shared" si="53"/>
        <v>93</v>
      </c>
      <c r="U136" s="78">
        <f t="shared" si="54"/>
        <v>88</v>
      </c>
      <c r="V136" s="78">
        <f t="shared" si="55"/>
        <v>88</v>
      </c>
      <c r="W136" s="78">
        <f t="shared" si="56"/>
        <v>83</v>
      </c>
      <c r="Y136" s="67">
        <v>4.5</v>
      </c>
      <c r="Z136" s="67">
        <v>6.5</v>
      </c>
      <c r="AD136" s="76">
        <f t="shared" si="57"/>
        <v>6.5</v>
      </c>
      <c r="AE136" s="76">
        <f t="shared" si="58"/>
        <v>5.5</v>
      </c>
      <c r="AF136" s="76">
        <f t="shared" si="59"/>
        <v>5.5</v>
      </c>
      <c r="AG136" s="76">
        <f t="shared" si="60"/>
        <v>4.5</v>
      </c>
      <c r="AH136" s="76">
        <f t="shared" si="61"/>
        <v>11</v>
      </c>
      <c r="AJ136" s="67">
        <v>0</v>
      </c>
      <c r="AK136" s="67">
        <v>0</v>
      </c>
      <c r="AO136" s="76">
        <f t="shared" si="62"/>
        <v>0</v>
      </c>
      <c r="AP136" s="76">
        <f t="shared" si="63"/>
        <v>0</v>
      </c>
      <c r="AQ136" s="76">
        <f t="shared" si="64"/>
        <v>0</v>
      </c>
      <c r="AR136" s="76">
        <f t="shared" si="65"/>
        <v>0</v>
      </c>
      <c r="AS136" s="76">
        <f t="shared" si="66"/>
        <v>0</v>
      </c>
      <c r="AU136" s="67">
        <v>1.26</v>
      </c>
      <c r="AV136" s="67">
        <v>4.88</v>
      </c>
      <c r="AZ136" s="76">
        <f t="shared" si="67"/>
        <v>4.88</v>
      </c>
      <c r="BA136" s="76">
        <f t="shared" si="68"/>
        <v>3.0700000000000003</v>
      </c>
      <c r="BB136" s="76">
        <f t="shared" si="69"/>
        <v>3.07</v>
      </c>
      <c r="BC136" s="76">
        <f t="shared" si="70"/>
        <v>1.26</v>
      </c>
      <c r="BD136" s="76">
        <f t="shared" si="71"/>
        <v>6.14</v>
      </c>
    </row>
    <row r="137" spans="4:56" x14ac:dyDescent="0.25">
      <c r="D137" s="21">
        <f t="shared" si="72"/>
        <v>120</v>
      </c>
      <c r="E137" s="67">
        <v>22</v>
      </c>
      <c r="F137" s="67">
        <v>23.6</v>
      </c>
      <c r="J137" s="76">
        <f t="shared" si="49"/>
        <v>23.6</v>
      </c>
      <c r="K137" s="76">
        <f t="shared" si="50"/>
        <v>22.8</v>
      </c>
      <c r="L137" s="76">
        <f t="shared" si="51"/>
        <v>22.8</v>
      </c>
      <c r="M137" s="76">
        <f t="shared" si="52"/>
        <v>22</v>
      </c>
      <c r="O137" s="67">
        <v>78</v>
      </c>
      <c r="P137" s="67">
        <v>80</v>
      </c>
      <c r="T137" s="78">
        <f t="shared" si="53"/>
        <v>80</v>
      </c>
      <c r="U137" s="78">
        <f t="shared" si="54"/>
        <v>79</v>
      </c>
      <c r="V137" s="78">
        <f t="shared" si="55"/>
        <v>79</v>
      </c>
      <c r="W137" s="78">
        <f t="shared" si="56"/>
        <v>78</v>
      </c>
      <c r="Y137" s="67" t="str">
        <v>T</v>
      </c>
      <c r="Z137" s="67">
        <v>0</v>
      </c>
      <c r="AD137" s="76">
        <f t="shared" si="57"/>
        <v>0</v>
      </c>
      <c r="AE137" s="76">
        <f t="shared" si="58"/>
        <v>0</v>
      </c>
      <c r="AF137" s="76">
        <f t="shared" si="59"/>
        <v>0</v>
      </c>
      <c r="AG137" s="76">
        <f t="shared" si="60"/>
        <v>0</v>
      </c>
      <c r="AH137" s="76">
        <f t="shared" si="61"/>
        <v>0</v>
      </c>
      <c r="AJ137" s="67">
        <v>3.8</v>
      </c>
      <c r="AK137" s="67">
        <v>11</v>
      </c>
      <c r="AO137" s="76">
        <f t="shared" si="62"/>
        <v>11</v>
      </c>
      <c r="AP137" s="76">
        <f t="shared" si="63"/>
        <v>7.4</v>
      </c>
      <c r="AQ137" s="76">
        <f t="shared" si="64"/>
        <v>7.4</v>
      </c>
      <c r="AR137" s="76">
        <f t="shared" si="65"/>
        <v>3.8</v>
      </c>
      <c r="AS137" s="76">
        <f t="shared" si="66"/>
        <v>14.8</v>
      </c>
      <c r="AU137" s="67">
        <v>8.14</v>
      </c>
      <c r="AV137" s="67">
        <v>27.55</v>
      </c>
      <c r="AZ137" s="76">
        <f t="shared" si="67"/>
        <v>27.55</v>
      </c>
      <c r="BA137" s="76">
        <f t="shared" si="68"/>
        <v>17.844999999999999</v>
      </c>
      <c r="BB137" s="76">
        <f t="shared" si="69"/>
        <v>17.844999999999999</v>
      </c>
      <c r="BC137" s="76">
        <f t="shared" si="70"/>
        <v>8.14</v>
      </c>
      <c r="BD137" s="76">
        <f t="shared" si="71"/>
        <v>35.69</v>
      </c>
    </row>
    <row r="138" spans="4:56" x14ac:dyDescent="0.25">
      <c r="D138" s="21">
        <f t="shared" si="72"/>
        <v>121</v>
      </c>
      <c r="E138" s="67">
        <v>23.8</v>
      </c>
      <c r="F138" s="67">
        <v>24.6</v>
      </c>
      <c r="J138" s="76">
        <f t="shared" si="49"/>
        <v>24.6</v>
      </c>
      <c r="K138" s="76">
        <f t="shared" si="50"/>
        <v>24.200000000000003</v>
      </c>
      <c r="L138" s="76">
        <f t="shared" si="51"/>
        <v>24.200000000000003</v>
      </c>
      <c r="M138" s="76">
        <f t="shared" si="52"/>
        <v>23.8</v>
      </c>
      <c r="O138" s="67">
        <v>78</v>
      </c>
      <c r="P138" s="67">
        <v>75</v>
      </c>
      <c r="T138" s="78">
        <f t="shared" si="53"/>
        <v>78</v>
      </c>
      <c r="U138" s="78">
        <f t="shared" si="54"/>
        <v>76.5</v>
      </c>
      <c r="V138" s="78">
        <f t="shared" si="55"/>
        <v>76.5</v>
      </c>
      <c r="W138" s="78">
        <f t="shared" si="56"/>
        <v>75</v>
      </c>
      <c r="Y138" s="67">
        <v>4</v>
      </c>
      <c r="Z138" s="67">
        <v>0</v>
      </c>
      <c r="AD138" s="76">
        <f t="shared" si="57"/>
        <v>4</v>
      </c>
      <c r="AE138" s="76">
        <f t="shared" si="58"/>
        <v>2</v>
      </c>
      <c r="AF138" s="76">
        <f t="shared" si="59"/>
        <v>2</v>
      </c>
      <c r="AG138" s="76">
        <f t="shared" si="60"/>
        <v>0</v>
      </c>
      <c r="AH138" s="76">
        <f t="shared" si="61"/>
        <v>4</v>
      </c>
      <c r="AJ138" s="67">
        <v>7</v>
      </c>
      <c r="AK138" s="67">
        <v>6.7</v>
      </c>
      <c r="AO138" s="76">
        <f t="shared" si="62"/>
        <v>7</v>
      </c>
      <c r="AP138" s="76">
        <f t="shared" si="63"/>
        <v>6.85</v>
      </c>
      <c r="AQ138" s="76">
        <f t="shared" si="64"/>
        <v>6.85</v>
      </c>
      <c r="AR138" s="76">
        <f t="shared" si="65"/>
        <v>6.7</v>
      </c>
      <c r="AS138" s="76">
        <f t="shared" si="66"/>
        <v>13.7</v>
      </c>
      <c r="AU138" s="67">
        <v>20.89</v>
      </c>
      <c r="AV138" s="67">
        <v>21.15</v>
      </c>
      <c r="AZ138" s="76">
        <f t="shared" si="67"/>
        <v>21.15</v>
      </c>
      <c r="BA138" s="76">
        <f t="shared" si="68"/>
        <v>21.02</v>
      </c>
      <c r="BB138" s="76">
        <f t="shared" si="69"/>
        <v>21.02</v>
      </c>
      <c r="BC138" s="76">
        <f t="shared" si="70"/>
        <v>20.89</v>
      </c>
      <c r="BD138" s="76">
        <f t="shared" si="71"/>
        <v>42.04</v>
      </c>
    </row>
    <row r="139" spans="4:56" x14ac:dyDescent="0.25">
      <c r="D139" s="21">
        <f t="shared" si="72"/>
        <v>122</v>
      </c>
      <c r="E139" s="67">
        <v>24.9</v>
      </c>
      <c r="F139" s="67">
        <v>24.5</v>
      </c>
      <c r="J139" s="76">
        <f t="shared" si="49"/>
        <v>24.9</v>
      </c>
      <c r="K139" s="76">
        <f t="shared" si="50"/>
        <v>24.7</v>
      </c>
      <c r="L139" s="76">
        <f t="shared" si="51"/>
        <v>24.7</v>
      </c>
      <c r="M139" s="76">
        <f t="shared" si="52"/>
        <v>24.5</v>
      </c>
      <c r="O139" s="67">
        <v>82</v>
      </c>
      <c r="P139" s="67">
        <v>73</v>
      </c>
      <c r="T139" s="78">
        <f t="shared" si="53"/>
        <v>82</v>
      </c>
      <c r="U139" s="78">
        <f t="shared" si="54"/>
        <v>77.5</v>
      </c>
      <c r="V139" s="78">
        <f t="shared" si="55"/>
        <v>77.5</v>
      </c>
      <c r="W139" s="78">
        <f t="shared" si="56"/>
        <v>73</v>
      </c>
      <c r="Y139" s="67">
        <v>4.5</v>
      </c>
      <c r="Z139" s="67">
        <v>0</v>
      </c>
      <c r="AD139" s="76">
        <f t="shared" si="57"/>
        <v>4.5</v>
      </c>
      <c r="AE139" s="76">
        <f t="shared" si="58"/>
        <v>2.25</v>
      </c>
      <c r="AF139" s="76">
        <f t="shared" si="59"/>
        <v>2.25</v>
      </c>
      <c r="AG139" s="76">
        <f t="shared" si="60"/>
        <v>0</v>
      </c>
      <c r="AH139" s="76">
        <f t="shared" si="61"/>
        <v>4.5</v>
      </c>
      <c r="AJ139" s="67">
        <v>4.4000000000000004</v>
      </c>
      <c r="AK139" s="67">
        <v>6.6</v>
      </c>
      <c r="AO139" s="76">
        <f t="shared" si="62"/>
        <v>6.6</v>
      </c>
      <c r="AP139" s="76">
        <f t="shared" si="63"/>
        <v>5.5</v>
      </c>
      <c r="AQ139" s="76">
        <f t="shared" si="64"/>
        <v>5.5</v>
      </c>
      <c r="AR139" s="76">
        <f t="shared" si="65"/>
        <v>4.4000000000000004</v>
      </c>
      <c r="AS139" s="76">
        <f t="shared" si="66"/>
        <v>11</v>
      </c>
      <c r="AU139" s="67">
        <v>14.92</v>
      </c>
      <c r="AV139" s="67">
        <v>20.75</v>
      </c>
      <c r="AZ139" s="76">
        <f t="shared" si="67"/>
        <v>20.75</v>
      </c>
      <c r="BA139" s="76">
        <f t="shared" si="68"/>
        <v>17.835000000000001</v>
      </c>
      <c r="BB139" s="76">
        <f t="shared" si="69"/>
        <v>17.835000000000001</v>
      </c>
      <c r="BC139" s="76">
        <f t="shared" si="70"/>
        <v>14.92</v>
      </c>
      <c r="BD139" s="76">
        <f t="shared" si="71"/>
        <v>35.67</v>
      </c>
    </row>
    <row r="140" spans="4:56" x14ac:dyDescent="0.25">
      <c r="D140" s="21">
        <f t="shared" si="72"/>
        <v>123</v>
      </c>
      <c r="E140" s="67">
        <v>26.2</v>
      </c>
      <c r="F140" s="67">
        <v>23.5</v>
      </c>
      <c r="J140" s="76">
        <f t="shared" si="49"/>
        <v>26.2</v>
      </c>
      <c r="K140" s="76">
        <f t="shared" si="50"/>
        <v>24.85</v>
      </c>
      <c r="L140" s="76">
        <f t="shared" si="51"/>
        <v>24.85</v>
      </c>
      <c r="M140" s="76">
        <f t="shared" si="52"/>
        <v>23.5</v>
      </c>
      <c r="O140" s="67">
        <v>81</v>
      </c>
      <c r="P140" s="67">
        <v>88</v>
      </c>
      <c r="T140" s="78">
        <f t="shared" si="53"/>
        <v>88</v>
      </c>
      <c r="U140" s="78">
        <f t="shared" si="54"/>
        <v>84.5</v>
      </c>
      <c r="V140" s="78">
        <f t="shared" si="55"/>
        <v>84.5</v>
      </c>
      <c r="W140" s="78">
        <f t="shared" si="56"/>
        <v>81</v>
      </c>
      <c r="Y140" s="67">
        <v>0</v>
      </c>
      <c r="Z140" s="67">
        <v>5</v>
      </c>
      <c r="AD140" s="76">
        <f t="shared" si="57"/>
        <v>5</v>
      </c>
      <c r="AE140" s="76">
        <f t="shared" si="58"/>
        <v>2.5</v>
      </c>
      <c r="AF140" s="76">
        <f t="shared" si="59"/>
        <v>2.5</v>
      </c>
      <c r="AG140" s="76">
        <f t="shared" si="60"/>
        <v>0</v>
      </c>
      <c r="AH140" s="76">
        <f t="shared" si="61"/>
        <v>5</v>
      </c>
      <c r="AJ140" s="67">
        <v>5</v>
      </c>
      <c r="AK140" s="67">
        <v>0</v>
      </c>
      <c r="AO140" s="76">
        <f t="shared" si="62"/>
        <v>5</v>
      </c>
      <c r="AP140" s="76">
        <f t="shared" si="63"/>
        <v>2.5</v>
      </c>
      <c r="AQ140" s="76">
        <f t="shared" si="64"/>
        <v>2.5</v>
      </c>
      <c r="AR140" s="76">
        <f t="shared" si="65"/>
        <v>0</v>
      </c>
      <c r="AS140" s="76">
        <f t="shared" si="66"/>
        <v>5</v>
      </c>
      <c r="AU140" s="67">
        <v>22.62</v>
      </c>
      <c r="AV140" s="67">
        <v>9.48</v>
      </c>
      <c r="AZ140" s="76">
        <f t="shared" si="67"/>
        <v>22.62</v>
      </c>
      <c r="BA140" s="76">
        <f t="shared" si="68"/>
        <v>16.05</v>
      </c>
      <c r="BB140" s="76">
        <f t="shared" si="69"/>
        <v>16.05</v>
      </c>
      <c r="BC140" s="76">
        <f t="shared" si="70"/>
        <v>9.48</v>
      </c>
      <c r="BD140" s="76">
        <f t="shared" si="71"/>
        <v>32.1</v>
      </c>
    </row>
    <row r="141" spans="4:56" x14ac:dyDescent="0.25">
      <c r="D141" s="21">
        <f t="shared" si="72"/>
        <v>124</v>
      </c>
      <c r="E141" s="67">
        <v>27.3</v>
      </c>
      <c r="F141" s="67">
        <v>25.1</v>
      </c>
      <c r="J141" s="76">
        <f t="shared" si="49"/>
        <v>27.3</v>
      </c>
      <c r="K141" s="76">
        <f t="shared" si="50"/>
        <v>26.200000000000003</v>
      </c>
      <c r="L141" s="76">
        <f t="shared" si="51"/>
        <v>26.200000000000003</v>
      </c>
      <c r="M141" s="76">
        <f t="shared" si="52"/>
        <v>25.1</v>
      </c>
      <c r="O141" s="67">
        <v>76</v>
      </c>
      <c r="P141" s="67">
        <v>90</v>
      </c>
      <c r="T141" s="78">
        <f t="shared" si="53"/>
        <v>90</v>
      </c>
      <c r="U141" s="78">
        <f t="shared" si="54"/>
        <v>83</v>
      </c>
      <c r="V141" s="78">
        <f t="shared" si="55"/>
        <v>83</v>
      </c>
      <c r="W141" s="78">
        <f t="shared" si="56"/>
        <v>76</v>
      </c>
      <c r="Y141" s="67">
        <v>0</v>
      </c>
      <c r="Z141" s="67" t="str">
        <v>T</v>
      </c>
      <c r="AD141" s="76">
        <f t="shared" si="57"/>
        <v>0</v>
      </c>
      <c r="AE141" s="76">
        <f t="shared" si="58"/>
        <v>0</v>
      </c>
      <c r="AF141" s="76">
        <f t="shared" si="59"/>
        <v>0</v>
      </c>
      <c r="AG141" s="76">
        <f t="shared" si="60"/>
        <v>0</v>
      </c>
      <c r="AH141" s="76">
        <f t="shared" si="61"/>
        <v>0</v>
      </c>
      <c r="AJ141" s="67">
        <v>7.9</v>
      </c>
      <c r="AK141" s="67">
        <v>3.3</v>
      </c>
      <c r="AO141" s="76">
        <f t="shared" si="62"/>
        <v>7.9</v>
      </c>
      <c r="AP141" s="76">
        <f t="shared" si="63"/>
        <v>5.6</v>
      </c>
      <c r="AQ141" s="76">
        <f t="shared" si="64"/>
        <v>5.6</v>
      </c>
      <c r="AR141" s="76">
        <f t="shared" si="65"/>
        <v>3.3</v>
      </c>
      <c r="AS141" s="76">
        <f t="shared" si="66"/>
        <v>11.2</v>
      </c>
      <c r="AU141" s="67">
        <v>21.52</v>
      </c>
      <c r="AV141" s="67">
        <v>17.41</v>
      </c>
      <c r="AZ141" s="76">
        <f t="shared" si="67"/>
        <v>21.52</v>
      </c>
      <c r="BA141" s="76">
        <f t="shared" si="68"/>
        <v>19.465</v>
      </c>
      <c r="BB141" s="76">
        <f t="shared" si="69"/>
        <v>19.465</v>
      </c>
      <c r="BC141" s="76">
        <f t="shared" si="70"/>
        <v>17.41</v>
      </c>
      <c r="BD141" s="76">
        <f t="shared" si="71"/>
        <v>38.93</v>
      </c>
    </row>
    <row r="142" spans="4:56" x14ac:dyDescent="0.25">
      <c r="D142" s="21">
        <f t="shared" si="72"/>
        <v>125</v>
      </c>
      <c r="E142" s="67">
        <v>27.5</v>
      </c>
      <c r="F142" s="67">
        <v>24.2</v>
      </c>
      <c r="J142" s="76">
        <f t="shared" si="49"/>
        <v>27.5</v>
      </c>
      <c r="K142" s="76">
        <f t="shared" si="50"/>
        <v>25.85</v>
      </c>
      <c r="L142" s="76">
        <f t="shared" si="51"/>
        <v>25.85</v>
      </c>
      <c r="M142" s="76">
        <f t="shared" si="52"/>
        <v>24.2</v>
      </c>
      <c r="O142" s="67">
        <v>75</v>
      </c>
      <c r="P142" s="67">
        <v>82</v>
      </c>
      <c r="T142" s="78">
        <f t="shared" si="53"/>
        <v>82</v>
      </c>
      <c r="U142" s="78">
        <f t="shared" si="54"/>
        <v>78.5</v>
      </c>
      <c r="V142" s="78">
        <f t="shared" si="55"/>
        <v>78.5</v>
      </c>
      <c r="W142" s="78">
        <f t="shared" si="56"/>
        <v>75</v>
      </c>
      <c r="Y142" s="67">
        <v>0</v>
      </c>
      <c r="Z142" s="67">
        <v>0</v>
      </c>
      <c r="AD142" s="76">
        <f t="shared" si="57"/>
        <v>0</v>
      </c>
      <c r="AE142" s="76">
        <f t="shared" si="58"/>
        <v>0</v>
      </c>
      <c r="AF142" s="76">
        <f t="shared" si="59"/>
        <v>0</v>
      </c>
      <c r="AG142" s="76">
        <f t="shared" si="60"/>
        <v>0</v>
      </c>
      <c r="AH142" s="76">
        <f t="shared" si="61"/>
        <v>0</v>
      </c>
      <c r="AJ142" s="67">
        <v>12</v>
      </c>
      <c r="AK142" s="67">
        <v>2.7</v>
      </c>
      <c r="AO142" s="76">
        <f t="shared" si="62"/>
        <v>12</v>
      </c>
      <c r="AP142" s="76">
        <f t="shared" si="63"/>
        <v>7.3500000000000005</v>
      </c>
      <c r="AQ142" s="76">
        <f t="shared" si="64"/>
        <v>7.35</v>
      </c>
      <c r="AR142" s="76">
        <f t="shared" si="65"/>
        <v>2.7</v>
      </c>
      <c r="AS142" s="76">
        <f t="shared" si="66"/>
        <v>14.7</v>
      </c>
      <c r="AU142" s="67">
        <v>27.88</v>
      </c>
      <c r="AV142" s="67">
        <v>14.17</v>
      </c>
      <c r="AZ142" s="76">
        <f t="shared" si="67"/>
        <v>27.88</v>
      </c>
      <c r="BA142" s="76">
        <f t="shared" si="68"/>
        <v>21.024999999999999</v>
      </c>
      <c r="BB142" s="76">
        <f t="shared" si="69"/>
        <v>21.024999999999999</v>
      </c>
      <c r="BC142" s="76">
        <f t="shared" si="70"/>
        <v>14.17</v>
      </c>
      <c r="BD142" s="76">
        <f t="shared" si="71"/>
        <v>42.05</v>
      </c>
    </row>
    <row r="143" spans="4:56" x14ac:dyDescent="0.25">
      <c r="D143" s="21">
        <f t="shared" si="72"/>
        <v>126</v>
      </c>
      <c r="E143" s="67">
        <v>27</v>
      </c>
      <c r="F143" s="67">
        <v>24.7</v>
      </c>
      <c r="J143" s="76">
        <f t="shared" si="49"/>
        <v>27</v>
      </c>
      <c r="K143" s="76">
        <f t="shared" si="50"/>
        <v>25.85</v>
      </c>
      <c r="L143" s="76">
        <f t="shared" si="51"/>
        <v>25.85</v>
      </c>
      <c r="M143" s="76">
        <f t="shared" si="52"/>
        <v>24.7</v>
      </c>
      <c r="O143" s="67">
        <v>76</v>
      </c>
      <c r="P143" s="67">
        <v>81</v>
      </c>
      <c r="T143" s="78">
        <f t="shared" si="53"/>
        <v>81</v>
      </c>
      <c r="U143" s="78">
        <f t="shared" si="54"/>
        <v>78.5</v>
      </c>
      <c r="V143" s="78">
        <f t="shared" si="55"/>
        <v>78.5</v>
      </c>
      <c r="W143" s="78">
        <f t="shared" si="56"/>
        <v>76</v>
      </c>
      <c r="Y143" s="67">
        <v>0</v>
      </c>
      <c r="Z143" s="67">
        <v>0</v>
      </c>
      <c r="AD143" s="76">
        <f t="shared" si="57"/>
        <v>0</v>
      </c>
      <c r="AE143" s="76">
        <f t="shared" si="58"/>
        <v>0</v>
      </c>
      <c r="AF143" s="76">
        <f t="shared" si="59"/>
        <v>0</v>
      </c>
      <c r="AG143" s="76">
        <f t="shared" si="60"/>
        <v>0</v>
      </c>
      <c r="AH143" s="76">
        <f t="shared" si="61"/>
        <v>0</v>
      </c>
      <c r="AJ143" s="67">
        <v>8.8000000000000007</v>
      </c>
      <c r="AK143" s="67">
        <v>4.5</v>
      </c>
      <c r="AO143" s="76">
        <f t="shared" si="62"/>
        <v>8.8000000000000007</v>
      </c>
      <c r="AP143" s="76">
        <f t="shared" si="63"/>
        <v>6.65</v>
      </c>
      <c r="AQ143" s="76">
        <f t="shared" si="64"/>
        <v>6.65</v>
      </c>
      <c r="AR143" s="76">
        <f t="shared" si="65"/>
        <v>4.5</v>
      </c>
      <c r="AS143" s="76">
        <f t="shared" si="66"/>
        <v>13.3</v>
      </c>
      <c r="AU143" s="67">
        <v>18.690000000000001</v>
      </c>
      <c r="AV143" s="67">
        <v>20.46</v>
      </c>
      <c r="AZ143" s="76">
        <f t="shared" si="67"/>
        <v>20.46</v>
      </c>
      <c r="BA143" s="76">
        <f t="shared" si="68"/>
        <v>19.575000000000003</v>
      </c>
      <c r="BB143" s="76">
        <f t="shared" si="69"/>
        <v>19.575000000000003</v>
      </c>
      <c r="BC143" s="76">
        <f t="shared" si="70"/>
        <v>18.690000000000001</v>
      </c>
      <c r="BD143" s="76">
        <f t="shared" si="71"/>
        <v>39.150000000000006</v>
      </c>
    </row>
    <row r="144" spans="4:56" x14ac:dyDescent="0.25">
      <c r="D144" s="21">
        <f t="shared" si="72"/>
        <v>127</v>
      </c>
      <c r="E144" s="67">
        <v>26</v>
      </c>
      <c r="F144" s="67">
        <v>26.1</v>
      </c>
      <c r="J144" s="76">
        <f t="shared" si="49"/>
        <v>26.1</v>
      </c>
      <c r="K144" s="76">
        <f t="shared" si="50"/>
        <v>26.05</v>
      </c>
      <c r="L144" s="76">
        <f t="shared" si="51"/>
        <v>26.05</v>
      </c>
      <c r="M144" s="76">
        <f t="shared" si="52"/>
        <v>26</v>
      </c>
      <c r="O144" s="67">
        <v>80</v>
      </c>
      <c r="P144" s="67">
        <v>87</v>
      </c>
      <c r="T144" s="78">
        <f t="shared" si="53"/>
        <v>87</v>
      </c>
      <c r="U144" s="78">
        <f t="shared" si="54"/>
        <v>83.5</v>
      </c>
      <c r="V144" s="78">
        <f t="shared" si="55"/>
        <v>83.5</v>
      </c>
      <c r="W144" s="78">
        <f t="shared" si="56"/>
        <v>80</v>
      </c>
      <c r="Y144" s="67">
        <v>4</v>
      </c>
      <c r="Z144" s="67">
        <v>0</v>
      </c>
      <c r="AD144" s="76">
        <f t="shared" si="57"/>
        <v>4</v>
      </c>
      <c r="AE144" s="76">
        <f t="shared" si="58"/>
        <v>2</v>
      </c>
      <c r="AF144" s="76">
        <f t="shared" si="59"/>
        <v>2</v>
      </c>
      <c r="AG144" s="76">
        <f t="shared" si="60"/>
        <v>0</v>
      </c>
      <c r="AH144" s="76">
        <f t="shared" si="61"/>
        <v>4</v>
      </c>
      <c r="AJ144" s="67">
        <v>1.7</v>
      </c>
      <c r="AK144" s="67">
        <v>7</v>
      </c>
      <c r="AO144" s="76">
        <f t="shared" si="62"/>
        <v>7</v>
      </c>
      <c r="AP144" s="76">
        <f t="shared" si="63"/>
        <v>4.3499999999999996</v>
      </c>
      <c r="AQ144" s="76">
        <f t="shared" si="64"/>
        <v>4.3499999999999996</v>
      </c>
      <c r="AR144" s="76">
        <f t="shared" si="65"/>
        <v>1.7</v>
      </c>
      <c r="AS144" s="76">
        <f t="shared" si="66"/>
        <v>8.6999999999999993</v>
      </c>
      <c r="AU144" s="67">
        <v>4.84</v>
      </c>
      <c r="AV144" s="67">
        <v>22.14</v>
      </c>
      <c r="AZ144" s="76">
        <f t="shared" si="67"/>
        <v>22.14</v>
      </c>
      <c r="BA144" s="76">
        <f t="shared" si="68"/>
        <v>13.49</v>
      </c>
      <c r="BB144" s="76">
        <f t="shared" si="69"/>
        <v>13.49</v>
      </c>
      <c r="BC144" s="76">
        <f t="shared" si="70"/>
        <v>4.84</v>
      </c>
      <c r="BD144" s="76">
        <f t="shared" si="71"/>
        <v>26.98</v>
      </c>
    </row>
    <row r="145" spans="4:56" x14ac:dyDescent="0.25">
      <c r="D145" s="21">
        <f t="shared" si="72"/>
        <v>128</v>
      </c>
      <c r="E145" s="67">
        <v>24.7</v>
      </c>
      <c r="F145" s="67">
        <v>26.5</v>
      </c>
      <c r="J145" s="76">
        <f t="shared" si="49"/>
        <v>26.5</v>
      </c>
      <c r="K145" s="76">
        <f t="shared" si="50"/>
        <v>25.6</v>
      </c>
      <c r="L145" s="76">
        <f t="shared" si="51"/>
        <v>25.6</v>
      </c>
      <c r="M145" s="76">
        <f t="shared" si="52"/>
        <v>24.7</v>
      </c>
      <c r="O145" s="67">
        <v>90</v>
      </c>
      <c r="P145" s="67">
        <v>85</v>
      </c>
      <c r="T145" s="78">
        <f t="shared" si="53"/>
        <v>90</v>
      </c>
      <c r="U145" s="78">
        <f t="shared" si="54"/>
        <v>87.5</v>
      </c>
      <c r="V145" s="78">
        <f t="shared" si="55"/>
        <v>87.5</v>
      </c>
      <c r="W145" s="78">
        <f t="shared" si="56"/>
        <v>85</v>
      </c>
      <c r="Y145" s="67">
        <v>4.5</v>
      </c>
      <c r="Z145" s="67" t="str">
        <v>T</v>
      </c>
      <c r="AD145" s="76">
        <f t="shared" si="57"/>
        <v>4.5</v>
      </c>
      <c r="AE145" s="76">
        <f t="shared" si="58"/>
        <v>4.5</v>
      </c>
      <c r="AF145" s="76">
        <f t="shared" si="59"/>
        <v>4.5</v>
      </c>
      <c r="AG145" s="76">
        <f t="shared" si="60"/>
        <v>4.5</v>
      </c>
      <c r="AH145" s="76">
        <f t="shared" si="61"/>
        <v>4.5</v>
      </c>
      <c r="AJ145" s="67">
        <v>0</v>
      </c>
      <c r="AK145" s="67">
        <v>5.4</v>
      </c>
      <c r="AO145" s="76">
        <f t="shared" si="62"/>
        <v>5.4</v>
      </c>
      <c r="AP145" s="76">
        <f t="shared" si="63"/>
        <v>2.7</v>
      </c>
      <c r="AQ145" s="76">
        <f t="shared" si="64"/>
        <v>2.7</v>
      </c>
      <c r="AR145" s="76">
        <f t="shared" si="65"/>
        <v>0</v>
      </c>
      <c r="AS145" s="76">
        <f t="shared" si="66"/>
        <v>5.4</v>
      </c>
      <c r="AU145" s="67">
        <v>2.0699999999999998</v>
      </c>
      <c r="AV145" s="67">
        <v>22.33</v>
      </c>
      <c r="AZ145" s="76">
        <f t="shared" si="67"/>
        <v>22.33</v>
      </c>
      <c r="BA145" s="76">
        <f t="shared" si="68"/>
        <v>12.2</v>
      </c>
      <c r="BB145" s="76">
        <f t="shared" si="69"/>
        <v>12.2</v>
      </c>
      <c r="BC145" s="76">
        <f t="shared" si="70"/>
        <v>2.0699999999999998</v>
      </c>
      <c r="BD145" s="76">
        <f t="shared" si="71"/>
        <v>24.4</v>
      </c>
    </row>
    <row r="146" spans="4:56" x14ac:dyDescent="0.25">
      <c r="D146" s="21">
        <f t="shared" si="72"/>
        <v>129</v>
      </c>
      <c r="E146" s="67">
        <v>25.7</v>
      </c>
      <c r="F146" s="67">
        <v>27</v>
      </c>
      <c r="J146" s="76">
        <f t="shared" ref="J146:J209" si="73">IFERROR(MAX(E146:H146),"")</f>
        <v>27</v>
      </c>
      <c r="K146" s="76">
        <f t="shared" ref="K146:K209" si="74">IFERROR(MEDIAN(E146:H146),"")</f>
        <v>26.35</v>
      </c>
      <c r="L146" s="76">
        <f t="shared" ref="L146:L209" si="75">IFERROR(AVERAGE(E146:H146),"")</f>
        <v>26.35</v>
      </c>
      <c r="M146" s="76">
        <f t="shared" ref="M146:M209" si="76">IFERROR(MIN(E146:H146),"")</f>
        <v>25.7</v>
      </c>
      <c r="O146" s="67">
        <v>92</v>
      </c>
      <c r="P146" s="67">
        <v>77</v>
      </c>
      <c r="T146" s="78">
        <f t="shared" ref="T146:T209" si="77">IFERROR(MAX(O146:R146),"")</f>
        <v>92</v>
      </c>
      <c r="U146" s="78">
        <f t="shared" ref="U146:U209" si="78">IFERROR(MEDIAN(O146:R146),"")</f>
        <v>84.5</v>
      </c>
      <c r="V146" s="78">
        <f t="shared" ref="V146:V209" si="79">IFERROR(AVERAGE(O146:R146),"")</f>
        <v>84.5</v>
      </c>
      <c r="W146" s="78">
        <f t="shared" ref="W146:W209" si="80">IFERROR(MIN(O146:R146),"")</f>
        <v>77</v>
      </c>
      <c r="Y146" s="67">
        <v>7</v>
      </c>
      <c r="Z146" s="67">
        <v>0</v>
      </c>
      <c r="AD146" s="76">
        <f t="shared" ref="AD146:AD209" si="81">IFERROR(MAX(Y146:AB146),"")</f>
        <v>7</v>
      </c>
      <c r="AE146" s="76">
        <f t="shared" ref="AE146:AE209" si="82">IFERROR(MEDIAN(Y146:AB146),"")</f>
        <v>3.5</v>
      </c>
      <c r="AF146" s="76">
        <f t="shared" ref="AF146:AF209" si="83">IFERROR(AVERAGE(Y146:AB146),"")</f>
        <v>3.5</v>
      </c>
      <c r="AG146" s="76">
        <f t="shared" ref="AG146:AG209" si="84">IFERROR(MIN(Y146:AB146),"")</f>
        <v>0</v>
      </c>
      <c r="AH146" s="76">
        <f t="shared" ref="AH146:AH209" si="85">IFERROR(SUM(Y146:AB146),"")</f>
        <v>7</v>
      </c>
      <c r="AJ146" s="67">
        <v>2.2999999999999998</v>
      </c>
      <c r="AK146" s="67">
        <v>6.5</v>
      </c>
      <c r="AO146" s="76">
        <f t="shared" ref="AO146:AO209" si="86">IFERROR(MAX(AJ146:AM146),"")</f>
        <v>6.5</v>
      </c>
      <c r="AP146" s="76">
        <f t="shared" ref="AP146:AP209" si="87">IFERROR(MEDIAN(AJ146:AM146),"")</f>
        <v>4.4000000000000004</v>
      </c>
      <c r="AQ146" s="76">
        <f t="shared" ref="AQ146:AQ209" si="88">IFERROR(AVERAGE(AJ146:AM146),"")</f>
        <v>4.4000000000000004</v>
      </c>
      <c r="AR146" s="76">
        <f t="shared" ref="AR146:AR209" si="89">IFERROR(MIN(AJ146:AM146),"")</f>
        <v>2.2999999999999998</v>
      </c>
      <c r="AS146" s="76">
        <f t="shared" ref="AS146:AS209" si="90">IFERROR(SUM(AJ146:AM146),"")</f>
        <v>8.8000000000000007</v>
      </c>
      <c r="AU146" s="67">
        <v>11.24</v>
      </c>
      <c r="AV146" s="67">
        <v>22.56</v>
      </c>
      <c r="AZ146" s="76">
        <f t="shared" ref="AZ146:AZ209" si="91">IFERROR(MAX(AU146:AX146),"")</f>
        <v>22.56</v>
      </c>
      <c r="BA146" s="76">
        <f t="shared" ref="BA146:BA209" si="92">IFERROR(MEDIAN(AU146:AX146),"")</f>
        <v>16.899999999999999</v>
      </c>
      <c r="BB146" s="76">
        <f t="shared" ref="BB146:BB209" si="93">IFERROR(AVERAGE(AU146:AX146),"")</f>
        <v>16.899999999999999</v>
      </c>
      <c r="BC146" s="76">
        <f t="shared" ref="BC146:BC209" si="94">IFERROR(MIN(AU146:AX146),"")</f>
        <v>11.24</v>
      </c>
      <c r="BD146" s="76">
        <f t="shared" ref="BD146:BD209" si="95">IFERROR(SUM(AU146:AX146),"")</f>
        <v>33.799999999999997</v>
      </c>
    </row>
    <row r="147" spans="4:56" x14ac:dyDescent="0.25">
      <c r="D147" s="21">
        <f t="shared" si="72"/>
        <v>130</v>
      </c>
      <c r="E147" s="67">
        <v>27.2</v>
      </c>
      <c r="F147" s="67">
        <v>26.9</v>
      </c>
      <c r="J147" s="76">
        <f t="shared" si="73"/>
        <v>27.2</v>
      </c>
      <c r="K147" s="76">
        <f t="shared" si="74"/>
        <v>27.049999999999997</v>
      </c>
      <c r="L147" s="76">
        <f t="shared" si="75"/>
        <v>27.049999999999997</v>
      </c>
      <c r="M147" s="76">
        <f t="shared" si="76"/>
        <v>26.9</v>
      </c>
      <c r="O147" s="67">
        <v>90</v>
      </c>
      <c r="P147" s="67">
        <v>84</v>
      </c>
      <c r="T147" s="78">
        <f t="shared" si="77"/>
        <v>90</v>
      </c>
      <c r="U147" s="78">
        <f t="shared" si="78"/>
        <v>87</v>
      </c>
      <c r="V147" s="78">
        <f t="shared" si="79"/>
        <v>87</v>
      </c>
      <c r="W147" s="78">
        <f t="shared" si="80"/>
        <v>84</v>
      </c>
      <c r="Y147" s="67">
        <v>31</v>
      </c>
      <c r="Z147" s="67">
        <v>0</v>
      </c>
      <c r="AD147" s="76">
        <f t="shared" si="81"/>
        <v>31</v>
      </c>
      <c r="AE147" s="76">
        <f t="shared" si="82"/>
        <v>15.5</v>
      </c>
      <c r="AF147" s="76">
        <f t="shared" si="83"/>
        <v>15.5</v>
      </c>
      <c r="AG147" s="76">
        <f t="shared" si="84"/>
        <v>0</v>
      </c>
      <c r="AH147" s="76">
        <f t="shared" si="85"/>
        <v>31</v>
      </c>
      <c r="AJ147" s="67">
        <v>4.7</v>
      </c>
      <c r="AK147" s="67">
        <v>6.7</v>
      </c>
      <c r="AO147" s="76">
        <f t="shared" si="86"/>
        <v>6.7</v>
      </c>
      <c r="AP147" s="76">
        <f t="shared" si="87"/>
        <v>5.7</v>
      </c>
      <c r="AQ147" s="76">
        <f t="shared" si="88"/>
        <v>5.7</v>
      </c>
      <c r="AR147" s="76">
        <f t="shared" si="89"/>
        <v>4.7</v>
      </c>
      <c r="AS147" s="76">
        <f t="shared" si="90"/>
        <v>11.4</v>
      </c>
      <c r="AU147" s="67">
        <v>15.6</v>
      </c>
      <c r="AV147" s="67">
        <v>22.06</v>
      </c>
      <c r="AZ147" s="76">
        <f t="shared" si="91"/>
        <v>22.06</v>
      </c>
      <c r="BA147" s="76">
        <f t="shared" si="92"/>
        <v>18.829999999999998</v>
      </c>
      <c r="BB147" s="76">
        <f t="shared" si="93"/>
        <v>18.829999999999998</v>
      </c>
      <c r="BC147" s="76">
        <f t="shared" si="94"/>
        <v>15.6</v>
      </c>
      <c r="BD147" s="76">
        <f t="shared" si="95"/>
        <v>37.659999999999997</v>
      </c>
    </row>
    <row r="148" spans="4:56" x14ac:dyDescent="0.25">
      <c r="D148" s="21">
        <f t="shared" ref="D148:D211" si="96">D147+1</f>
        <v>131</v>
      </c>
      <c r="E148" s="67">
        <v>28.7</v>
      </c>
      <c r="F148" s="67">
        <v>27.4</v>
      </c>
      <c r="J148" s="76">
        <f t="shared" si="73"/>
        <v>28.7</v>
      </c>
      <c r="K148" s="76">
        <f t="shared" si="74"/>
        <v>28.049999999999997</v>
      </c>
      <c r="L148" s="76">
        <f t="shared" si="75"/>
        <v>28.049999999999997</v>
      </c>
      <c r="M148" s="76">
        <f t="shared" si="76"/>
        <v>27.4</v>
      </c>
      <c r="O148" s="67">
        <v>82</v>
      </c>
      <c r="P148" s="67">
        <v>84</v>
      </c>
      <c r="T148" s="78">
        <f t="shared" si="77"/>
        <v>84</v>
      </c>
      <c r="U148" s="78">
        <f t="shared" si="78"/>
        <v>83</v>
      </c>
      <c r="V148" s="78">
        <f t="shared" si="79"/>
        <v>83</v>
      </c>
      <c r="W148" s="78">
        <f t="shared" si="80"/>
        <v>82</v>
      </c>
      <c r="Y148" s="67">
        <v>0.5</v>
      </c>
      <c r="Z148" s="67">
        <v>0</v>
      </c>
      <c r="AD148" s="76">
        <f t="shared" si="81"/>
        <v>0.5</v>
      </c>
      <c r="AE148" s="76">
        <f t="shared" si="82"/>
        <v>0.25</v>
      </c>
      <c r="AF148" s="76">
        <f t="shared" si="83"/>
        <v>0.25</v>
      </c>
      <c r="AG148" s="76">
        <f t="shared" si="84"/>
        <v>0</v>
      </c>
      <c r="AH148" s="76">
        <f t="shared" si="85"/>
        <v>0.5</v>
      </c>
      <c r="AJ148" s="67">
        <v>7</v>
      </c>
      <c r="AK148" s="67">
        <v>8.1999999999999993</v>
      </c>
      <c r="AO148" s="76">
        <f t="shared" si="86"/>
        <v>8.1999999999999993</v>
      </c>
      <c r="AP148" s="76">
        <f t="shared" si="87"/>
        <v>7.6</v>
      </c>
      <c r="AQ148" s="76">
        <f t="shared" si="88"/>
        <v>7.6</v>
      </c>
      <c r="AR148" s="76">
        <f t="shared" si="89"/>
        <v>7</v>
      </c>
      <c r="AS148" s="76">
        <f t="shared" si="90"/>
        <v>15.2</v>
      </c>
      <c r="AU148" s="67">
        <v>18.84</v>
      </c>
      <c r="AV148" s="67">
        <v>25.27</v>
      </c>
      <c r="AZ148" s="76">
        <f t="shared" si="91"/>
        <v>25.27</v>
      </c>
      <c r="BA148" s="76">
        <f t="shared" si="92"/>
        <v>22.055</v>
      </c>
      <c r="BB148" s="76">
        <f t="shared" si="93"/>
        <v>22.055</v>
      </c>
      <c r="BC148" s="76">
        <f t="shared" si="94"/>
        <v>18.84</v>
      </c>
      <c r="BD148" s="76">
        <f t="shared" si="95"/>
        <v>44.11</v>
      </c>
    </row>
    <row r="149" spans="4:56" x14ac:dyDescent="0.25">
      <c r="D149" s="21">
        <f t="shared" si="96"/>
        <v>132</v>
      </c>
      <c r="E149" s="67">
        <v>26.9</v>
      </c>
      <c r="F149" s="67">
        <v>28</v>
      </c>
      <c r="J149" s="76">
        <f t="shared" si="73"/>
        <v>28</v>
      </c>
      <c r="K149" s="76">
        <f t="shared" si="74"/>
        <v>27.45</v>
      </c>
      <c r="L149" s="76">
        <f t="shared" si="75"/>
        <v>27.45</v>
      </c>
      <c r="M149" s="76">
        <f t="shared" si="76"/>
        <v>26.9</v>
      </c>
      <c r="O149" s="67">
        <v>83</v>
      </c>
      <c r="P149" s="67">
        <v>82</v>
      </c>
      <c r="T149" s="78">
        <f t="shared" si="77"/>
        <v>83</v>
      </c>
      <c r="U149" s="78">
        <f t="shared" si="78"/>
        <v>82.5</v>
      </c>
      <c r="V149" s="78">
        <f t="shared" si="79"/>
        <v>82.5</v>
      </c>
      <c r="W149" s="78">
        <f t="shared" si="80"/>
        <v>82</v>
      </c>
      <c r="Y149" s="67" t="str">
        <v>T</v>
      </c>
      <c r="Z149" s="67">
        <v>0</v>
      </c>
      <c r="AD149" s="76">
        <f t="shared" si="81"/>
        <v>0</v>
      </c>
      <c r="AE149" s="76">
        <f t="shared" si="82"/>
        <v>0</v>
      </c>
      <c r="AF149" s="76">
        <f t="shared" si="83"/>
        <v>0</v>
      </c>
      <c r="AG149" s="76">
        <f t="shared" si="84"/>
        <v>0</v>
      </c>
      <c r="AH149" s="76">
        <f t="shared" si="85"/>
        <v>0</v>
      </c>
      <c r="AJ149" s="67">
        <v>5.8</v>
      </c>
      <c r="AK149" s="67">
        <v>11.1</v>
      </c>
      <c r="AO149" s="76">
        <f t="shared" si="86"/>
        <v>11.1</v>
      </c>
      <c r="AP149" s="76">
        <f t="shared" si="87"/>
        <v>8.4499999999999993</v>
      </c>
      <c r="AQ149" s="76">
        <f t="shared" si="88"/>
        <v>8.4499999999999993</v>
      </c>
      <c r="AR149" s="76">
        <f t="shared" si="89"/>
        <v>5.8</v>
      </c>
      <c r="AS149" s="76">
        <f t="shared" si="90"/>
        <v>16.899999999999999</v>
      </c>
      <c r="AU149" s="67">
        <v>17.649999999999999</v>
      </c>
      <c r="AV149" s="67">
        <v>27.7</v>
      </c>
      <c r="AZ149" s="76">
        <f t="shared" si="91"/>
        <v>27.7</v>
      </c>
      <c r="BA149" s="76">
        <f t="shared" si="92"/>
        <v>22.674999999999997</v>
      </c>
      <c r="BB149" s="76">
        <f t="shared" si="93"/>
        <v>22.674999999999997</v>
      </c>
      <c r="BC149" s="76">
        <f t="shared" si="94"/>
        <v>17.649999999999999</v>
      </c>
      <c r="BD149" s="76">
        <f t="shared" si="95"/>
        <v>45.349999999999994</v>
      </c>
    </row>
    <row r="150" spans="4:56" x14ac:dyDescent="0.25">
      <c r="D150" s="21">
        <f t="shared" si="96"/>
        <v>133</v>
      </c>
      <c r="E150" s="67">
        <v>25.2</v>
      </c>
      <c r="F150" s="67">
        <v>27.8</v>
      </c>
      <c r="J150" s="76">
        <f t="shared" si="73"/>
        <v>27.8</v>
      </c>
      <c r="K150" s="76">
        <f t="shared" si="74"/>
        <v>26.5</v>
      </c>
      <c r="L150" s="76">
        <f t="shared" si="75"/>
        <v>26.5</v>
      </c>
      <c r="M150" s="76">
        <f t="shared" si="76"/>
        <v>25.2</v>
      </c>
      <c r="O150" s="67">
        <v>84</v>
      </c>
      <c r="P150" s="67">
        <v>84</v>
      </c>
      <c r="T150" s="78">
        <f t="shared" si="77"/>
        <v>84</v>
      </c>
      <c r="U150" s="78">
        <f t="shared" si="78"/>
        <v>84</v>
      </c>
      <c r="V150" s="78">
        <f t="shared" si="79"/>
        <v>84</v>
      </c>
      <c r="W150" s="78">
        <f t="shared" si="80"/>
        <v>84</v>
      </c>
      <c r="Y150" s="67">
        <v>7</v>
      </c>
      <c r="Z150" s="67" t="str">
        <v>T</v>
      </c>
      <c r="AD150" s="76">
        <f t="shared" si="81"/>
        <v>7</v>
      </c>
      <c r="AE150" s="76">
        <f t="shared" si="82"/>
        <v>7</v>
      </c>
      <c r="AF150" s="76">
        <f t="shared" si="83"/>
        <v>7</v>
      </c>
      <c r="AG150" s="76">
        <f t="shared" si="84"/>
        <v>7</v>
      </c>
      <c r="AH150" s="76">
        <f t="shared" si="85"/>
        <v>7</v>
      </c>
      <c r="AJ150" s="67">
        <v>0.1</v>
      </c>
      <c r="AK150" s="67">
        <v>10.199999999999999</v>
      </c>
      <c r="AO150" s="76">
        <f t="shared" si="86"/>
        <v>10.199999999999999</v>
      </c>
      <c r="AP150" s="76">
        <f t="shared" si="87"/>
        <v>5.1499999999999995</v>
      </c>
      <c r="AQ150" s="76">
        <f t="shared" si="88"/>
        <v>5.1499999999999995</v>
      </c>
      <c r="AR150" s="76">
        <f t="shared" si="89"/>
        <v>0.1</v>
      </c>
      <c r="AS150" s="76">
        <f t="shared" si="90"/>
        <v>10.299999999999999</v>
      </c>
      <c r="AU150" s="67">
        <v>2.4500000000000002</v>
      </c>
      <c r="AV150" s="67">
        <v>27.25</v>
      </c>
      <c r="AZ150" s="76">
        <f t="shared" si="91"/>
        <v>27.25</v>
      </c>
      <c r="BA150" s="76">
        <f t="shared" si="92"/>
        <v>14.850000000000001</v>
      </c>
      <c r="BB150" s="76">
        <f t="shared" si="93"/>
        <v>14.85</v>
      </c>
      <c r="BC150" s="76">
        <f t="shared" si="94"/>
        <v>2.4500000000000002</v>
      </c>
      <c r="BD150" s="76">
        <f t="shared" si="95"/>
        <v>29.7</v>
      </c>
    </row>
    <row r="151" spans="4:56" x14ac:dyDescent="0.25">
      <c r="D151" s="21">
        <f t="shared" si="96"/>
        <v>134</v>
      </c>
      <c r="E151" s="67">
        <v>25.7</v>
      </c>
      <c r="F151" s="67">
        <v>27.6</v>
      </c>
      <c r="J151" s="76">
        <f t="shared" si="73"/>
        <v>27.6</v>
      </c>
      <c r="K151" s="76">
        <f t="shared" si="74"/>
        <v>26.65</v>
      </c>
      <c r="L151" s="76">
        <f t="shared" si="75"/>
        <v>26.65</v>
      </c>
      <c r="M151" s="76">
        <f t="shared" si="76"/>
        <v>25.7</v>
      </c>
      <c r="O151" s="67">
        <v>74</v>
      </c>
      <c r="P151" s="67">
        <v>83</v>
      </c>
      <c r="T151" s="78">
        <f t="shared" si="77"/>
        <v>83</v>
      </c>
      <c r="U151" s="78">
        <f t="shared" si="78"/>
        <v>78.5</v>
      </c>
      <c r="V151" s="78">
        <f t="shared" si="79"/>
        <v>78.5</v>
      </c>
      <c r="W151" s="78">
        <f t="shared" si="80"/>
        <v>74</v>
      </c>
      <c r="Y151" s="67">
        <v>0</v>
      </c>
      <c r="Z151" s="67">
        <v>0</v>
      </c>
      <c r="AD151" s="76">
        <f t="shared" si="81"/>
        <v>0</v>
      </c>
      <c r="AE151" s="76">
        <f t="shared" si="82"/>
        <v>0</v>
      </c>
      <c r="AF151" s="76">
        <f t="shared" si="83"/>
        <v>0</v>
      </c>
      <c r="AG151" s="76">
        <f t="shared" si="84"/>
        <v>0</v>
      </c>
      <c r="AH151" s="76">
        <f t="shared" si="85"/>
        <v>0</v>
      </c>
      <c r="AJ151" s="67">
        <v>0.2</v>
      </c>
      <c r="AK151" s="67">
        <v>9.1999999999999993</v>
      </c>
      <c r="AO151" s="76">
        <f t="shared" si="86"/>
        <v>9.1999999999999993</v>
      </c>
      <c r="AP151" s="76">
        <f t="shared" si="87"/>
        <v>4.7</v>
      </c>
      <c r="AQ151" s="76">
        <f t="shared" si="88"/>
        <v>4.6999999999999993</v>
      </c>
      <c r="AR151" s="76">
        <f t="shared" si="89"/>
        <v>0.2</v>
      </c>
      <c r="AS151" s="76">
        <f t="shared" si="90"/>
        <v>9.3999999999999986</v>
      </c>
      <c r="AU151" s="67">
        <v>9.11</v>
      </c>
      <c r="AV151" s="67">
        <v>26.03</v>
      </c>
      <c r="AZ151" s="76">
        <f t="shared" si="91"/>
        <v>26.03</v>
      </c>
      <c r="BA151" s="76">
        <f t="shared" si="92"/>
        <v>17.57</v>
      </c>
      <c r="BB151" s="76">
        <f t="shared" si="93"/>
        <v>17.57</v>
      </c>
      <c r="BC151" s="76">
        <f t="shared" si="94"/>
        <v>9.11</v>
      </c>
      <c r="BD151" s="76">
        <f t="shared" si="95"/>
        <v>35.14</v>
      </c>
    </row>
    <row r="152" spans="4:56" x14ac:dyDescent="0.25">
      <c r="D152" s="21">
        <f t="shared" si="96"/>
        <v>135</v>
      </c>
      <c r="E152" s="67">
        <v>26.2</v>
      </c>
      <c r="F152" s="67">
        <v>27.6</v>
      </c>
      <c r="J152" s="76">
        <f t="shared" si="73"/>
        <v>27.6</v>
      </c>
      <c r="K152" s="76">
        <f t="shared" si="74"/>
        <v>26.9</v>
      </c>
      <c r="L152" s="76">
        <f t="shared" si="75"/>
        <v>26.9</v>
      </c>
      <c r="M152" s="76">
        <f t="shared" si="76"/>
        <v>26.2</v>
      </c>
      <c r="O152" s="67">
        <v>76</v>
      </c>
      <c r="P152" s="67">
        <v>80</v>
      </c>
      <c r="T152" s="78">
        <f t="shared" si="77"/>
        <v>80</v>
      </c>
      <c r="U152" s="78">
        <f t="shared" si="78"/>
        <v>78</v>
      </c>
      <c r="V152" s="78">
        <f t="shared" si="79"/>
        <v>78</v>
      </c>
      <c r="W152" s="78">
        <f t="shared" si="80"/>
        <v>76</v>
      </c>
      <c r="Y152" s="67">
        <v>0</v>
      </c>
      <c r="Z152" s="67">
        <v>0</v>
      </c>
      <c r="AD152" s="76">
        <f t="shared" si="81"/>
        <v>0</v>
      </c>
      <c r="AE152" s="76">
        <f t="shared" si="82"/>
        <v>0</v>
      </c>
      <c r="AF152" s="76">
        <f t="shared" si="83"/>
        <v>0</v>
      </c>
      <c r="AG152" s="76">
        <f t="shared" si="84"/>
        <v>0</v>
      </c>
      <c r="AH152" s="76">
        <f t="shared" si="85"/>
        <v>0</v>
      </c>
      <c r="AJ152" s="67">
        <v>8.1</v>
      </c>
      <c r="AK152" s="67">
        <v>9.4</v>
      </c>
      <c r="AO152" s="76">
        <f t="shared" si="86"/>
        <v>9.4</v>
      </c>
      <c r="AP152" s="76">
        <f t="shared" si="87"/>
        <v>8.75</v>
      </c>
      <c r="AQ152" s="76">
        <f t="shared" si="88"/>
        <v>8.75</v>
      </c>
      <c r="AR152" s="76">
        <f t="shared" si="89"/>
        <v>8.1</v>
      </c>
      <c r="AS152" s="76">
        <f t="shared" si="90"/>
        <v>17.5</v>
      </c>
      <c r="AU152" s="67">
        <v>21.54</v>
      </c>
      <c r="AV152" s="67">
        <v>26.53</v>
      </c>
      <c r="AZ152" s="76">
        <f t="shared" si="91"/>
        <v>26.53</v>
      </c>
      <c r="BA152" s="76">
        <f t="shared" si="92"/>
        <v>24.035</v>
      </c>
      <c r="BB152" s="76">
        <f t="shared" si="93"/>
        <v>24.035</v>
      </c>
      <c r="BC152" s="76">
        <f t="shared" si="94"/>
        <v>21.54</v>
      </c>
      <c r="BD152" s="76">
        <f t="shared" si="95"/>
        <v>48.07</v>
      </c>
    </row>
    <row r="153" spans="4:56" x14ac:dyDescent="0.25">
      <c r="D153" s="21">
        <f t="shared" si="96"/>
        <v>136</v>
      </c>
      <c r="E153" s="67">
        <v>27</v>
      </c>
      <c r="F153" s="67">
        <v>28.1</v>
      </c>
      <c r="J153" s="76">
        <f t="shared" si="73"/>
        <v>28.1</v>
      </c>
      <c r="K153" s="76">
        <f t="shared" si="74"/>
        <v>27.55</v>
      </c>
      <c r="L153" s="76">
        <f t="shared" si="75"/>
        <v>27.55</v>
      </c>
      <c r="M153" s="76">
        <f t="shared" si="76"/>
        <v>27</v>
      </c>
      <c r="O153" s="67">
        <v>81</v>
      </c>
      <c r="P153" s="67">
        <v>84</v>
      </c>
      <c r="T153" s="78">
        <f t="shared" si="77"/>
        <v>84</v>
      </c>
      <c r="U153" s="78">
        <f t="shared" si="78"/>
        <v>82.5</v>
      </c>
      <c r="V153" s="78">
        <f t="shared" si="79"/>
        <v>82.5</v>
      </c>
      <c r="W153" s="78">
        <f t="shared" si="80"/>
        <v>81</v>
      </c>
      <c r="Y153" s="67">
        <v>1</v>
      </c>
      <c r="Z153" s="67">
        <v>0</v>
      </c>
      <c r="AD153" s="76">
        <f t="shared" si="81"/>
        <v>1</v>
      </c>
      <c r="AE153" s="76">
        <f t="shared" si="82"/>
        <v>0.5</v>
      </c>
      <c r="AF153" s="76">
        <f t="shared" si="83"/>
        <v>0.5</v>
      </c>
      <c r="AG153" s="76">
        <f t="shared" si="84"/>
        <v>0</v>
      </c>
      <c r="AH153" s="76">
        <f t="shared" si="85"/>
        <v>1</v>
      </c>
      <c r="AJ153" s="67">
        <v>9</v>
      </c>
      <c r="AK153" s="67">
        <v>9.5</v>
      </c>
      <c r="AO153" s="76">
        <f t="shared" si="86"/>
        <v>9.5</v>
      </c>
      <c r="AP153" s="76">
        <f t="shared" si="87"/>
        <v>9.25</v>
      </c>
      <c r="AQ153" s="76">
        <f t="shared" si="88"/>
        <v>9.25</v>
      </c>
      <c r="AR153" s="76">
        <f t="shared" si="89"/>
        <v>9</v>
      </c>
      <c r="AS153" s="76">
        <f t="shared" si="90"/>
        <v>18.5</v>
      </c>
      <c r="AU153" s="67">
        <v>22.23</v>
      </c>
      <c r="AV153" s="67">
        <v>26.91</v>
      </c>
      <c r="AZ153" s="76">
        <f t="shared" si="91"/>
        <v>26.91</v>
      </c>
      <c r="BA153" s="76">
        <f t="shared" si="92"/>
        <v>24.57</v>
      </c>
      <c r="BB153" s="76">
        <f t="shared" si="93"/>
        <v>24.57</v>
      </c>
      <c r="BC153" s="76">
        <f t="shared" si="94"/>
        <v>22.23</v>
      </c>
      <c r="BD153" s="76">
        <f t="shared" si="95"/>
        <v>49.14</v>
      </c>
    </row>
    <row r="154" spans="4:56" x14ac:dyDescent="0.25">
      <c r="D154" s="21">
        <f t="shared" si="96"/>
        <v>137</v>
      </c>
      <c r="E154" s="67">
        <v>26.5</v>
      </c>
      <c r="F154" s="67">
        <v>28.1</v>
      </c>
      <c r="J154" s="76">
        <f t="shared" si="73"/>
        <v>28.1</v>
      </c>
      <c r="K154" s="76">
        <f t="shared" si="74"/>
        <v>27.3</v>
      </c>
      <c r="L154" s="76">
        <f t="shared" si="75"/>
        <v>27.3</v>
      </c>
      <c r="M154" s="76">
        <f t="shared" si="76"/>
        <v>26.5</v>
      </c>
      <c r="O154" s="67">
        <v>82</v>
      </c>
      <c r="P154" s="67">
        <v>83</v>
      </c>
      <c r="T154" s="78">
        <f t="shared" si="77"/>
        <v>83</v>
      </c>
      <c r="U154" s="78">
        <f t="shared" si="78"/>
        <v>82.5</v>
      </c>
      <c r="V154" s="78">
        <f t="shared" si="79"/>
        <v>82.5</v>
      </c>
      <c r="W154" s="78">
        <f t="shared" si="80"/>
        <v>82</v>
      </c>
      <c r="Y154" s="67">
        <v>7.5</v>
      </c>
      <c r="Z154" s="67">
        <v>0</v>
      </c>
      <c r="AD154" s="76">
        <f t="shared" si="81"/>
        <v>7.5</v>
      </c>
      <c r="AE154" s="76">
        <f t="shared" si="82"/>
        <v>3.75</v>
      </c>
      <c r="AF154" s="76">
        <f t="shared" si="83"/>
        <v>3.75</v>
      </c>
      <c r="AG154" s="76">
        <f t="shared" si="84"/>
        <v>0</v>
      </c>
      <c r="AH154" s="76">
        <f t="shared" si="85"/>
        <v>7.5</v>
      </c>
      <c r="AJ154" s="67">
        <v>3.9</v>
      </c>
      <c r="AK154" s="67">
        <v>8.3000000000000007</v>
      </c>
      <c r="AO154" s="76">
        <f t="shared" si="86"/>
        <v>8.3000000000000007</v>
      </c>
      <c r="AP154" s="76">
        <f t="shared" si="87"/>
        <v>6.1</v>
      </c>
      <c r="AQ154" s="76">
        <f t="shared" si="88"/>
        <v>6.1000000000000005</v>
      </c>
      <c r="AR154" s="76">
        <f t="shared" si="89"/>
        <v>3.9</v>
      </c>
      <c r="AS154" s="76">
        <f t="shared" si="90"/>
        <v>12.200000000000001</v>
      </c>
      <c r="AU154" s="67">
        <v>12.84</v>
      </c>
      <c r="AV154" s="67">
        <v>23.64</v>
      </c>
      <c r="AZ154" s="76">
        <f t="shared" si="91"/>
        <v>23.64</v>
      </c>
      <c r="BA154" s="76">
        <f t="shared" si="92"/>
        <v>18.240000000000002</v>
      </c>
      <c r="BB154" s="76">
        <f t="shared" si="93"/>
        <v>18.240000000000002</v>
      </c>
      <c r="BC154" s="76">
        <f t="shared" si="94"/>
        <v>12.84</v>
      </c>
      <c r="BD154" s="76">
        <f t="shared" si="95"/>
        <v>36.480000000000004</v>
      </c>
    </row>
    <row r="155" spans="4:56" x14ac:dyDescent="0.25">
      <c r="D155" s="21">
        <f t="shared" si="96"/>
        <v>138</v>
      </c>
      <c r="E155" s="67">
        <v>25.1</v>
      </c>
      <c r="F155" s="67">
        <v>27.9</v>
      </c>
      <c r="J155" s="76">
        <f t="shared" si="73"/>
        <v>27.9</v>
      </c>
      <c r="K155" s="76">
        <f t="shared" si="74"/>
        <v>26.5</v>
      </c>
      <c r="L155" s="76">
        <f t="shared" si="75"/>
        <v>26.5</v>
      </c>
      <c r="M155" s="76">
        <f t="shared" si="76"/>
        <v>25.1</v>
      </c>
      <c r="O155" s="67">
        <v>80</v>
      </c>
      <c r="P155" s="67">
        <v>86</v>
      </c>
      <c r="T155" s="78">
        <f t="shared" si="77"/>
        <v>86</v>
      </c>
      <c r="U155" s="78">
        <f t="shared" si="78"/>
        <v>83</v>
      </c>
      <c r="V155" s="78">
        <f t="shared" si="79"/>
        <v>83</v>
      </c>
      <c r="W155" s="78">
        <f t="shared" si="80"/>
        <v>80</v>
      </c>
      <c r="Y155" s="67">
        <v>3</v>
      </c>
      <c r="Z155" s="67">
        <v>1</v>
      </c>
      <c r="AD155" s="76">
        <f t="shared" si="81"/>
        <v>3</v>
      </c>
      <c r="AE155" s="76">
        <f t="shared" si="82"/>
        <v>2</v>
      </c>
      <c r="AF155" s="76">
        <f t="shared" si="83"/>
        <v>2</v>
      </c>
      <c r="AG155" s="76">
        <f t="shared" si="84"/>
        <v>1</v>
      </c>
      <c r="AH155" s="76">
        <f t="shared" si="85"/>
        <v>4</v>
      </c>
      <c r="AJ155" s="67">
        <v>4.4000000000000004</v>
      </c>
      <c r="AK155" s="67">
        <v>7.6</v>
      </c>
      <c r="AO155" s="76">
        <f t="shared" si="86"/>
        <v>7.6</v>
      </c>
      <c r="AP155" s="76">
        <f t="shared" si="87"/>
        <v>6</v>
      </c>
      <c r="AQ155" s="76">
        <f t="shared" si="88"/>
        <v>6</v>
      </c>
      <c r="AR155" s="76">
        <f t="shared" si="89"/>
        <v>4.4000000000000004</v>
      </c>
      <c r="AS155" s="76">
        <f t="shared" si="90"/>
        <v>12</v>
      </c>
      <c r="AU155" s="67">
        <v>11.17</v>
      </c>
      <c r="AV155" s="67">
        <v>25.56</v>
      </c>
      <c r="AZ155" s="76">
        <f t="shared" si="91"/>
        <v>25.56</v>
      </c>
      <c r="BA155" s="76">
        <f t="shared" si="92"/>
        <v>18.364999999999998</v>
      </c>
      <c r="BB155" s="76">
        <f t="shared" si="93"/>
        <v>18.364999999999998</v>
      </c>
      <c r="BC155" s="76">
        <f t="shared" si="94"/>
        <v>11.17</v>
      </c>
      <c r="BD155" s="76">
        <f t="shared" si="95"/>
        <v>36.729999999999997</v>
      </c>
    </row>
    <row r="156" spans="4:56" x14ac:dyDescent="0.25">
      <c r="D156" s="21">
        <f t="shared" si="96"/>
        <v>139</v>
      </c>
      <c r="E156" s="67">
        <v>25.3</v>
      </c>
      <c r="F156" s="67">
        <v>27.9</v>
      </c>
      <c r="J156" s="76">
        <f t="shared" si="73"/>
        <v>27.9</v>
      </c>
      <c r="K156" s="76">
        <f t="shared" si="74"/>
        <v>26.6</v>
      </c>
      <c r="L156" s="76">
        <f t="shared" si="75"/>
        <v>26.6</v>
      </c>
      <c r="M156" s="76">
        <f t="shared" si="76"/>
        <v>25.3</v>
      </c>
      <c r="O156" s="67">
        <v>79</v>
      </c>
      <c r="P156" s="67">
        <v>84</v>
      </c>
      <c r="T156" s="78">
        <f t="shared" si="77"/>
        <v>84</v>
      </c>
      <c r="U156" s="78">
        <f t="shared" si="78"/>
        <v>81.5</v>
      </c>
      <c r="V156" s="78">
        <f t="shared" si="79"/>
        <v>81.5</v>
      </c>
      <c r="W156" s="78">
        <f t="shared" si="80"/>
        <v>79</v>
      </c>
      <c r="Y156" s="67">
        <v>0.5</v>
      </c>
      <c r="Z156" s="67">
        <v>0</v>
      </c>
      <c r="AD156" s="76">
        <f t="shared" si="81"/>
        <v>0.5</v>
      </c>
      <c r="AE156" s="76">
        <f t="shared" si="82"/>
        <v>0.25</v>
      </c>
      <c r="AF156" s="76">
        <f t="shared" si="83"/>
        <v>0.25</v>
      </c>
      <c r="AG156" s="76">
        <f t="shared" si="84"/>
        <v>0</v>
      </c>
      <c r="AH156" s="76">
        <f t="shared" si="85"/>
        <v>0.5</v>
      </c>
      <c r="AJ156" s="67">
        <v>1.7</v>
      </c>
      <c r="AK156" s="67">
        <v>7.2</v>
      </c>
      <c r="AO156" s="76">
        <f t="shared" si="86"/>
        <v>7.2</v>
      </c>
      <c r="AP156" s="76">
        <f t="shared" si="87"/>
        <v>4.45</v>
      </c>
      <c r="AQ156" s="76">
        <f t="shared" si="88"/>
        <v>4.45</v>
      </c>
      <c r="AR156" s="76">
        <f t="shared" si="89"/>
        <v>1.7</v>
      </c>
      <c r="AS156" s="76">
        <f t="shared" si="90"/>
        <v>8.9</v>
      </c>
      <c r="AU156" s="67">
        <v>3.44</v>
      </c>
      <c r="AV156" s="67">
        <v>24.67</v>
      </c>
      <c r="AZ156" s="76">
        <f t="shared" si="91"/>
        <v>24.67</v>
      </c>
      <c r="BA156" s="76">
        <f t="shared" si="92"/>
        <v>14.055</v>
      </c>
      <c r="BB156" s="76">
        <f t="shared" si="93"/>
        <v>14.055000000000001</v>
      </c>
      <c r="BC156" s="76">
        <f t="shared" si="94"/>
        <v>3.44</v>
      </c>
      <c r="BD156" s="76">
        <f t="shared" si="95"/>
        <v>28.110000000000003</v>
      </c>
    </row>
    <row r="157" spans="4:56" x14ac:dyDescent="0.25">
      <c r="D157" s="21">
        <f t="shared" si="96"/>
        <v>140</v>
      </c>
      <c r="E157" s="67">
        <v>24.8</v>
      </c>
      <c r="F157" s="67">
        <v>27.9</v>
      </c>
      <c r="J157" s="76">
        <f t="shared" si="73"/>
        <v>27.9</v>
      </c>
      <c r="K157" s="76">
        <f t="shared" si="74"/>
        <v>26.35</v>
      </c>
      <c r="L157" s="76">
        <f t="shared" si="75"/>
        <v>26.35</v>
      </c>
      <c r="M157" s="76">
        <f t="shared" si="76"/>
        <v>24.8</v>
      </c>
      <c r="O157" s="67">
        <v>87</v>
      </c>
      <c r="P157" s="67">
        <v>85</v>
      </c>
      <c r="T157" s="78">
        <f t="shared" si="77"/>
        <v>87</v>
      </c>
      <c r="U157" s="78">
        <f t="shared" si="78"/>
        <v>86</v>
      </c>
      <c r="V157" s="78">
        <f t="shared" si="79"/>
        <v>86</v>
      </c>
      <c r="W157" s="78">
        <f t="shared" si="80"/>
        <v>85</v>
      </c>
      <c r="Y157" s="67">
        <v>9</v>
      </c>
      <c r="Z157" s="67">
        <v>0</v>
      </c>
      <c r="AD157" s="76">
        <f t="shared" si="81"/>
        <v>9</v>
      </c>
      <c r="AE157" s="76">
        <f t="shared" si="82"/>
        <v>4.5</v>
      </c>
      <c r="AF157" s="76">
        <f t="shared" si="83"/>
        <v>4.5</v>
      </c>
      <c r="AG157" s="76">
        <f t="shared" si="84"/>
        <v>0</v>
      </c>
      <c r="AH157" s="76">
        <f t="shared" si="85"/>
        <v>9</v>
      </c>
      <c r="AJ157" s="67">
        <v>0</v>
      </c>
      <c r="AK157" s="67">
        <v>6.2</v>
      </c>
      <c r="AO157" s="76">
        <f t="shared" si="86"/>
        <v>6.2</v>
      </c>
      <c r="AP157" s="76">
        <f t="shared" si="87"/>
        <v>3.1</v>
      </c>
      <c r="AQ157" s="76">
        <f t="shared" si="88"/>
        <v>3.1</v>
      </c>
      <c r="AR157" s="76">
        <f t="shared" si="89"/>
        <v>0</v>
      </c>
      <c r="AS157" s="76">
        <f t="shared" si="90"/>
        <v>6.2</v>
      </c>
      <c r="AU157" s="67">
        <v>3.12</v>
      </c>
      <c r="AV157" s="67">
        <v>22.26</v>
      </c>
      <c r="AZ157" s="76">
        <f t="shared" si="91"/>
        <v>22.26</v>
      </c>
      <c r="BA157" s="76">
        <f t="shared" si="92"/>
        <v>12.690000000000001</v>
      </c>
      <c r="BB157" s="76">
        <f t="shared" si="93"/>
        <v>12.690000000000001</v>
      </c>
      <c r="BC157" s="76">
        <f t="shared" si="94"/>
        <v>3.12</v>
      </c>
      <c r="BD157" s="76">
        <f t="shared" si="95"/>
        <v>25.380000000000003</v>
      </c>
    </row>
    <row r="158" spans="4:56" x14ac:dyDescent="0.25">
      <c r="D158" s="21">
        <f t="shared" si="96"/>
        <v>141</v>
      </c>
      <c r="E158" s="67">
        <v>24.5</v>
      </c>
      <c r="F158" s="67">
        <v>28.3</v>
      </c>
      <c r="J158" s="76">
        <f t="shared" si="73"/>
        <v>28.3</v>
      </c>
      <c r="K158" s="76">
        <f t="shared" si="74"/>
        <v>26.4</v>
      </c>
      <c r="L158" s="76">
        <f t="shared" si="75"/>
        <v>26.4</v>
      </c>
      <c r="M158" s="76">
        <f t="shared" si="76"/>
        <v>24.5</v>
      </c>
      <c r="O158" s="67">
        <v>88</v>
      </c>
      <c r="P158" s="67">
        <v>83</v>
      </c>
      <c r="T158" s="78">
        <f t="shared" si="77"/>
        <v>88</v>
      </c>
      <c r="U158" s="78">
        <f t="shared" si="78"/>
        <v>85.5</v>
      </c>
      <c r="V158" s="78">
        <f t="shared" si="79"/>
        <v>85.5</v>
      </c>
      <c r="W158" s="78">
        <f t="shared" si="80"/>
        <v>83</v>
      </c>
      <c r="Y158" s="67">
        <v>14.5</v>
      </c>
      <c r="Z158" s="67">
        <v>0</v>
      </c>
      <c r="AD158" s="76">
        <f t="shared" si="81"/>
        <v>14.5</v>
      </c>
      <c r="AE158" s="76">
        <f t="shared" si="82"/>
        <v>7.25</v>
      </c>
      <c r="AF158" s="76">
        <f t="shared" si="83"/>
        <v>7.25</v>
      </c>
      <c r="AG158" s="76">
        <f t="shared" si="84"/>
        <v>0</v>
      </c>
      <c r="AH158" s="76">
        <f t="shared" si="85"/>
        <v>14.5</v>
      </c>
      <c r="AJ158" s="67">
        <v>1.6</v>
      </c>
      <c r="AK158" s="67">
        <v>7.6</v>
      </c>
      <c r="AO158" s="76">
        <f t="shared" si="86"/>
        <v>7.6</v>
      </c>
      <c r="AP158" s="76">
        <f t="shared" si="87"/>
        <v>4.5999999999999996</v>
      </c>
      <c r="AQ158" s="76">
        <f t="shared" si="88"/>
        <v>4.5999999999999996</v>
      </c>
      <c r="AR158" s="76">
        <f t="shared" si="89"/>
        <v>1.6</v>
      </c>
      <c r="AS158" s="76">
        <f t="shared" si="90"/>
        <v>9.1999999999999993</v>
      </c>
      <c r="AU158" s="67">
        <v>8.26</v>
      </c>
      <c r="AV158" s="67">
        <v>23.63</v>
      </c>
      <c r="AZ158" s="76">
        <f t="shared" si="91"/>
        <v>23.63</v>
      </c>
      <c r="BA158" s="76">
        <f t="shared" si="92"/>
        <v>15.945</v>
      </c>
      <c r="BB158" s="76">
        <f t="shared" si="93"/>
        <v>15.945</v>
      </c>
      <c r="BC158" s="76">
        <f t="shared" si="94"/>
        <v>8.26</v>
      </c>
      <c r="BD158" s="76">
        <f t="shared" si="95"/>
        <v>31.89</v>
      </c>
    </row>
    <row r="159" spans="4:56" x14ac:dyDescent="0.25">
      <c r="D159" s="21">
        <f t="shared" si="96"/>
        <v>142</v>
      </c>
      <c r="E159" s="67">
        <v>24.6</v>
      </c>
      <c r="F159" s="67">
        <v>28.5</v>
      </c>
      <c r="J159" s="76">
        <f t="shared" si="73"/>
        <v>28.5</v>
      </c>
      <c r="K159" s="76">
        <f t="shared" si="74"/>
        <v>26.55</v>
      </c>
      <c r="L159" s="76">
        <f t="shared" si="75"/>
        <v>26.55</v>
      </c>
      <c r="M159" s="76">
        <f t="shared" si="76"/>
        <v>24.6</v>
      </c>
      <c r="O159" s="67">
        <v>88</v>
      </c>
      <c r="P159" s="67">
        <v>82</v>
      </c>
      <c r="T159" s="78">
        <f t="shared" si="77"/>
        <v>88</v>
      </c>
      <c r="U159" s="78">
        <f t="shared" si="78"/>
        <v>85</v>
      </c>
      <c r="V159" s="78">
        <f t="shared" si="79"/>
        <v>85</v>
      </c>
      <c r="W159" s="78">
        <f t="shared" si="80"/>
        <v>82</v>
      </c>
      <c r="Y159" s="67">
        <v>8</v>
      </c>
      <c r="Z159" s="67">
        <v>0</v>
      </c>
      <c r="AD159" s="76">
        <f t="shared" si="81"/>
        <v>8</v>
      </c>
      <c r="AE159" s="76">
        <f t="shared" si="82"/>
        <v>4</v>
      </c>
      <c r="AF159" s="76">
        <f t="shared" si="83"/>
        <v>4</v>
      </c>
      <c r="AG159" s="76">
        <f t="shared" si="84"/>
        <v>0</v>
      </c>
      <c r="AH159" s="76">
        <f t="shared" si="85"/>
        <v>8</v>
      </c>
      <c r="AJ159" s="67">
        <v>0</v>
      </c>
      <c r="AK159" s="67">
        <v>7.1</v>
      </c>
      <c r="AO159" s="76">
        <f t="shared" si="86"/>
        <v>7.1</v>
      </c>
      <c r="AP159" s="76">
        <f t="shared" si="87"/>
        <v>3.55</v>
      </c>
      <c r="AQ159" s="76">
        <f t="shared" si="88"/>
        <v>3.55</v>
      </c>
      <c r="AR159" s="76">
        <f t="shared" si="89"/>
        <v>0</v>
      </c>
      <c r="AS159" s="76">
        <f t="shared" si="90"/>
        <v>7.1</v>
      </c>
      <c r="AU159" s="67">
        <v>1.68</v>
      </c>
      <c r="AV159" s="67">
        <v>22.73</v>
      </c>
      <c r="AZ159" s="76">
        <f t="shared" si="91"/>
        <v>22.73</v>
      </c>
      <c r="BA159" s="76">
        <f t="shared" si="92"/>
        <v>12.205</v>
      </c>
      <c r="BB159" s="76">
        <f t="shared" si="93"/>
        <v>12.205</v>
      </c>
      <c r="BC159" s="76">
        <f t="shared" si="94"/>
        <v>1.68</v>
      </c>
      <c r="BD159" s="76">
        <f t="shared" si="95"/>
        <v>24.41</v>
      </c>
    </row>
    <row r="160" spans="4:56" x14ac:dyDescent="0.25">
      <c r="D160" s="21">
        <f t="shared" si="96"/>
        <v>143</v>
      </c>
      <c r="E160" s="67">
        <v>25</v>
      </c>
      <c r="F160" s="67">
        <v>28.7</v>
      </c>
      <c r="J160" s="76">
        <f t="shared" si="73"/>
        <v>28.7</v>
      </c>
      <c r="K160" s="76">
        <f t="shared" si="74"/>
        <v>26.85</v>
      </c>
      <c r="L160" s="76">
        <f t="shared" si="75"/>
        <v>26.85</v>
      </c>
      <c r="M160" s="76">
        <f t="shared" si="76"/>
        <v>25</v>
      </c>
      <c r="O160" s="67">
        <v>90</v>
      </c>
      <c r="P160" s="67">
        <v>83</v>
      </c>
      <c r="T160" s="78">
        <f t="shared" si="77"/>
        <v>90</v>
      </c>
      <c r="U160" s="78">
        <f t="shared" si="78"/>
        <v>86.5</v>
      </c>
      <c r="V160" s="78">
        <f t="shared" si="79"/>
        <v>86.5</v>
      </c>
      <c r="W160" s="78">
        <f t="shared" si="80"/>
        <v>83</v>
      </c>
      <c r="Y160" s="67">
        <v>9.5</v>
      </c>
      <c r="Z160" s="67">
        <v>0</v>
      </c>
      <c r="AD160" s="76">
        <f t="shared" si="81"/>
        <v>9.5</v>
      </c>
      <c r="AE160" s="76">
        <f t="shared" si="82"/>
        <v>4.75</v>
      </c>
      <c r="AF160" s="76">
        <f t="shared" si="83"/>
        <v>4.75</v>
      </c>
      <c r="AG160" s="76">
        <f t="shared" si="84"/>
        <v>0</v>
      </c>
      <c r="AH160" s="76">
        <f t="shared" si="85"/>
        <v>9.5</v>
      </c>
      <c r="AJ160" s="67">
        <v>0.1</v>
      </c>
      <c r="AK160" s="67">
        <v>8.6</v>
      </c>
      <c r="AO160" s="76">
        <f t="shared" si="86"/>
        <v>8.6</v>
      </c>
      <c r="AP160" s="76">
        <f t="shared" si="87"/>
        <v>4.3499999999999996</v>
      </c>
      <c r="AQ160" s="76">
        <f t="shared" si="88"/>
        <v>4.3499999999999996</v>
      </c>
      <c r="AR160" s="76">
        <f t="shared" si="89"/>
        <v>0.1</v>
      </c>
      <c r="AS160" s="76">
        <f t="shared" si="90"/>
        <v>8.6999999999999993</v>
      </c>
      <c r="AU160" s="67">
        <v>1.6</v>
      </c>
      <c r="AV160" s="67">
        <v>25.55</v>
      </c>
      <c r="AZ160" s="76">
        <f t="shared" si="91"/>
        <v>25.55</v>
      </c>
      <c r="BA160" s="76">
        <f t="shared" si="92"/>
        <v>13.574999999999999</v>
      </c>
      <c r="BB160" s="76">
        <f t="shared" si="93"/>
        <v>13.575000000000001</v>
      </c>
      <c r="BC160" s="76">
        <f t="shared" si="94"/>
        <v>1.6</v>
      </c>
      <c r="BD160" s="76">
        <f t="shared" si="95"/>
        <v>27.150000000000002</v>
      </c>
    </row>
    <row r="161" spans="4:56" x14ac:dyDescent="0.25">
      <c r="D161" s="21">
        <f t="shared" si="96"/>
        <v>144</v>
      </c>
      <c r="E161" s="67">
        <v>25</v>
      </c>
      <c r="F161" s="67">
        <v>28</v>
      </c>
      <c r="J161" s="76">
        <f t="shared" si="73"/>
        <v>28</v>
      </c>
      <c r="K161" s="76">
        <f t="shared" si="74"/>
        <v>26.5</v>
      </c>
      <c r="L161" s="76">
        <f t="shared" si="75"/>
        <v>26.5</v>
      </c>
      <c r="M161" s="76">
        <f t="shared" si="76"/>
        <v>25</v>
      </c>
      <c r="O161" s="67">
        <v>89</v>
      </c>
      <c r="P161" s="67">
        <v>85</v>
      </c>
      <c r="T161" s="78">
        <f t="shared" si="77"/>
        <v>89</v>
      </c>
      <c r="U161" s="78">
        <f t="shared" si="78"/>
        <v>87</v>
      </c>
      <c r="V161" s="78">
        <f t="shared" si="79"/>
        <v>87</v>
      </c>
      <c r="W161" s="78">
        <f t="shared" si="80"/>
        <v>85</v>
      </c>
      <c r="Y161" s="67">
        <v>10.5</v>
      </c>
      <c r="Z161" s="67">
        <v>81.5</v>
      </c>
      <c r="AD161" s="76">
        <f t="shared" si="81"/>
        <v>81.5</v>
      </c>
      <c r="AE161" s="76">
        <f t="shared" si="82"/>
        <v>46</v>
      </c>
      <c r="AF161" s="76">
        <f t="shared" si="83"/>
        <v>46</v>
      </c>
      <c r="AG161" s="76">
        <f t="shared" si="84"/>
        <v>10.5</v>
      </c>
      <c r="AH161" s="76">
        <f t="shared" si="85"/>
        <v>92</v>
      </c>
      <c r="AJ161" s="67">
        <v>0</v>
      </c>
      <c r="AK161" s="67">
        <v>7.7</v>
      </c>
      <c r="AO161" s="76">
        <f t="shared" si="86"/>
        <v>7.7</v>
      </c>
      <c r="AP161" s="76">
        <f t="shared" si="87"/>
        <v>3.85</v>
      </c>
      <c r="AQ161" s="76">
        <f t="shared" si="88"/>
        <v>3.85</v>
      </c>
      <c r="AR161" s="76">
        <f t="shared" si="89"/>
        <v>0</v>
      </c>
      <c r="AS161" s="76">
        <f t="shared" si="90"/>
        <v>7.7</v>
      </c>
      <c r="AU161" s="67">
        <v>1.64</v>
      </c>
      <c r="AV161" s="67">
        <v>24.69</v>
      </c>
      <c r="AZ161" s="76">
        <f t="shared" si="91"/>
        <v>24.69</v>
      </c>
      <c r="BA161" s="76">
        <f t="shared" si="92"/>
        <v>13.165000000000001</v>
      </c>
      <c r="BB161" s="76">
        <f t="shared" si="93"/>
        <v>13.165000000000001</v>
      </c>
      <c r="BC161" s="76">
        <f t="shared" si="94"/>
        <v>1.64</v>
      </c>
      <c r="BD161" s="76">
        <f t="shared" si="95"/>
        <v>26.330000000000002</v>
      </c>
    </row>
    <row r="162" spans="4:56" x14ac:dyDescent="0.25">
      <c r="D162" s="21">
        <f t="shared" si="96"/>
        <v>145</v>
      </c>
      <c r="E162" s="67">
        <v>24.7</v>
      </c>
      <c r="F162" s="67">
        <v>26.8</v>
      </c>
      <c r="J162" s="76">
        <f t="shared" si="73"/>
        <v>26.8</v>
      </c>
      <c r="K162" s="76">
        <f t="shared" si="74"/>
        <v>25.75</v>
      </c>
      <c r="L162" s="76">
        <f t="shared" si="75"/>
        <v>25.75</v>
      </c>
      <c r="M162" s="76">
        <f t="shared" si="76"/>
        <v>24.7</v>
      </c>
      <c r="O162" s="67">
        <v>87</v>
      </c>
      <c r="P162" s="67">
        <v>86</v>
      </c>
      <c r="T162" s="78">
        <f t="shared" si="77"/>
        <v>87</v>
      </c>
      <c r="U162" s="78">
        <f t="shared" si="78"/>
        <v>86.5</v>
      </c>
      <c r="V162" s="78">
        <f t="shared" si="79"/>
        <v>86.5</v>
      </c>
      <c r="W162" s="78">
        <f t="shared" si="80"/>
        <v>86</v>
      </c>
      <c r="Y162" s="67">
        <v>8</v>
      </c>
      <c r="Z162" s="67" t="str">
        <v>T</v>
      </c>
      <c r="AD162" s="76">
        <f t="shared" si="81"/>
        <v>8</v>
      </c>
      <c r="AE162" s="76">
        <f t="shared" si="82"/>
        <v>8</v>
      </c>
      <c r="AF162" s="76">
        <f t="shared" si="83"/>
        <v>8</v>
      </c>
      <c r="AG162" s="76">
        <f t="shared" si="84"/>
        <v>8</v>
      </c>
      <c r="AH162" s="76">
        <f t="shared" si="85"/>
        <v>8</v>
      </c>
      <c r="AJ162" s="67">
        <v>0.1</v>
      </c>
      <c r="AK162" s="67">
        <v>3.9</v>
      </c>
      <c r="AO162" s="76">
        <f t="shared" si="86"/>
        <v>3.9</v>
      </c>
      <c r="AP162" s="76">
        <f t="shared" si="87"/>
        <v>2</v>
      </c>
      <c r="AQ162" s="76">
        <f t="shared" si="88"/>
        <v>2</v>
      </c>
      <c r="AR162" s="76">
        <f t="shared" si="89"/>
        <v>0.1</v>
      </c>
      <c r="AS162" s="76">
        <f t="shared" si="90"/>
        <v>4</v>
      </c>
      <c r="AU162" s="67">
        <v>4.63</v>
      </c>
      <c r="AV162" s="67">
        <v>20.02</v>
      </c>
      <c r="AZ162" s="76">
        <f t="shared" si="91"/>
        <v>20.02</v>
      </c>
      <c r="BA162" s="76">
        <f t="shared" si="92"/>
        <v>12.324999999999999</v>
      </c>
      <c r="BB162" s="76">
        <f t="shared" si="93"/>
        <v>12.324999999999999</v>
      </c>
      <c r="BC162" s="76">
        <f t="shared" si="94"/>
        <v>4.63</v>
      </c>
      <c r="BD162" s="76">
        <f t="shared" si="95"/>
        <v>24.65</v>
      </c>
    </row>
    <row r="163" spans="4:56" x14ac:dyDescent="0.25">
      <c r="D163" s="21">
        <f t="shared" si="96"/>
        <v>146</v>
      </c>
      <c r="E163" s="67">
        <v>26</v>
      </c>
      <c r="F163" s="67">
        <v>27.9</v>
      </c>
      <c r="J163" s="76">
        <f t="shared" si="73"/>
        <v>27.9</v>
      </c>
      <c r="K163" s="76">
        <f t="shared" si="74"/>
        <v>26.95</v>
      </c>
      <c r="L163" s="76">
        <f t="shared" si="75"/>
        <v>26.95</v>
      </c>
      <c r="M163" s="76">
        <f t="shared" si="76"/>
        <v>26</v>
      </c>
      <c r="O163" s="67">
        <v>82</v>
      </c>
      <c r="P163" s="67">
        <v>86</v>
      </c>
      <c r="T163" s="78">
        <f t="shared" si="77"/>
        <v>86</v>
      </c>
      <c r="U163" s="78">
        <f t="shared" si="78"/>
        <v>84</v>
      </c>
      <c r="V163" s="78">
        <f t="shared" si="79"/>
        <v>84</v>
      </c>
      <c r="W163" s="78">
        <f t="shared" si="80"/>
        <v>82</v>
      </c>
      <c r="Y163" s="67">
        <v>0</v>
      </c>
      <c r="Z163" s="67">
        <v>0</v>
      </c>
      <c r="AD163" s="76">
        <f t="shared" si="81"/>
        <v>0</v>
      </c>
      <c r="AE163" s="76">
        <f t="shared" si="82"/>
        <v>0</v>
      </c>
      <c r="AF163" s="76">
        <f t="shared" si="83"/>
        <v>0</v>
      </c>
      <c r="AG163" s="76">
        <f t="shared" si="84"/>
        <v>0</v>
      </c>
      <c r="AH163" s="76">
        <f t="shared" si="85"/>
        <v>0</v>
      </c>
      <c r="AJ163" s="67">
        <v>2.9</v>
      </c>
      <c r="AK163" s="67">
        <v>8</v>
      </c>
      <c r="AO163" s="76">
        <f t="shared" si="86"/>
        <v>8</v>
      </c>
      <c r="AP163" s="76">
        <f t="shared" si="87"/>
        <v>5.4499999999999993</v>
      </c>
      <c r="AQ163" s="76">
        <f t="shared" si="88"/>
        <v>5.45</v>
      </c>
      <c r="AR163" s="76">
        <f t="shared" si="89"/>
        <v>2.9</v>
      </c>
      <c r="AS163" s="76">
        <f t="shared" si="90"/>
        <v>10.9</v>
      </c>
      <c r="AU163" s="67">
        <v>11.36</v>
      </c>
      <c r="AV163" s="67">
        <v>24.61</v>
      </c>
      <c r="AZ163" s="76">
        <f t="shared" si="91"/>
        <v>24.61</v>
      </c>
      <c r="BA163" s="76">
        <f t="shared" si="92"/>
        <v>17.984999999999999</v>
      </c>
      <c r="BB163" s="76">
        <f t="shared" si="93"/>
        <v>17.984999999999999</v>
      </c>
      <c r="BC163" s="76">
        <f t="shared" si="94"/>
        <v>11.36</v>
      </c>
      <c r="BD163" s="76">
        <f t="shared" si="95"/>
        <v>35.97</v>
      </c>
    </row>
    <row r="164" spans="4:56" x14ac:dyDescent="0.25">
      <c r="D164" s="21">
        <f t="shared" si="96"/>
        <v>147</v>
      </c>
      <c r="E164" s="67">
        <v>27.1</v>
      </c>
      <c r="F164" s="67">
        <v>29.1</v>
      </c>
      <c r="J164" s="76">
        <f t="shared" si="73"/>
        <v>29.1</v>
      </c>
      <c r="K164" s="76">
        <f t="shared" si="74"/>
        <v>28.1</v>
      </c>
      <c r="L164" s="76">
        <f t="shared" si="75"/>
        <v>28.1</v>
      </c>
      <c r="M164" s="76">
        <f t="shared" si="76"/>
        <v>27.1</v>
      </c>
      <c r="O164" s="67">
        <v>82</v>
      </c>
      <c r="P164" s="67">
        <v>81</v>
      </c>
      <c r="T164" s="78">
        <f t="shared" si="77"/>
        <v>82</v>
      </c>
      <c r="U164" s="78">
        <f t="shared" si="78"/>
        <v>81.5</v>
      </c>
      <c r="V164" s="78">
        <f t="shared" si="79"/>
        <v>81.5</v>
      </c>
      <c r="W164" s="78">
        <f t="shared" si="80"/>
        <v>81</v>
      </c>
      <c r="Y164" s="67">
        <v>4.5</v>
      </c>
      <c r="Z164" s="67">
        <v>0</v>
      </c>
      <c r="AD164" s="76">
        <f t="shared" si="81"/>
        <v>4.5</v>
      </c>
      <c r="AE164" s="76">
        <f t="shared" si="82"/>
        <v>2.25</v>
      </c>
      <c r="AF164" s="76">
        <f t="shared" si="83"/>
        <v>2.25</v>
      </c>
      <c r="AG164" s="76">
        <f t="shared" si="84"/>
        <v>0</v>
      </c>
      <c r="AH164" s="76">
        <f t="shared" si="85"/>
        <v>4.5</v>
      </c>
      <c r="AJ164" s="67">
        <v>4.7</v>
      </c>
      <c r="AK164" s="67">
        <v>10.5</v>
      </c>
      <c r="AO164" s="76">
        <f t="shared" si="86"/>
        <v>10.5</v>
      </c>
      <c r="AP164" s="76">
        <f t="shared" si="87"/>
        <v>7.6</v>
      </c>
      <c r="AQ164" s="76">
        <f t="shared" si="88"/>
        <v>7.6</v>
      </c>
      <c r="AR164" s="76">
        <f t="shared" si="89"/>
        <v>4.7</v>
      </c>
      <c r="AS164" s="76">
        <f t="shared" si="90"/>
        <v>15.2</v>
      </c>
      <c r="AU164" s="67">
        <v>16.940000000000001</v>
      </c>
      <c r="AV164" s="67">
        <v>26.89</v>
      </c>
      <c r="AZ164" s="76">
        <f t="shared" si="91"/>
        <v>26.89</v>
      </c>
      <c r="BA164" s="76">
        <f t="shared" si="92"/>
        <v>21.914999999999999</v>
      </c>
      <c r="BB164" s="76">
        <f t="shared" si="93"/>
        <v>21.914999999999999</v>
      </c>
      <c r="BC164" s="76">
        <f t="shared" si="94"/>
        <v>16.940000000000001</v>
      </c>
      <c r="BD164" s="76">
        <f t="shared" si="95"/>
        <v>43.83</v>
      </c>
    </row>
    <row r="165" spans="4:56" x14ac:dyDescent="0.25">
      <c r="D165" s="21">
        <f t="shared" si="96"/>
        <v>148</v>
      </c>
      <c r="E165" s="67">
        <v>25.2</v>
      </c>
      <c r="F165" s="67">
        <v>28.8</v>
      </c>
      <c r="J165" s="76">
        <f t="shared" si="73"/>
        <v>28.8</v>
      </c>
      <c r="K165" s="76">
        <f t="shared" si="74"/>
        <v>27</v>
      </c>
      <c r="L165" s="76">
        <f t="shared" si="75"/>
        <v>27</v>
      </c>
      <c r="M165" s="76">
        <f t="shared" si="76"/>
        <v>25.2</v>
      </c>
      <c r="O165" s="67">
        <v>86</v>
      </c>
      <c r="P165" s="67">
        <v>81</v>
      </c>
      <c r="T165" s="78">
        <f t="shared" si="77"/>
        <v>86</v>
      </c>
      <c r="U165" s="78">
        <f t="shared" si="78"/>
        <v>83.5</v>
      </c>
      <c r="V165" s="78">
        <f t="shared" si="79"/>
        <v>83.5</v>
      </c>
      <c r="W165" s="78">
        <f t="shared" si="80"/>
        <v>81</v>
      </c>
      <c r="Y165" s="67">
        <v>16.5</v>
      </c>
      <c r="Z165" s="67">
        <v>0</v>
      </c>
      <c r="AD165" s="76">
        <f t="shared" si="81"/>
        <v>16.5</v>
      </c>
      <c r="AE165" s="76">
        <f t="shared" si="82"/>
        <v>8.25</v>
      </c>
      <c r="AF165" s="76">
        <f t="shared" si="83"/>
        <v>8.25</v>
      </c>
      <c r="AG165" s="76">
        <f t="shared" si="84"/>
        <v>0</v>
      </c>
      <c r="AH165" s="76">
        <f t="shared" si="85"/>
        <v>16.5</v>
      </c>
      <c r="AJ165" s="67">
        <v>0.3</v>
      </c>
      <c r="AK165" s="67">
        <v>7.8</v>
      </c>
      <c r="AO165" s="76">
        <f t="shared" si="86"/>
        <v>7.8</v>
      </c>
      <c r="AP165" s="76">
        <f t="shared" si="87"/>
        <v>4.05</v>
      </c>
      <c r="AQ165" s="76">
        <f t="shared" si="88"/>
        <v>4.05</v>
      </c>
      <c r="AR165" s="76">
        <f t="shared" si="89"/>
        <v>0.3</v>
      </c>
      <c r="AS165" s="76">
        <f t="shared" si="90"/>
        <v>8.1</v>
      </c>
      <c r="AU165" s="67">
        <v>3.23</v>
      </c>
      <c r="AV165" s="67">
        <v>24.48</v>
      </c>
      <c r="AZ165" s="76">
        <f t="shared" si="91"/>
        <v>24.48</v>
      </c>
      <c r="BA165" s="76">
        <f t="shared" si="92"/>
        <v>13.855</v>
      </c>
      <c r="BB165" s="76">
        <f t="shared" si="93"/>
        <v>13.855</v>
      </c>
      <c r="BC165" s="76">
        <f t="shared" si="94"/>
        <v>3.23</v>
      </c>
      <c r="BD165" s="76">
        <f t="shared" si="95"/>
        <v>27.71</v>
      </c>
    </row>
    <row r="166" spans="4:56" x14ac:dyDescent="0.25">
      <c r="D166" s="21">
        <f t="shared" si="96"/>
        <v>149</v>
      </c>
      <c r="E166" s="67">
        <v>25</v>
      </c>
      <c r="F166" s="67">
        <v>25.7</v>
      </c>
      <c r="J166" s="76">
        <f t="shared" si="73"/>
        <v>25.7</v>
      </c>
      <c r="K166" s="76">
        <f t="shared" si="74"/>
        <v>25.35</v>
      </c>
      <c r="L166" s="76">
        <f t="shared" si="75"/>
        <v>25.35</v>
      </c>
      <c r="M166" s="76">
        <f t="shared" si="76"/>
        <v>25</v>
      </c>
      <c r="O166" s="67">
        <v>89</v>
      </c>
      <c r="P166" s="67">
        <v>90</v>
      </c>
      <c r="T166" s="78">
        <f t="shared" si="77"/>
        <v>90</v>
      </c>
      <c r="U166" s="78">
        <f t="shared" si="78"/>
        <v>89.5</v>
      </c>
      <c r="V166" s="78">
        <f t="shared" si="79"/>
        <v>89.5</v>
      </c>
      <c r="W166" s="78">
        <f t="shared" si="80"/>
        <v>89</v>
      </c>
      <c r="Y166" s="67">
        <v>10.5</v>
      </c>
      <c r="Z166" s="67">
        <v>5.5</v>
      </c>
      <c r="AD166" s="76">
        <f t="shared" si="81"/>
        <v>10.5</v>
      </c>
      <c r="AE166" s="76">
        <f t="shared" si="82"/>
        <v>8</v>
      </c>
      <c r="AF166" s="76">
        <f t="shared" si="83"/>
        <v>8</v>
      </c>
      <c r="AG166" s="76">
        <f t="shared" si="84"/>
        <v>5.5</v>
      </c>
      <c r="AH166" s="76">
        <f t="shared" si="85"/>
        <v>16</v>
      </c>
      <c r="AJ166" s="67">
        <v>0.1</v>
      </c>
      <c r="AK166" s="67">
        <v>0.2</v>
      </c>
      <c r="AO166" s="76">
        <f t="shared" si="86"/>
        <v>0.2</v>
      </c>
      <c r="AP166" s="76">
        <f t="shared" si="87"/>
        <v>0.15000000000000002</v>
      </c>
      <c r="AQ166" s="76">
        <f t="shared" si="88"/>
        <v>0.15000000000000002</v>
      </c>
      <c r="AR166" s="76">
        <f t="shared" si="89"/>
        <v>0.1</v>
      </c>
      <c r="AS166" s="76">
        <f t="shared" si="90"/>
        <v>0.30000000000000004</v>
      </c>
      <c r="AU166" s="67">
        <v>7.58</v>
      </c>
      <c r="AV166" s="67">
        <v>5.38</v>
      </c>
      <c r="AZ166" s="76">
        <f t="shared" si="91"/>
        <v>7.58</v>
      </c>
      <c r="BA166" s="76">
        <f t="shared" si="92"/>
        <v>6.48</v>
      </c>
      <c r="BB166" s="76">
        <f t="shared" si="93"/>
        <v>6.48</v>
      </c>
      <c r="BC166" s="76">
        <f t="shared" si="94"/>
        <v>5.38</v>
      </c>
      <c r="BD166" s="76">
        <f t="shared" si="95"/>
        <v>12.96</v>
      </c>
    </row>
    <row r="167" spans="4:56" x14ac:dyDescent="0.25">
      <c r="D167" s="21">
        <f t="shared" si="96"/>
        <v>150</v>
      </c>
      <c r="E167" s="67">
        <v>26.5</v>
      </c>
      <c r="F167" s="67">
        <v>25.5</v>
      </c>
      <c r="J167" s="76">
        <f t="shared" si="73"/>
        <v>26.5</v>
      </c>
      <c r="K167" s="76">
        <f t="shared" si="74"/>
        <v>26</v>
      </c>
      <c r="L167" s="76">
        <f t="shared" si="75"/>
        <v>26</v>
      </c>
      <c r="M167" s="76">
        <f t="shared" si="76"/>
        <v>25.5</v>
      </c>
      <c r="O167" s="67">
        <v>85</v>
      </c>
      <c r="P167" s="67">
        <v>92</v>
      </c>
      <c r="T167" s="78">
        <f t="shared" si="77"/>
        <v>92</v>
      </c>
      <c r="U167" s="78">
        <f t="shared" si="78"/>
        <v>88.5</v>
      </c>
      <c r="V167" s="78">
        <f t="shared" si="79"/>
        <v>88.5</v>
      </c>
      <c r="W167" s="78">
        <f t="shared" si="80"/>
        <v>85</v>
      </c>
      <c r="Y167" s="67">
        <v>10</v>
      </c>
      <c r="Z167" s="67">
        <v>23.5</v>
      </c>
      <c r="AD167" s="76">
        <f t="shared" si="81"/>
        <v>23.5</v>
      </c>
      <c r="AE167" s="76">
        <f t="shared" si="82"/>
        <v>16.75</v>
      </c>
      <c r="AF167" s="76">
        <f t="shared" si="83"/>
        <v>16.75</v>
      </c>
      <c r="AG167" s="76">
        <f t="shared" si="84"/>
        <v>10</v>
      </c>
      <c r="AH167" s="76">
        <f t="shared" si="85"/>
        <v>33.5</v>
      </c>
      <c r="AJ167" s="67">
        <v>5.0999999999999996</v>
      </c>
      <c r="AK167" s="67">
        <v>1.8</v>
      </c>
      <c r="AO167" s="76">
        <f t="shared" si="86"/>
        <v>5.0999999999999996</v>
      </c>
      <c r="AP167" s="76">
        <f t="shared" si="87"/>
        <v>3.45</v>
      </c>
      <c r="AQ167" s="76">
        <f t="shared" si="88"/>
        <v>3.4499999999999997</v>
      </c>
      <c r="AR167" s="76">
        <f t="shared" si="89"/>
        <v>1.8</v>
      </c>
      <c r="AS167" s="76">
        <f t="shared" si="90"/>
        <v>6.8999999999999995</v>
      </c>
      <c r="AU167" s="67">
        <v>15.18</v>
      </c>
      <c r="AV167" s="67">
        <v>10.51</v>
      </c>
      <c r="AZ167" s="76">
        <f t="shared" si="91"/>
        <v>15.18</v>
      </c>
      <c r="BA167" s="76">
        <f t="shared" si="92"/>
        <v>12.844999999999999</v>
      </c>
      <c r="BB167" s="76">
        <f t="shared" si="93"/>
        <v>12.844999999999999</v>
      </c>
      <c r="BC167" s="76">
        <f t="shared" si="94"/>
        <v>10.51</v>
      </c>
      <c r="BD167" s="76">
        <f t="shared" si="95"/>
        <v>25.689999999999998</v>
      </c>
    </row>
    <row r="168" spans="4:56" x14ac:dyDescent="0.25">
      <c r="D168" s="21">
        <f t="shared" si="96"/>
        <v>151</v>
      </c>
      <c r="E168" s="67">
        <v>28.1</v>
      </c>
      <c r="F168" s="67">
        <v>25.2</v>
      </c>
      <c r="J168" s="76">
        <f t="shared" si="73"/>
        <v>28.1</v>
      </c>
      <c r="K168" s="76">
        <f t="shared" si="74"/>
        <v>26.65</v>
      </c>
      <c r="L168" s="76">
        <f t="shared" si="75"/>
        <v>26.65</v>
      </c>
      <c r="M168" s="76">
        <f t="shared" si="76"/>
        <v>25.2</v>
      </c>
      <c r="O168" s="67">
        <v>76</v>
      </c>
      <c r="P168" s="67">
        <v>92</v>
      </c>
      <c r="T168" s="78">
        <f t="shared" si="77"/>
        <v>92</v>
      </c>
      <c r="U168" s="78">
        <f t="shared" si="78"/>
        <v>84</v>
      </c>
      <c r="V168" s="78">
        <f t="shared" si="79"/>
        <v>84</v>
      </c>
      <c r="W168" s="78">
        <f t="shared" si="80"/>
        <v>76</v>
      </c>
      <c r="Y168" s="67">
        <v>0</v>
      </c>
      <c r="Z168" s="67">
        <v>10.5</v>
      </c>
      <c r="AD168" s="76">
        <f t="shared" si="81"/>
        <v>10.5</v>
      </c>
      <c r="AE168" s="76">
        <f t="shared" si="82"/>
        <v>5.25</v>
      </c>
      <c r="AF168" s="76">
        <f t="shared" si="83"/>
        <v>5.25</v>
      </c>
      <c r="AG168" s="76">
        <f t="shared" si="84"/>
        <v>0</v>
      </c>
      <c r="AH168" s="76">
        <f t="shared" si="85"/>
        <v>10.5</v>
      </c>
      <c r="AJ168" s="67">
        <v>8.1999999999999993</v>
      </c>
      <c r="AK168" s="67">
        <v>0</v>
      </c>
      <c r="AO168" s="76">
        <f t="shared" si="86"/>
        <v>8.1999999999999993</v>
      </c>
      <c r="AP168" s="76">
        <f t="shared" si="87"/>
        <v>4.0999999999999996</v>
      </c>
      <c r="AQ168" s="76">
        <f t="shared" si="88"/>
        <v>4.0999999999999996</v>
      </c>
      <c r="AR168" s="76">
        <f t="shared" si="89"/>
        <v>0</v>
      </c>
      <c r="AS168" s="76">
        <f t="shared" si="90"/>
        <v>8.1999999999999993</v>
      </c>
      <c r="AU168" s="67">
        <v>27.03</v>
      </c>
      <c r="AV168" s="67">
        <v>7.42</v>
      </c>
      <c r="AZ168" s="76">
        <f t="shared" si="91"/>
        <v>27.03</v>
      </c>
      <c r="BA168" s="76">
        <f t="shared" si="92"/>
        <v>17.225000000000001</v>
      </c>
      <c r="BB168" s="76">
        <f t="shared" si="93"/>
        <v>17.225000000000001</v>
      </c>
      <c r="BC168" s="76">
        <f t="shared" si="94"/>
        <v>7.42</v>
      </c>
      <c r="BD168" s="76">
        <f t="shared" si="95"/>
        <v>34.450000000000003</v>
      </c>
    </row>
    <row r="169" spans="4:56" x14ac:dyDescent="0.25">
      <c r="D169" s="21">
        <f t="shared" si="96"/>
        <v>152</v>
      </c>
      <c r="E169" s="67">
        <v>28.9</v>
      </c>
      <c r="F169" s="67">
        <v>26.8</v>
      </c>
      <c r="J169" s="76">
        <f t="shared" si="73"/>
        <v>28.9</v>
      </c>
      <c r="K169" s="76">
        <f t="shared" si="74"/>
        <v>27.85</v>
      </c>
      <c r="L169" s="76">
        <f t="shared" si="75"/>
        <v>27.85</v>
      </c>
      <c r="M169" s="76">
        <f t="shared" si="76"/>
        <v>26.8</v>
      </c>
      <c r="O169" s="67">
        <v>74</v>
      </c>
      <c r="P169" s="67">
        <v>89</v>
      </c>
      <c r="T169" s="78">
        <f t="shared" si="77"/>
        <v>89</v>
      </c>
      <c r="U169" s="78">
        <f t="shared" si="78"/>
        <v>81.5</v>
      </c>
      <c r="V169" s="78">
        <f t="shared" si="79"/>
        <v>81.5</v>
      </c>
      <c r="W169" s="78">
        <f t="shared" si="80"/>
        <v>74</v>
      </c>
      <c r="Y169" s="67">
        <v>0</v>
      </c>
      <c r="Z169" s="67" t="str">
        <v>T</v>
      </c>
      <c r="AD169" s="76">
        <f t="shared" si="81"/>
        <v>0</v>
      </c>
      <c r="AE169" s="76">
        <f t="shared" si="82"/>
        <v>0</v>
      </c>
      <c r="AF169" s="76">
        <f t="shared" si="83"/>
        <v>0</v>
      </c>
      <c r="AG169" s="76">
        <f t="shared" si="84"/>
        <v>0</v>
      </c>
      <c r="AH169" s="76">
        <f t="shared" si="85"/>
        <v>0</v>
      </c>
      <c r="AJ169" s="67">
        <v>8.1</v>
      </c>
      <c r="AK169" s="67">
        <v>1.5</v>
      </c>
      <c r="AO169" s="76">
        <f t="shared" si="86"/>
        <v>8.1</v>
      </c>
      <c r="AP169" s="76">
        <f t="shared" si="87"/>
        <v>4.8</v>
      </c>
      <c r="AQ169" s="76">
        <f t="shared" si="88"/>
        <v>4.8</v>
      </c>
      <c r="AR169" s="76">
        <f t="shared" si="89"/>
        <v>1.5</v>
      </c>
      <c r="AS169" s="76">
        <f t="shared" si="90"/>
        <v>9.6</v>
      </c>
      <c r="AU169" s="67">
        <v>25.07</v>
      </c>
      <c r="AV169" s="67">
        <v>16.41</v>
      </c>
      <c r="AZ169" s="76">
        <f t="shared" si="91"/>
        <v>25.07</v>
      </c>
      <c r="BA169" s="76">
        <f t="shared" si="92"/>
        <v>20.740000000000002</v>
      </c>
      <c r="BB169" s="76">
        <f t="shared" si="93"/>
        <v>20.740000000000002</v>
      </c>
      <c r="BC169" s="76">
        <f t="shared" si="94"/>
        <v>16.41</v>
      </c>
      <c r="BD169" s="76">
        <f t="shared" si="95"/>
        <v>41.480000000000004</v>
      </c>
    </row>
    <row r="170" spans="4:56" x14ac:dyDescent="0.25">
      <c r="D170" s="21">
        <f t="shared" si="96"/>
        <v>153</v>
      </c>
      <c r="E170" s="67">
        <v>28.5</v>
      </c>
      <c r="F170" s="67">
        <v>28</v>
      </c>
      <c r="J170" s="76">
        <f t="shared" si="73"/>
        <v>28.5</v>
      </c>
      <c r="K170" s="76">
        <f t="shared" si="74"/>
        <v>28.25</v>
      </c>
      <c r="L170" s="76">
        <f t="shared" si="75"/>
        <v>28.25</v>
      </c>
      <c r="M170" s="76">
        <f t="shared" si="76"/>
        <v>28</v>
      </c>
      <c r="O170" s="67">
        <v>77</v>
      </c>
      <c r="P170" s="67">
        <v>87</v>
      </c>
      <c r="T170" s="78">
        <f t="shared" si="77"/>
        <v>87</v>
      </c>
      <c r="U170" s="78">
        <f t="shared" si="78"/>
        <v>82</v>
      </c>
      <c r="V170" s="78">
        <f t="shared" si="79"/>
        <v>82</v>
      </c>
      <c r="W170" s="78">
        <f t="shared" si="80"/>
        <v>77</v>
      </c>
      <c r="Y170" s="67">
        <v>0</v>
      </c>
      <c r="Z170" s="67">
        <v>0.5</v>
      </c>
      <c r="AD170" s="76">
        <f t="shared" si="81"/>
        <v>0.5</v>
      </c>
      <c r="AE170" s="76">
        <f t="shared" si="82"/>
        <v>0.25</v>
      </c>
      <c r="AF170" s="76">
        <f t="shared" si="83"/>
        <v>0.25</v>
      </c>
      <c r="AG170" s="76">
        <f t="shared" si="84"/>
        <v>0</v>
      </c>
      <c r="AH170" s="76">
        <f t="shared" si="85"/>
        <v>0.5</v>
      </c>
      <c r="AJ170" s="67">
        <v>5.3</v>
      </c>
      <c r="AK170" s="67">
        <v>6.3</v>
      </c>
      <c r="AO170" s="76">
        <f t="shared" si="86"/>
        <v>6.3</v>
      </c>
      <c r="AP170" s="76">
        <f t="shared" si="87"/>
        <v>5.8</v>
      </c>
      <c r="AQ170" s="76">
        <f t="shared" si="88"/>
        <v>5.8</v>
      </c>
      <c r="AR170" s="76">
        <f t="shared" si="89"/>
        <v>5.3</v>
      </c>
      <c r="AS170" s="76">
        <f t="shared" si="90"/>
        <v>11.6</v>
      </c>
      <c r="AU170" s="67">
        <v>21.38</v>
      </c>
      <c r="AV170" s="67">
        <v>23.11</v>
      </c>
      <c r="AZ170" s="76">
        <f t="shared" si="91"/>
        <v>23.11</v>
      </c>
      <c r="BA170" s="76">
        <f t="shared" si="92"/>
        <v>22.244999999999997</v>
      </c>
      <c r="BB170" s="76">
        <f t="shared" si="93"/>
        <v>22.244999999999997</v>
      </c>
      <c r="BC170" s="76">
        <f t="shared" si="94"/>
        <v>21.38</v>
      </c>
      <c r="BD170" s="76">
        <f t="shared" si="95"/>
        <v>44.489999999999995</v>
      </c>
    </row>
    <row r="171" spans="4:56" x14ac:dyDescent="0.25">
      <c r="D171" s="21">
        <f t="shared" si="96"/>
        <v>154</v>
      </c>
      <c r="E171" s="67">
        <v>28.8</v>
      </c>
      <c r="F171" s="67">
        <v>28.7</v>
      </c>
      <c r="J171" s="76">
        <f t="shared" si="73"/>
        <v>28.8</v>
      </c>
      <c r="K171" s="76">
        <f t="shared" si="74"/>
        <v>28.75</v>
      </c>
      <c r="L171" s="76">
        <f t="shared" si="75"/>
        <v>28.75</v>
      </c>
      <c r="M171" s="76">
        <f t="shared" si="76"/>
        <v>28.7</v>
      </c>
      <c r="O171" s="67">
        <v>75</v>
      </c>
      <c r="P171" s="67">
        <v>83</v>
      </c>
      <c r="T171" s="78">
        <f t="shared" si="77"/>
        <v>83</v>
      </c>
      <c r="U171" s="78">
        <f t="shared" si="78"/>
        <v>79</v>
      </c>
      <c r="V171" s="78">
        <f t="shared" si="79"/>
        <v>79</v>
      </c>
      <c r="W171" s="78">
        <f t="shared" si="80"/>
        <v>75</v>
      </c>
      <c r="Y171" s="67">
        <v>0</v>
      </c>
      <c r="Z171" s="67">
        <v>0</v>
      </c>
      <c r="AD171" s="76">
        <f t="shared" si="81"/>
        <v>0</v>
      </c>
      <c r="AE171" s="76">
        <f t="shared" si="82"/>
        <v>0</v>
      </c>
      <c r="AF171" s="76">
        <f t="shared" si="83"/>
        <v>0</v>
      </c>
      <c r="AG171" s="76">
        <f t="shared" si="84"/>
        <v>0</v>
      </c>
      <c r="AH171" s="76">
        <f t="shared" si="85"/>
        <v>0</v>
      </c>
      <c r="AJ171" s="67">
        <v>9.1</v>
      </c>
      <c r="AK171" s="67">
        <v>10</v>
      </c>
      <c r="AO171" s="76">
        <f t="shared" si="86"/>
        <v>10</v>
      </c>
      <c r="AP171" s="76">
        <f t="shared" si="87"/>
        <v>9.5500000000000007</v>
      </c>
      <c r="AQ171" s="76">
        <f t="shared" si="88"/>
        <v>9.5500000000000007</v>
      </c>
      <c r="AR171" s="76">
        <f t="shared" si="89"/>
        <v>9.1</v>
      </c>
      <c r="AS171" s="76">
        <f t="shared" si="90"/>
        <v>19.100000000000001</v>
      </c>
      <c r="AU171" s="67">
        <v>23.68</v>
      </c>
      <c r="AV171" s="67">
        <v>27.8</v>
      </c>
      <c r="AZ171" s="76">
        <f t="shared" si="91"/>
        <v>27.8</v>
      </c>
      <c r="BA171" s="76">
        <f t="shared" si="92"/>
        <v>25.740000000000002</v>
      </c>
      <c r="BB171" s="76">
        <f t="shared" si="93"/>
        <v>25.740000000000002</v>
      </c>
      <c r="BC171" s="76">
        <f t="shared" si="94"/>
        <v>23.68</v>
      </c>
      <c r="BD171" s="76">
        <f t="shared" si="95"/>
        <v>51.480000000000004</v>
      </c>
    </row>
    <row r="172" spans="4:56" x14ac:dyDescent="0.25">
      <c r="D172" s="21">
        <f t="shared" si="96"/>
        <v>155</v>
      </c>
      <c r="E172" s="67">
        <v>29.4</v>
      </c>
      <c r="F172" s="67">
        <v>29</v>
      </c>
      <c r="J172" s="76">
        <f t="shared" si="73"/>
        <v>29.4</v>
      </c>
      <c r="K172" s="76">
        <f t="shared" si="74"/>
        <v>29.2</v>
      </c>
      <c r="L172" s="76">
        <f t="shared" si="75"/>
        <v>29.2</v>
      </c>
      <c r="M172" s="76">
        <f t="shared" si="76"/>
        <v>29</v>
      </c>
      <c r="O172" s="67">
        <v>72</v>
      </c>
      <c r="P172" s="67">
        <v>82</v>
      </c>
      <c r="T172" s="78">
        <f t="shared" si="77"/>
        <v>82</v>
      </c>
      <c r="U172" s="78">
        <f t="shared" si="78"/>
        <v>77</v>
      </c>
      <c r="V172" s="78">
        <f t="shared" si="79"/>
        <v>77</v>
      </c>
      <c r="W172" s="78">
        <f t="shared" si="80"/>
        <v>72</v>
      </c>
      <c r="Y172" s="67">
        <v>0</v>
      </c>
      <c r="Z172" s="67">
        <v>0</v>
      </c>
      <c r="AD172" s="76">
        <f t="shared" si="81"/>
        <v>0</v>
      </c>
      <c r="AE172" s="76">
        <f t="shared" si="82"/>
        <v>0</v>
      </c>
      <c r="AF172" s="76">
        <f t="shared" si="83"/>
        <v>0</v>
      </c>
      <c r="AG172" s="76">
        <f t="shared" si="84"/>
        <v>0</v>
      </c>
      <c r="AH172" s="76">
        <f t="shared" si="85"/>
        <v>0</v>
      </c>
      <c r="AJ172" s="67">
        <v>11.3</v>
      </c>
      <c r="AK172" s="67">
        <v>8.3000000000000007</v>
      </c>
      <c r="AO172" s="76">
        <f t="shared" si="86"/>
        <v>11.3</v>
      </c>
      <c r="AP172" s="76">
        <f t="shared" si="87"/>
        <v>9.8000000000000007</v>
      </c>
      <c r="AQ172" s="76">
        <f t="shared" si="88"/>
        <v>9.8000000000000007</v>
      </c>
      <c r="AR172" s="76">
        <f t="shared" si="89"/>
        <v>8.3000000000000007</v>
      </c>
      <c r="AS172" s="76">
        <f t="shared" si="90"/>
        <v>19.600000000000001</v>
      </c>
      <c r="AU172" s="67">
        <v>25.7</v>
      </c>
      <c r="AV172" s="67">
        <v>22.12</v>
      </c>
      <c r="AZ172" s="76">
        <f t="shared" si="91"/>
        <v>25.7</v>
      </c>
      <c r="BA172" s="76">
        <f t="shared" si="92"/>
        <v>23.91</v>
      </c>
      <c r="BB172" s="76">
        <f t="shared" si="93"/>
        <v>23.91</v>
      </c>
      <c r="BC172" s="76">
        <f t="shared" si="94"/>
        <v>22.12</v>
      </c>
      <c r="BD172" s="76">
        <f t="shared" si="95"/>
        <v>47.82</v>
      </c>
    </row>
    <row r="173" spans="4:56" x14ac:dyDescent="0.25">
      <c r="D173" s="21">
        <f t="shared" si="96"/>
        <v>156</v>
      </c>
      <c r="E173" s="67">
        <v>29.7</v>
      </c>
      <c r="F173" s="67">
        <v>26.3</v>
      </c>
      <c r="J173" s="76">
        <f t="shared" si="73"/>
        <v>29.7</v>
      </c>
      <c r="K173" s="76">
        <f t="shared" si="74"/>
        <v>28</v>
      </c>
      <c r="L173" s="76">
        <f t="shared" si="75"/>
        <v>28</v>
      </c>
      <c r="M173" s="76">
        <f t="shared" si="76"/>
        <v>26.3</v>
      </c>
      <c r="O173" s="67">
        <v>67</v>
      </c>
      <c r="P173" s="67">
        <v>94</v>
      </c>
      <c r="T173" s="78">
        <f t="shared" si="77"/>
        <v>94</v>
      </c>
      <c r="U173" s="78">
        <f t="shared" si="78"/>
        <v>80.5</v>
      </c>
      <c r="V173" s="78">
        <f t="shared" si="79"/>
        <v>80.5</v>
      </c>
      <c r="W173" s="78">
        <f t="shared" si="80"/>
        <v>67</v>
      </c>
      <c r="Y173" s="67">
        <v>0</v>
      </c>
      <c r="Z173" s="67">
        <v>19.5</v>
      </c>
      <c r="AD173" s="76">
        <f t="shared" si="81"/>
        <v>19.5</v>
      </c>
      <c r="AE173" s="76">
        <f t="shared" si="82"/>
        <v>9.75</v>
      </c>
      <c r="AF173" s="76">
        <f t="shared" si="83"/>
        <v>9.75</v>
      </c>
      <c r="AG173" s="76">
        <f t="shared" si="84"/>
        <v>0</v>
      </c>
      <c r="AH173" s="76">
        <f t="shared" si="85"/>
        <v>19.5</v>
      </c>
      <c r="AJ173" s="67">
        <v>10.8</v>
      </c>
      <c r="AK173" s="67">
        <v>0.5</v>
      </c>
      <c r="AO173" s="76">
        <f t="shared" si="86"/>
        <v>10.8</v>
      </c>
      <c r="AP173" s="76">
        <f t="shared" si="87"/>
        <v>5.65</v>
      </c>
      <c r="AQ173" s="76">
        <f t="shared" si="88"/>
        <v>5.65</v>
      </c>
      <c r="AR173" s="76">
        <f t="shared" si="89"/>
        <v>0.5</v>
      </c>
      <c r="AS173" s="76">
        <f t="shared" si="90"/>
        <v>11.3</v>
      </c>
      <c r="AU173" s="67">
        <v>24.67</v>
      </c>
      <c r="AV173" s="67">
        <v>8.26</v>
      </c>
      <c r="AZ173" s="76">
        <f t="shared" si="91"/>
        <v>24.67</v>
      </c>
      <c r="BA173" s="76">
        <f t="shared" si="92"/>
        <v>16.465000000000003</v>
      </c>
      <c r="BB173" s="76">
        <f t="shared" si="93"/>
        <v>16.465</v>
      </c>
      <c r="BC173" s="76">
        <f t="shared" si="94"/>
        <v>8.26</v>
      </c>
      <c r="BD173" s="76">
        <f t="shared" si="95"/>
        <v>32.93</v>
      </c>
    </row>
    <row r="174" spans="4:56" x14ac:dyDescent="0.25">
      <c r="D174" s="21">
        <f t="shared" si="96"/>
        <v>157</v>
      </c>
      <c r="E174" s="67">
        <v>29.5</v>
      </c>
      <c r="F174" s="67">
        <v>24.6</v>
      </c>
      <c r="J174" s="76">
        <f t="shared" si="73"/>
        <v>29.5</v>
      </c>
      <c r="K174" s="76">
        <f t="shared" si="74"/>
        <v>27.05</v>
      </c>
      <c r="L174" s="76">
        <f t="shared" si="75"/>
        <v>27.05</v>
      </c>
      <c r="M174" s="76">
        <f t="shared" si="76"/>
        <v>24.6</v>
      </c>
      <c r="O174" s="67">
        <v>69</v>
      </c>
      <c r="P174" s="67">
        <v>96</v>
      </c>
      <c r="T174" s="78">
        <f t="shared" si="77"/>
        <v>96</v>
      </c>
      <c r="U174" s="78">
        <f t="shared" si="78"/>
        <v>82.5</v>
      </c>
      <c r="V174" s="78">
        <f t="shared" si="79"/>
        <v>82.5</v>
      </c>
      <c r="W174" s="78">
        <f t="shared" si="80"/>
        <v>69</v>
      </c>
      <c r="Y174" s="67">
        <v>0</v>
      </c>
      <c r="Z174" s="67">
        <v>17.5</v>
      </c>
      <c r="AD174" s="76">
        <f t="shared" si="81"/>
        <v>17.5</v>
      </c>
      <c r="AE174" s="76">
        <f t="shared" si="82"/>
        <v>8.75</v>
      </c>
      <c r="AF174" s="76">
        <f t="shared" si="83"/>
        <v>8.75</v>
      </c>
      <c r="AG174" s="76">
        <f t="shared" si="84"/>
        <v>0</v>
      </c>
      <c r="AH174" s="76">
        <f t="shared" si="85"/>
        <v>17.5</v>
      </c>
      <c r="AJ174" s="67">
        <v>10.1</v>
      </c>
      <c r="AK174" s="67">
        <v>0</v>
      </c>
      <c r="AO174" s="76">
        <f t="shared" si="86"/>
        <v>10.1</v>
      </c>
      <c r="AP174" s="76">
        <f t="shared" si="87"/>
        <v>5.05</v>
      </c>
      <c r="AQ174" s="76">
        <f t="shared" si="88"/>
        <v>5.05</v>
      </c>
      <c r="AR174" s="76">
        <f t="shared" si="89"/>
        <v>0</v>
      </c>
      <c r="AS174" s="76">
        <f t="shared" si="90"/>
        <v>10.1</v>
      </c>
      <c r="AU174" s="67">
        <v>23.7</v>
      </c>
      <c r="AV174" s="67">
        <v>5.51</v>
      </c>
      <c r="AZ174" s="76">
        <f t="shared" si="91"/>
        <v>23.7</v>
      </c>
      <c r="BA174" s="76">
        <f t="shared" si="92"/>
        <v>14.604999999999999</v>
      </c>
      <c r="BB174" s="76">
        <f t="shared" si="93"/>
        <v>14.605</v>
      </c>
      <c r="BC174" s="76">
        <f t="shared" si="94"/>
        <v>5.51</v>
      </c>
      <c r="BD174" s="76">
        <f t="shared" si="95"/>
        <v>29.21</v>
      </c>
    </row>
    <row r="175" spans="4:56" x14ac:dyDescent="0.25">
      <c r="D175" s="21">
        <f t="shared" si="96"/>
        <v>158</v>
      </c>
      <c r="E175" s="67">
        <v>29.5</v>
      </c>
      <c r="F175" s="67">
        <v>26</v>
      </c>
      <c r="J175" s="76">
        <f t="shared" si="73"/>
        <v>29.5</v>
      </c>
      <c r="K175" s="76">
        <f t="shared" si="74"/>
        <v>27.75</v>
      </c>
      <c r="L175" s="76">
        <f t="shared" si="75"/>
        <v>27.75</v>
      </c>
      <c r="M175" s="76">
        <f t="shared" si="76"/>
        <v>26</v>
      </c>
      <c r="O175" s="67">
        <v>72</v>
      </c>
      <c r="P175" s="67">
        <v>91</v>
      </c>
      <c r="T175" s="78">
        <f t="shared" si="77"/>
        <v>91</v>
      </c>
      <c r="U175" s="78">
        <f t="shared" si="78"/>
        <v>81.5</v>
      </c>
      <c r="V175" s="78">
        <f t="shared" si="79"/>
        <v>81.5</v>
      </c>
      <c r="W175" s="78">
        <f t="shared" si="80"/>
        <v>72</v>
      </c>
      <c r="Y175" s="67">
        <v>0</v>
      </c>
      <c r="Z175" s="67">
        <v>9.5</v>
      </c>
      <c r="AD175" s="76">
        <f t="shared" si="81"/>
        <v>9.5</v>
      </c>
      <c r="AE175" s="76">
        <f t="shared" si="82"/>
        <v>4.75</v>
      </c>
      <c r="AF175" s="76">
        <f t="shared" si="83"/>
        <v>4.75</v>
      </c>
      <c r="AG175" s="76">
        <f t="shared" si="84"/>
        <v>0</v>
      </c>
      <c r="AH175" s="76">
        <f t="shared" si="85"/>
        <v>9.5</v>
      </c>
      <c r="AJ175" s="67">
        <v>8.1999999999999993</v>
      </c>
      <c r="AK175" s="67">
        <v>4.2</v>
      </c>
      <c r="AO175" s="76">
        <f t="shared" si="86"/>
        <v>8.1999999999999993</v>
      </c>
      <c r="AP175" s="76">
        <f t="shared" si="87"/>
        <v>6.1999999999999993</v>
      </c>
      <c r="AQ175" s="76">
        <f t="shared" si="88"/>
        <v>6.1999999999999993</v>
      </c>
      <c r="AR175" s="76">
        <f t="shared" si="89"/>
        <v>4.2</v>
      </c>
      <c r="AS175" s="76">
        <f t="shared" si="90"/>
        <v>12.399999999999999</v>
      </c>
      <c r="AU175" s="67">
        <v>23.45</v>
      </c>
      <c r="AV175" s="67">
        <v>18.079999999999998</v>
      </c>
      <c r="AZ175" s="76">
        <f t="shared" si="91"/>
        <v>23.45</v>
      </c>
      <c r="BA175" s="76">
        <f t="shared" si="92"/>
        <v>20.765000000000001</v>
      </c>
      <c r="BB175" s="76">
        <f t="shared" si="93"/>
        <v>20.765000000000001</v>
      </c>
      <c r="BC175" s="76">
        <f t="shared" si="94"/>
        <v>18.079999999999998</v>
      </c>
      <c r="BD175" s="76">
        <f t="shared" si="95"/>
        <v>41.53</v>
      </c>
    </row>
    <row r="176" spans="4:56" x14ac:dyDescent="0.25">
      <c r="D176" s="21">
        <f t="shared" si="96"/>
        <v>159</v>
      </c>
      <c r="E176" s="67">
        <v>27.8</v>
      </c>
      <c r="F176" s="67">
        <v>26.7</v>
      </c>
      <c r="J176" s="76">
        <f t="shared" si="73"/>
        <v>27.8</v>
      </c>
      <c r="K176" s="76">
        <f t="shared" si="74"/>
        <v>27.25</v>
      </c>
      <c r="L176" s="76">
        <f t="shared" si="75"/>
        <v>27.25</v>
      </c>
      <c r="M176" s="76">
        <f t="shared" si="76"/>
        <v>26.7</v>
      </c>
      <c r="O176" s="67">
        <v>78</v>
      </c>
      <c r="P176" s="67">
        <v>87</v>
      </c>
      <c r="T176" s="78">
        <f t="shared" si="77"/>
        <v>87</v>
      </c>
      <c r="U176" s="78">
        <f t="shared" si="78"/>
        <v>82.5</v>
      </c>
      <c r="V176" s="78">
        <f t="shared" si="79"/>
        <v>82.5</v>
      </c>
      <c r="W176" s="78">
        <f t="shared" si="80"/>
        <v>78</v>
      </c>
      <c r="Y176" s="67">
        <v>48.5</v>
      </c>
      <c r="Z176" s="67" t="str">
        <v>T</v>
      </c>
      <c r="AD176" s="76">
        <f t="shared" si="81"/>
        <v>48.5</v>
      </c>
      <c r="AE176" s="76">
        <f t="shared" si="82"/>
        <v>48.5</v>
      </c>
      <c r="AF176" s="76">
        <f t="shared" si="83"/>
        <v>48.5</v>
      </c>
      <c r="AG176" s="76">
        <f t="shared" si="84"/>
        <v>48.5</v>
      </c>
      <c r="AH176" s="76">
        <f t="shared" si="85"/>
        <v>48.5</v>
      </c>
      <c r="AJ176" s="67">
        <v>3.6</v>
      </c>
      <c r="AK176" s="67">
        <v>3.9</v>
      </c>
      <c r="AO176" s="76">
        <f t="shared" si="86"/>
        <v>3.9</v>
      </c>
      <c r="AP176" s="76">
        <f t="shared" si="87"/>
        <v>3.75</v>
      </c>
      <c r="AQ176" s="76">
        <f t="shared" si="88"/>
        <v>3.75</v>
      </c>
      <c r="AR176" s="76">
        <f t="shared" si="89"/>
        <v>3.6</v>
      </c>
      <c r="AS176" s="76">
        <f t="shared" si="90"/>
        <v>7.5</v>
      </c>
      <c r="AU176" s="67">
        <v>12.23</v>
      </c>
      <c r="AV176" s="67">
        <v>20.45</v>
      </c>
      <c r="AZ176" s="76">
        <f t="shared" si="91"/>
        <v>20.45</v>
      </c>
      <c r="BA176" s="76">
        <f t="shared" si="92"/>
        <v>16.34</v>
      </c>
      <c r="BB176" s="76">
        <f t="shared" si="93"/>
        <v>16.34</v>
      </c>
      <c r="BC176" s="76">
        <f t="shared" si="94"/>
        <v>12.23</v>
      </c>
      <c r="BD176" s="76">
        <f t="shared" si="95"/>
        <v>32.68</v>
      </c>
    </row>
    <row r="177" spans="4:56" x14ac:dyDescent="0.25">
      <c r="D177" s="21">
        <f t="shared" si="96"/>
        <v>160</v>
      </c>
      <c r="E177" s="67">
        <v>27.3</v>
      </c>
      <c r="F177" s="67">
        <v>27.3</v>
      </c>
      <c r="J177" s="76">
        <f t="shared" si="73"/>
        <v>27.3</v>
      </c>
      <c r="K177" s="76">
        <f t="shared" si="74"/>
        <v>27.3</v>
      </c>
      <c r="L177" s="76">
        <f t="shared" si="75"/>
        <v>27.3</v>
      </c>
      <c r="M177" s="76">
        <f t="shared" si="76"/>
        <v>27.3</v>
      </c>
      <c r="O177" s="67">
        <v>83</v>
      </c>
      <c r="P177" s="67">
        <v>81</v>
      </c>
      <c r="T177" s="78">
        <f t="shared" si="77"/>
        <v>83</v>
      </c>
      <c r="U177" s="78">
        <f t="shared" si="78"/>
        <v>82</v>
      </c>
      <c r="V177" s="78">
        <f t="shared" si="79"/>
        <v>82</v>
      </c>
      <c r="W177" s="78">
        <f t="shared" si="80"/>
        <v>81</v>
      </c>
      <c r="Y177" s="67">
        <v>0.5</v>
      </c>
      <c r="Z177" s="67">
        <v>0</v>
      </c>
      <c r="AD177" s="76">
        <f t="shared" si="81"/>
        <v>0.5</v>
      </c>
      <c r="AE177" s="76">
        <f t="shared" si="82"/>
        <v>0.25</v>
      </c>
      <c r="AF177" s="76">
        <f t="shared" si="83"/>
        <v>0.25</v>
      </c>
      <c r="AG177" s="76">
        <f t="shared" si="84"/>
        <v>0</v>
      </c>
      <c r="AH177" s="76">
        <f t="shared" si="85"/>
        <v>0.5</v>
      </c>
      <c r="AJ177" s="67">
        <v>0</v>
      </c>
      <c r="AK177" s="67">
        <v>7.3</v>
      </c>
      <c r="AO177" s="76">
        <f t="shared" si="86"/>
        <v>7.3</v>
      </c>
      <c r="AP177" s="76">
        <f t="shared" si="87"/>
        <v>3.65</v>
      </c>
      <c r="AQ177" s="76">
        <f t="shared" si="88"/>
        <v>3.65</v>
      </c>
      <c r="AR177" s="76">
        <f t="shared" si="89"/>
        <v>0</v>
      </c>
      <c r="AS177" s="76">
        <f t="shared" si="90"/>
        <v>7.3</v>
      </c>
      <c r="AU177" s="67">
        <v>5.35</v>
      </c>
      <c r="AV177" s="67">
        <v>22.49</v>
      </c>
      <c r="AZ177" s="76">
        <f t="shared" si="91"/>
        <v>22.49</v>
      </c>
      <c r="BA177" s="76">
        <f t="shared" si="92"/>
        <v>13.92</v>
      </c>
      <c r="BB177" s="76">
        <f t="shared" si="93"/>
        <v>13.919999999999998</v>
      </c>
      <c r="BC177" s="76">
        <f t="shared" si="94"/>
        <v>5.35</v>
      </c>
      <c r="BD177" s="76">
        <f t="shared" si="95"/>
        <v>27.839999999999996</v>
      </c>
    </row>
    <row r="178" spans="4:56" x14ac:dyDescent="0.25">
      <c r="D178" s="21">
        <f t="shared" si="96"/>
        <v>161</v>
      </c>
      <c r="E178" s="67">
        <v>27</v>
      </c>
      <c r="F178" s="67">
        <v>27.1</v>
      </c>
      <c r="J178" s="76">
        <f t="shared" si="73"/>
        <v>27.1</v>
      </c>
      <c r="K178" s="76">
        <f t="shared" si="74"/>
        <v>27.05</v>
      </c>
      <c r="L178" s="76">
        <f t="shared" si="75"/>
        <v>27.05</v>
      </c>
      <c r="M178" s="76">
        <f t="shared" si="76"/>
        <v>27</v>
      </c>
      <c r="O178" s="67">
        <v>82</v>
      </c>
      <c r="P178" s="67">
        <v>86</v>
      </c>
      <c r="T178" s="78">
        <f t="shared" si="77"/>
        <v>86</v>
      </c>
      <c r="U178" s="78">
        <f t="shared" si="78"/>
        <v>84</v>
      </c>
      <c r="V178" s="78">
        <f t="shared" si="79"/>
        <v>84</v>
      </c>
      <c r="W178" s="78">
        <f t="shared" si="80"/>
        <v>82</v>
      </c>
      <c r="Y178" s="67">
        <v>0.5</v>
      </c>
      <c r="Z178" s="67">
        <v>6</v>
      </c>
      <c r="AD178" s="76">
        <f t="shared" si="81"/>
        <v>6</v>
      </c>
      <c r="AE178" s="76">
        <f t="shared" si="82"/>
        <v>3.25</v>
      </c>
      <c r="AF178" s="76">
        <f t="shared" si="83"/>
        <v>3.25</v>
      </c>
      <c r="AG178" s="76">
        <f t="shared" si="84"/>
        <v>0.5</v>
      </c>
      <c r="AH178" s="76">
        <f t="shared" si="85"/>
        <v>6.5</v>
      </c>
      <c r="AJ178" s="67">
        <v>0</v>
      </c>
      <c r="AK178" s="67">
        <v>8.8000000000000007</v>
      </c>
      <c r="AO178" s="76">
        <f t="shared" si="86"/>
        <v>8.8000000000000007</v>
      </c>
      <c r="AP178" s="76">
        <f t="shared" si="87"/>
        <v>4.4000000000000004</v>
      </c>
      <c r="AQ178" s="76">
        <f t="shared" si="88"/>
        <v>4.4000000000000004</v>
      </c>
      <c r="AR178" s="76">
        <f t="shared" si="89"/>
        <v>0</v>
      </c>
      <c r="AS178" s="76">
        <f t="shared" si="90"/>
        <v>8.8000000000000007</v>
      </c>
      <c r="AU178" s="67">
        <v>1.61</v>
      </c>
      <c r="AV178" s="67">
        <v>23.57</v>
      </c>
      <c r="AZ178" s="76">
        <f t="shared" si="91"/>
        <v>23.57</v>
      </c>
      <c r="BA178" s="76">
        <f t="shared" si="92"/>
        <v>12.59</v>
      </c>
      <c r="BB178" s="76">
        <f t="shared" si="93"/>
        <v>12.59</v>
      </c>
      <c r="BC178" s="76">
        <f t="shared" si="94"/>
        <v>1.61</v>
      </c>
      <c r="BD178" s="76">
        <f t="shared" si="95"/>
        <v>25.18</v>
      </c>
    </row>
    <row r="179" spans="4:56" x14ac:dyDescent="0.25">
      <c r="D179" s="21">
        <f t="shared" si="96"/>
        <v>162</v>
      </c>
      <c r="E179" s="67">
        <v>27.6</v>
      </c>
      <c r="F179" s="67">
        <v>27.9</v>
      </c>
      <c r="J179" s="76">
        <f t="shared" si="73"/>
        <v>27.9</v>
      </c>
      <c r="K179" s="76">
        <f t="shared" si="74"/>
        <v>27.75</v>
      </c>
      <c r="L179" s="76">
        <f t="shared" si="75"/>
        <v>27.75</v>
      </c>
      <c r="M179" s="76">
        <f t="shared" si="76"/>
        <v>27.6</v>
      </c>
      <c r="O179" s="67">
        <v>79</v>
      </c>
      <c r="P179" s="67">
        <v>86</v>
      </c>
      <c r="T179" s="78">
        <f t="shared" si="77"/>
        <v>86</v>
      </c>
      <c r="U179" s="78">
        <f t="shared" si="78"/>
        <v>82.5</v>
      </c>
      <c r="V179" s="78">
        <f t="shared" si="79"/>
        <v>82.5</v>
      </c>
      <c r="W179" s="78">
        <f t="shared" si="80"/>
        <v>79</v>
      </c>
      <c r="Y179" s="67">
        <v>0.5</v>
      </c>
      <c r="Z179" s="67">
        <v>0</v>
      </c>
      <c r="AD179" s="76">
        <f t="shared" si="81"/>
        <v>0.5</v>
      </c>
      <c r="AE179" s="76">
        <f t="shared" si="82"/>
        <v>0.25</v>
      </c>
      <c r="AF179" s="76">
        <f t="shared" si="83"/>
        <v>0.25</v>
      </c>
      <c r="AG179" s="76">
        <f t="shared" si="84"/>
        <v>0</v>
      </c>
      <c r="AH179" s="76">
        <f t="shared" si="85"/>
        <v>0.5</v>
      </c>
      <c r="AJ179" s="67">
        <v>1.8</v>
      </c>
      <c r="AK179" s="67">
        <v>8.5</v>
      </c>
      <c r="AO179" s="76">
        <f t="shared" si="86"/>
        <v>8.5</v>
      </c>
      <c r="AP179" s="76">
        <f t="shared" si="87"/>
        <v>5.15</v>
      </c>
      <c r="AQ179" s="76">
        <f t="shared" si="88"/>
        <v>5.15</v>
      </c>
      <c r="AR179" s="76">
        <f t="shared" si="89"/>
        <v>1.8</v>
      </c>
      <c r="AS179" s="76">
        <f t="shared" si="90"/>
        <v>10.3</v>
      </c>
      <c r="AU179" s="67">
        <v>12.1</v>
      </c>
      <c r="AV179" s="67">
        <v>24.99</v>
      </c>
      <c r="AZ179" s="76">
        <f t="shared" si="91"/>
        <v>24.99</v>
      </c>
      <c r="BA179" s="76">
        <f t="shared" si="92"/>
        <v>18.544999999999998</v>
      </c>
      <c r="BB179" s="76">
        <f t="shared" si="93"/>
        <v>18.544999999999998</v>
      </c>
      <c r="BC179" s="76">
        <f t="shared" si="94"/>
        <v>12.1</v>
      </c>
      <c r="BD179" s="76">
        <f t="shared" si="95"/>
        <v>37.089999999999996</v>
      </c>
    </row>
    <row r="180" spans="4:56" x14ac:dyDescent="0.25">
      <c r="D180" s="21">
        <f t="shared" si="96"/>
        <v>163</v>
      </c>
      <c r="E180" s="67">
        <v>28.2</v>
      </c>
      <c r="F180" s="67">
        <v>28.1</v>
      </c>
      <c r="J180" s="76">
        <f t="shared" si="73"/>
        <v>28.2</v>
      </c>
      <c r="K180" s="76">
        <f t="shared" si="74"/>
        <v>28.15</v>
      </c>
      <c r="L180" s="76">
        <f t="shared" si="75"/>
        <v>28.15</v>
      </c>
      <c r="M180" s="76">
        <f t="shared" si="76"/>
        <v>28.1</v>
      </c>
      <c r="O180" s="67">
        <v>81</v>
      </c>
      <c r="P180" s="67">
        <v>85</v>
      </c>
      <c r="T180" s="78">
        <f t="shared" si="77"/>
        <v>85</v>
      </c>
      <c r="U180" s="78">
        <f t="shared" si="78"/>
        <v>83</v>
      </c>
      <c r="V180" s="78">
        <f t="shared" si="79"/>
        <v>83</v>
      </c>
      <c r="W180" s="78">
        <f t="shared" si="80"/>
        <v>81</v>
      </c>
      <c r="Y180" s="67">
        <v>1</v>
      </c>
      <c r="Z180" s="67" t="str">
        <v>T</v>
      </c>
      <c r="AD180" s="76">
        <f t="shared" si="81"/>
        <v>1</v>
      </c>
      <c r="AE180" s="76">
        <f t="shared" si="82"/>
        <v>1</v>
      </c>
      <c r="AF180" s="76">
        <f t="shared" si="83"/>
        <v>1</v>
      </c>
      <c r="AG180" s="76">
        <f t="shared" si="84"/>
        <v>1</v>
      </c>
      <c r="AH180" s="76">
        <f t="shared" si="85"/>
        <v>1</v>
      </c>
      <c r="AJ180" s="67">
        <v>5.5</v>
      </c>
      <c r="AK180" s="67">
        <v>7.8</v>
      </c>
      <c r="AO180" s="76">
        <f t="shared" si="86"/>
        <v>7.8</v>
      </c>
      <c r="AP180" s="76">
        <f t="shared" si="87"/>
        <v>6.65</v>
      </c>
      <c r="AQ180" s="76">
        <f t="shared" si="88"/>
        <v>6.65</v>
      </c>
      <c r="AR180" s="76">
        <f t="shared" si="89"/>
        <v>5.5</v>
      </c>
      <c r="AS180" s="76">
        <f t="shared" si="90"/>
        <v>13.3</v>
      </c>
      <c r="AU180" s="67">
        <v>17.600000000000001</v>
      </c>
      <c r="AV180" s="67">
        <v>23.49</v>
      </c>
      <c r="AZ180" s="76">
        <f t="shared" si="91"/>
        <v>23.49</v>
      </c>
      <c r="BA180" s="76">
        <f t="shared" si="92"/>
        <v>20.545000000000002</v>
      </c>
      <c r="BB180" s="76">
        <f t="shared" si="93"/>
        <v>20.545000000000002</v>
      </c>
      <c r="BC180" s="76">
        <f t="shared" si="94"/>
        <v>17.600000000000001</v>
      </c>
      <c r="BD180" s="76">
        <f t="shared" si="95"/>
        <v>41.09</v>
      </c>
    </row>
    <row r="181" spans="4:56" x14ac:dyDescent="0.25">
      <c r="D181" s="21">
        <f t="shared" si="96"/>
        <v>164</v>
      </c>
      <c r="E181" s="67">
        <v>28.8</v>
      </c>
      <c r="F181" s="67">
        <v>28.6</v>
      </c>
      <c r="J181" s="76">
        <f t="shared" si="73"/>
        <v>28.8</v>
      </c>
      <c r="K181" s="76">
        <f t="shared" si="74"/>
        <v>28.700000000000003</v>
      </c>
      <c r="L181" s="76">
        <f t="shared" si="75"/>
        <v>28.700000000000003</v>
      </c>
      <c r="M181" s="76">
        <f t="shared" si="76"/>
        <v>28.6</v>
      </c>
      <c r="O181" s="67">
        <v>80</v>
      </c>
      <c r="P181" s="67">
        <v>84</v>
      </c>
      <c r="T181" s="78">
        <f t="shared" si="77"/>
        <v>84</v>
      </c>
      <c r="U181" s="78">
        <f t="shared" si="78"/>
        <v>82</v>
      </c>
      <c r="V181" s="78">
        <f t="shared" si="79"/>
        <v>82</v>
      </c>
      <c r="W181" s="78">
        <f t="shared" si="80"/>
        <v>80</v>
      </c>
      <c r="Y181" s="67">
        <v>0</v>
      </c>
      <c r="Z181" s="67">
        <v>0</v>
      </c>
      <c r="AD181" s="76">
        <f t="shared" si="81"/>
        <v>0</v>
      </c>
      <c r="AE181" s="76">
        <f t="shared" si="82"/>
        <v>0</v>
      </c>
      <c r="AF181" s="76">
        <f t="shared" si="83"/>
        <v>0</v>
      </c>
      <c r="AG181" s="76">
        <f t="shared" si="84"/>
        <v>0</v>
      </c>
      <c r="AH181" s="76">
        <f t="shared" si="85"/>
        <v>0</v>
      </c>
      <c r="AJ181" s="67">
        <v>11.3</v>
      </c>
      <c r="AK181" s="67">
        <v>8.6999999999999993</v>
      </c>
      <c r="AO181" s="76">
        <f t="shared" si="86"/>
        <v>11.3</v>
      </c>
      <c r="AP181" s="76">
        <f t="shared" si="87"/>
        <v>10</v>
      </c>
      <c r="AQ181" s="76">
        <f t="shared" si="88"/>
        <v>10</v>
      </c>
      <c r="AR181" s="76">
        <f t="shared" si="89"/>
        <v>8.6999999999999993</v>
      </c>
      <c r="AS181" s="76">
        <f t="shared" si="90"/>
        <v>20</v>
      </c>
      <c r="AU181" s="67">
        <v>25.66</v>
      </c>
      <c r="AV181" s="67">
        <v>24.49</v>
      </c>
      <c r="AZ181" s="76">
        <f t="shared" si="91"/>
        <v>25.66</v>
      </c>
      <c r="BA181" s="76">
        <f t="shared" si="92"/>
        <v>25.074999999999999</v>
      </c>
      <c r="BB181" s="76">
        <f t="shared" si="93"/>
        <v>25.074999999999999</v>
      </c>
      <c r="BC181" s="76">
        <f t="shared" si="94"/>
        <v>24.49</v>
      </c>
      <c r="BD181" s="76">
        <f t="shared" si="95"/>
        <v>50.15</v>
      </c>
    </row>
    <row r="182" spans="4:56" x14ac:dyDescent="0.25">
      <c r="D182" s="21">
        <f t="shared" si="96"/>
        <v>165</v>
      </c>
      <c r="E182" s="67">
        <v>28.8</v>
      </c>
      <c r="F182" s="67">
        <v>28.6</v>
      </c>
      <c r="J182" s="76">
        <f t="shared" si="73"/>
        <v>28.8</v>
      </c>
      <c r="K182" s="76">
        <f t="shared" si="74"/>
        <v>28.700000000000003</v>
      </c>
      <c r="L182" s="76">
        <f t="shared" si="75"/>
        <v>28.700000000000003</v>
      </c>
      <c r="M182" s="76">
        <f t="shared" si="76"/>
        <v>28.6</v>
      </c>
      <c r="O182" s="67">
        <v>78</v>
      </c>
      <c r="P182" s="67">
        <v>80</v>
      </c>
      <c r="T182" s="78">
        <f t="shared" si="77"/>
        <v>80</v>
      </c>
      <c r="U182" s="78">
        <f t="shared" si="78"/>
        <v>79</v>
      </c>
      <c r="V182" s="78">
        <f t="shared" si="79"/>
        <v>79</v>
      </c>
      <c r="W182" s="78">
        <f t="shared" si="80"/>
        <v>78</v>
      </c>
      <c r="Y182" s="67">
        <v>0</v>
      </c>
      <c r="Z182" s="67">
        <v>0</v>
      </c>
      <c r="AD182" s="76">
        <f t="shared" si="81"/>
        <v>0</v>
      </c>
      <c r="AE182" s="76">
        <f t="shared" si="82"/>
        <v>0</v>
      </c>
      <c r="AF182" s="76">
        <f t="shared" si="83"/>
        <v>0</v>
      </c>
      <c r="AG182" s="76">
        <f t="shared" si="84"/>
        <v>0</v>
      </c>
      <c r="AH182" s="76">
        <f t="shared" si="85"/>
        <v>0</v>
      </c>
      <c r="AJ182" s="67">
        <v>11.4</v>
      </c>
      <c r="AK182" s="67">
        <v>9.1</v>
      </c>
      <c r="AO182" s="76">
        <f t="shared" si="86"/>
        <v>11.4</v>
      </c>
      <c r="AP182" s="76">
        <f t="shared" si="87"/>
        <v>10.25</v>
      </c>
      <c r="AQ182" s="76">
        <f t="shared" si="88"/>
        <v>10.25</v>
      </c>
      <c r="AR182" s="76">
        <f t="shared" si="89"/>
        <v>9.1</v>
      </c>
      <c r="AS182" s="76">
        <f t="shared" si="90"/>
        <v>20.5</v>
      </c>
      <c r="AU182" s="67">
        <v>26.23</v>
      </c>
      <c r="AV182" s="67">
        <v>23.06</v>
      </c>
      <c r="AZ182" s="76">
        <f t="shared" si="91"/>
        <v>26.23</v>
      </c>
      <c r="BA182" s="76">
        <f t="shared" si="92"/>
        <v>24.645</v>
      </c>
      <c r="BB182" s="76">
        <f t="shared" si="93"/>
        <v>24.645</v>
      </c>
      <c r="BC182" s="76">
        <f t="shared" si="94"/>
        <v>23.06</v>
      </c>
      <c r="BD182" s="76">
        <f t="shared" si="95"/>
        <v>49.29</v>
      </c>
    </row>
    <row r="183" spans="4:56" x14ac:dyDescent="0.25">
      <c r="D183" s="21">
        <f t="shared" si="96"/>
        <v>166</v>
      </c>
      <c r="E183" s="67">
        <v>29.3</v>
      </c>
      <c r="F183" s="67">
        <v>29.2</v>
      </c>
      <c r="J183" s="76">
        <f t="shared" si="73"/>
        <v>29.3</v>
      </c>
      <c r="K183" s="76">
        <f t="shared" si="74"/>
        <v>29.25</v>
      </c>
      <c r="L183" s="76">
        <f t="shared" si="75"/>
        <v>29.25</v>
      </c>
      <c r="M183" s="76">
        <f t="shared" si="76"/>
        <v>29.2</v>
      </c>
      <c r="O183" s="67">
        <v>78</v>
      </c>
      <c r="P183" s="67">
        <v>77</v>
      </c>
      <c r="T183" s="78">
        <f t="shared" si="77"/>
        <v>78</v>
      </c>
      <c r="U183" s="78">
        <f t="shared" si="78"/>
        <v>77.5</v>
      </c>
      <c r="V183" s="78">
        <f t="shared" si="79"/>
        <v>77.5</v>
      </c>
      <c r="W183" s="78">
        <f t="shared" si="80"/>
        <v>77</v>
      </c>
      <c r="Y183" s="67">
        <v>0</v>
      </c>
      <c r="Z183" s="67">
        <v>0</v>
      </c>
      <c r="AD183" s="76">
        <f t="shared" si="81"/>
        <v>0</v>
      </c>
      <c r="AE183" s="76">
        <f t="shared" si="82"/>
        <v>0</v>
      </c>
      <c r="AF183" s="76">
        <f t="shared" si="83"/>
        <v>0</v>
      </c>
      <c r="AG183" s="76">
        <f t="shared" si="84"/>
        <v>0</v>
      </c>
      <c r="AH183" s="76">
        <f t="shared" si="85"/>
        <v>0</v>
      </c>
      <c r="AJ183" s="67">
        <v>10.199999999999999</v>
      </c>
      <c r="AK183" s="67">
        <v>11.3</v>
      </c>
      <c r="AO183" s="76">
        <f t="shared" si="86"/>
        <v>11.3</v>
      </c>
      <c r="AP183" s="76">
        <f t="shared" si="87"/>
        <v>10.75</v>
      </c>
      <c r="AQ183" s="76">
        <f t="shared" si="88"/>
        <v>10.75</v>
      </c>
      <c r="AR183" s="76">
        <f t="shared" si="89"/>
        <v>10.199999999999999</v>
      </c>
      <c r="AS183" s="76">
        <f t="shared" si="90"/>
        <v>21.5</v>
      </c>
      <c r="AU183" s="67">
        <v>27.12</v>
      </c>
      <c r="AV183" s="67">
        <v>26.93</v>
      </c>
      <c r="AZ183" s="76">
        <f t="shared" si="91"/>
        <v>27.12</v>
      </c>
      <c r="BA183" s="76">
        <f t="shared" si="92"/>
        <v>27.024999999999999</v>
      </c>
      <c r="BB183" s="76">
        <f t="shared" si="93"/>
        <v>27.024999999999999</v>
      </c>
      <c r="BC183" s="76">
        <f t="shared" si="94"/>
        <v>26.93</v>
      </c>
      <c r="BD183" s="76">
        <f t="shared" si="95"/>
        <v>54.05</v>
      </c>
    </row>
    <row r="184" spans="4:56" x14ac:dyDescent="0.25">
      <c r="D184" s="21">
        <f t="shared" si="96"/>
        <v>167</v>
      </c>
      <c r="E184" s="67">
        <v>29.4</v>
      </c>
      <c r="F184" s="67">
        <v>29.7</v>
      </c>
      <c r="J184" s="76">
        <f t="shared" si="73"/>
        <v>29.7</v>
      </c>
      <c r="K184" s="76">
        <f t="shared" si="74"/>
        <v>29.549999999999997</v>
      </c>
      <c r="L184" s="76">
        <f t="shared" si="75"/>
        <v>29.549999999999997</v>
      </c>
      <c r="M184" s="76">
        <f t="shared" si="76"/>
        <v>29.4</v>
      </c>
      <c r="O184" s="67">
        <v>80</v>
      </c>
      <c r="P184" s="67">
        <v>73</v>
      </c>
      <c r="T184" s="78">
        <f t="shared" si="77"/>
        <v>80</v>
      </c>
      <c r="U184" s="78">
        <f t="shared" si="78"/>
        <v>76.5</v>
      </c>
      <c r="V184" s="78">
        <f t="shared" si="79"/>
        <v>76.5</v>
      </c>
      <c r="W184" s="78">
        <f t="shared" si="80"/>
        <v>73</v>
      </c>
      <c r="Y184" s="67">
        <v>2.5</v>
      </c>
      <c r="Z184" s="67">
        <v>0</v>
      </c>
      <c r="AD184" s="76">
        <f t="shared" si="81"/>
        <v>2.5</v>
      </c>
      <c r="AE184" s="76">
        <f t="shared" si="82"/>
        <v>1.25</v>
      </c>
      <c r="AF184" s="76">
        <f t="shared" si="83"/>
        <v>1.25</v>
      </c>
      <c r="AG184" s="76">
        <f t="shared" si="84"/>
        <v>0</v>
      </c>
      <c r="AH184" s="76">
        <f t="shared" si="85"/>
        <v>2.5</v>
      </c>
      <c r="AJ184" s="67">
        <v>9.6</v>
      </c>
      <c r="AK184" s="67">
        <v>12</v>
      </c>
      <c r="AO184" s="76">
        <f t="shared" si="86"/>
        <v>12</v>
      </c>
      <c r="AP184" s="76">
        <f t="shared" si="87"/>
        <v>10.8</v>
      </c>
      <c r="AQ184" s="76">
        <f t="shared" si="88"/>
        <v>10.8</v>
      </c>
      <c r="AR184" s="76">
        <f t="shared" si="89"/>
        <v>9.6</v>
      </c>
      <c r="AS184" s="76">
        <f t="shared" si="90"/>
        <v>21.6</v>
      </c>
      <c r="AU184" s="67">
        <v>23.92</v>
      </c>
      <c r="AV184" s="67">
        <v>27.75</v>
      </c>
      <c r="AZ184" s="76">
        <f t="shared" si="91"/>
        <v>27.75</v>
      </c>
      <c r="BA184" s="76">
        <f t="shared" si="92"/>
        <v>25.835000000000001</v>
      </c>
      <c r="BB184" s="76">
        <f t="shared" si="93"/>
        <v>25.835000000000001</v>
      </c>
      <c r="BC184" s="76">
        <f t="shared" si="94"/>
        <v>23.92</v>
      </c>
      <c r="BD184" s="76">
        <f t="shared" si="95"/>
        <v>51.67</v>
      </c>
    </row>
    <row r="185" spans="4:56" x14ac:dyDescent="0.25">
      <c r="D185" s="21">
        <f t="shared" si="96"/>
        <v>168</v>
      </c>
      <c r="E185" s="67">
        <v>29.5</v>
      </c>
      <c r="F185" s="67">
        <v>29.8</v>
      </c>
      <c r="J185" s="76">
        <f t="shared" si="73"/>
        <v>29.8</v>
      </c>
      <c r="K185" s="76">
        <f t="shared" si="74"/>
        <v>29.65</v>
      </c>
      <c r="L185" s="76">
        <f t="shared" si="75"/>
        <v>29.65</v>
      </c>
      <c r="M185" s="76">
        <f t="shared" si="76"/>
        <v>29.5</v>
      </c>
      <c r="O185" s="67">
        <v>80</v>
      </c>
      <c r="P185" s="67">
        <v>75</v>
      </c>
      <c r="T185" s="78">
        <f t="shared" si="77"/>
        <v>80</v>
      </c>
      <c r="U185" s="78">
        <f t="shared" si="78"/>
        <v>77.5</v>
      </c>
      <c r="V185" s="78">
        <f t="shared" si="79"/>
        <v>77.5</v>
      </c>
      <c r="W185" s="78">
        <f t="shared" si="80"/>
        <v>75</v>
      </c>
      <c r="Y185" s="67">
        <v>0</v>
      </c>
      <c r="Z185" s="67">
        <v>0</v>
      </c>
      <c r="AD185" s="76">
        <f t="shared" si="81"/>
        <v>0</v>
      </c>
      <c r="AE185" s="76">
        <f t="shared" si="82"/>
        <v>0</v>
      </c>
      <c r="AF185" s="76">
        <f t="shared" si="83"/>
        <v>0</v>
      </c>
      <c r="AG185" s="76">
        <f t="shared" si="84"/>
        <v>0</v>
      </c>
      <c r="AH185" s="76">
        <f t="shared" si="85"/>
        <v>0</v>
      </c>
      <c r="AJ185" s="67">
        <v>11.2</v>
      </c>
      <c r="AK185" s="67">
        <v>11.1</v>
      </c>
      <c r="AO185" s="76">
        <f t="shared" si="86"/>
        <v>11.2</v>
      </c>
      <c r="AP185" s="76">
        <f t="shared" si="87"/>
        <v>11.149999999999999</v>
      </c>
      <c r="AQ185" s="76">
        <f t="shared" si="88"/>
        <v>11.149999999999999</v>
      </c>
      <c r="AR185" s="76">
        <f t="shared" si="89"/>
        <v>11.1</v>
      </c>
      <c r="AS185" s="76">
        <f t="shared" si="90"/>
        <v>22.299999999999997</v>
      </c>
      <c r="AU185" s="67">
        <v>25.47</v>
      </c>
      <c r="AV185" s="67">
        <v>26.89</v>
      </c>
      <c r="AZ185" s="76">
        <f t="shared" si="91"/>
        <v>26.89</v>
      </c>
      <c r="BA185" s="76">
        <f t="shared" si="92"/>
        <v>26.18</v>
      </c>
      <c r="BB185" s="76">
        <f t="shared" si="93"/>
        <v>26.18</v>
      </c>
      <c r="BC185" s="76">
        <f t="shared" si="94"/>
        <v>25.47</v>
      </c>
      <c r="BD185" s="76">
        <f t="shared" si="95"/>
        <v>52.36</v>
      </c>
    </row>
    <row r="186" spans="4:56" x14ac:dyDescent="0.25">
      <c r="D186" s="21">
        <f t="shared" si="96"/>
        <v>169</v>
      </c>
      <c r="E186" s="67">
        <v>29.6</v>
      </c>
      <c r="F186" s="67">
        <v>29.5</v>
      </c>
      <c r="J186" s="76">
        <f t="shared" si="73"/>
        <v>29.6</v>
      </c>
      <c r="K186" s="76">
        <f t="shared" si="74"/>
        <v>29.55</v>
      </c>
      <c r="L186" s="76">
        <f t="shared" si="75"/>
        <v>29.55</v>
      </c>
      <c r="M186" s="76">
        <f t="shared" si="76"/>
        <v>29.5</v>
      </c>
      <c r="O186" s="67">
        <v>78</v>
      </c>
      <c r="P186" s="67">
        <v>78</v>
      </c>
      <c r="T186" s="78">
        <f t="shared" si="77"/>
        <v>78</v>
      </c>
      <c r="U186" s="78">
        <f t="shared" si="78"/>
        <v>78</v>
      </c>
      <c r="V186" s="78">
        <f t="shared" si="79"/>
        <v>78</v>
      </c>
      <c r="W186" s="78">
        <f t="shared" si="80"/>
        <v>78</v>
      </c>
      <c r="Y186" s="67">
        <v>0</v>
      </c>
      <c r="Z186" s="67">
        <v>0</v>
      </c>
      <c r="AD186" s="76">
        <f t="shared" si="81"/>
        <v>0</v>
      </c>
      <c r="AE186" s="76">
        <f t="shared" si="82"/>
        <v>0</v>
      </c>
      <c r="AF186" s="76">
        <f t="shared" si="83"/>
        <v>0</v>
      </c>
      <c r="AG186" s="76">
        <f t="shared" si="84"/>
        <v>0</v>
      </c>
      <c r="AH186" s="76">
        <f t="shared" si="85"/>
        <v>0</v>
      </c>
      <c r="AJ186" s="67">
        <v>10.8</v>
      </c>
      <c r="AK186" s="67">
        <v>11.9</v>
      </c>
      <c r="AO186" s="76">
        <f t="shared" si="86"/>
        <v>11.9</v>
      </c>
      <c r="AP186" s="76">
        <f t="shared" si="87"/>
        <v>11.350000000000001</v>
      </c>
      <c r="AQ186" s="76">
        <f t="shared" si="88"/>
        <v>11.350000000000001</v>
      </c>
      <c r="AR186" s="76">
        <f t="shared" si="89"/>
        <v>10.8</v>
      </c>
      <c r="AS186" s="76">
        <f t="shared" si="90"/>
        <v>22.700000000000003</v>
      </c>
      <c r="AU186" s="67">
        <v>26.99</v>
      </c>
      <c r="AV186" s="67">
        <v>27.4</v>
      </c>
      <c r="AZ186" s="76">
        <f t="shared" si="91"/>
        <v>27.4</v>
      </c>
      <c r="BA186" s="76">
        <f t="shared" si="92"/>
        <v>27.195</v>
      </c>
      <c r="BB186" s="76">
        <f t="shared" si="93"/>
        <v>27.195</v>
      </c>
      <c r="BC186" s="76">
        <f t="shared" si="94"/>
        <v>26.99</v>
      </c>
      <c r="BD186" s="76">
        <f t="shared" si="95"/>
        <v>54.39</v>
      </c>
    </row>
    <row r="187" spans="4:56" x14ac:dyDescent="0.25">
      <c r="D187" s="21">
        <f t="shared" si="96"/>
        <v>170</v>
      </c>
      <c r="E187" s="67">
        <v>29.6</v>
      </c>
      <c r="F187" s="67">
        <v>29.3</v>
      </c>
      <c r="J187" s="76">
        <f t="shared" si="73"/>
        <v>29.6</v>
      </c>
      <c r="K187" s="76">
        <f t="shared" si="74"/>
        <v>29.450000000000003</v>
      </c>
      <c r="L187" s="76">
        <f t="shared" si="75"/>
        <v>29.450000000000003</v>
      </c>
      <c r="M187" s="76">
        <f t="shared" si="76"/>
        <v>29.3</v>
      </c>
      <c r="O187" s="67">
        <v>76</v>
      </c>
      <c r="P187" s="67">
        <v>80</v>
      </c>
      <c r="T187" s="78">
        <f t="shared" si="77"/>
        <v>80</v>
      </c>
      <c r="U187" s="78">
        <f t="shared" si="78"/>
        <v>78</v>
      </c>
      <c r="V187" s="78">
        <f t="shared" si="79"/>
        <v>78</v>
      </c>
      <c r="W187" s="78">
        <f t="shared" si="80"/>
        <v>76</v>
      </c>
      <c r="Y187" s="67">
        <v>0</v>
      </c>
      <c r="Z187" s="67">
        <v>0</v>
      </c>
      <c r="AD187" s="76">
        <f t="shared" si="81"/>
        <v>0</v>
      </c>
      <c r="AE187" s="76">
        <f t="shared" si="82"/>
        <v>0</v>
      </c>
      <c r="AF187" s="76">
        <f t="shared" si="83"/>
        <v>0</v>
      </c>
      <c r="AG187" s="76">
        <f t="shared" si="84"/>
        <v>0</v>
      </c>
      <c r="AH187" s="76">
        <f t="shared" si="85"/>
        <v>0</v>
      </c>
      <c r="AJ187" s="67">
        <v>11.6</v>
      </c>
      <c r="AK187" s="67">
        <v>9.5</v>
      </c>
      <c r="AO187" s="76">
        <f t="shared" si="86"/>
        <v>11.6</v>
      </c>
      <c r="AP187" s="76">
        <f t="shared" si="87"/>
        <v>10.55</v>
      </c>
      <c r="AQ187" s="76">
        <f t="shared" si="88"/>
        <v>10.55</v>
      </c>
      <c r="AR187" s="76">
        <f t="shared" si="89"/>
        <v>9.5</v>
      </c>
      <c r="AS187" s="76">
        <f t="shared" si="90"/>
        <v>21.1</v>
      </c>
      <c r="AU187" s="67">
        <v>28.1</v>
      </c>
      <c r="AV187" s="67">
        <v>26.29</v>
      </c>
      <c r="AZ187" s="76">
        <f t="shared" si="91"/>
        <v>28.1</v>
      </c>
      <c r="BA187" s="76">
        <f t="shared" si="92"/>
        <v>27.195</v>
      </c>
      <c r="BB187" s="76">
        <f t="shared" si="93"/>
        <v>27.195</v>
      </c>
      <c r="BC187" s="76">
        <f t="shared" si="94"/>
        <v>26.29</v>
      </c>
      <c r="BD187" s="76">
        <f t="shared" si="95"/>
        <v>54.39</v>
      </c>
    </row>
    <row r="188" spans="4:56" x14ac:dyDescent="0.25">
      <c r="D188" s="21">
        <f t="shared" si="96"/>
        <v>171</v>
      </c>
      <c r="E188" s="67">
        <v>29.8</v>
      </c>
      <c r="F188" s="67">
        <v>29.2</v>
      </c>
      <c r="J188" s="76">
        <f t="shared" si="73"/>
        <v>29.8</v>
      </c>
      <c r="K188" s="76">
        <f t="shared" si="74"/>
        <v>29.5</v>
      </c>
      <c r="L188" s="76">
        <f t="shared" si="75"/>
        <v>29.5</v>
      </c>
      <c r="M188" s="76">
        <f t="shared" si="76"/>
        <v>29.2</v>
      </c>
      <c r="O188" s="67">
        <v>73</v>
      </c>
      <c r="P188" s="67">
        <v>79</v>
      </c>
      <c r="T188" s="78">
        <f t="shared" si="77"/>
        <v>79</v>
      </c>
      <c r="U188" s="78">
        <f t="shared" si="78"/>
        <v>76</v>
      </c>
      <c r="V188" s="78">
        <f t="shared" si="79"/>
        <v>76</v>
      </c>
      <c r="W188" s="78">
        <f t="shared" si="80"/>
        <v>73</v>
      </c>
      <c r="Y188" s="67">
        <v>0</v>
      </c>
      <c r="Z188" s="67">
        <v>0</v>
      </c>
      <c r="AD188" s="76">
        <f t="shared" si="81"/>
        <v>0</v>
      </c>
      <c r="AE188" s="76">
        <f t="shared" si="82"/>
        <v>0</v>
      </c>
      <c r="AF188" s="76">
        <f t="shared" si="83"/>
        <v>0</v>
      </c>
      <c r="AG188" s="76">
        <f t="shared" si="84"/>
        <v>0</v>
      </c>
      <c r="AH188" s="76">
        <f t="shared" si="85"/>
        <v>0</v>
      </c>
      <c r="AJ188" s="67">
        <v>10.5</v>
      </c>
      <c r="AK188" s="67">
        <v>6.1</v>
      </c>
      <c r="AO188" s="76">
        <f t="shared" si="86"/>
        <v>10.5</v>
      </c>
      <c r="AP188" s="76">
        <f t="shared" si="87"/>
        <v>8.3000000000000007</v>
      </c>
      <c r="AQ188" s="76">
        <f t="shared" si="88"/>
        <v>8.3000000000000007</v>
      </c>
      <c r="AR188" s="76">
        <f t="shared" si="89"/>
        <v>6.1</v>
      </c>
      <c r="AS188" s="76">
        <f t="shared" si="90"/>
        <v>16.600000000000001</v>
      </c>
      <c r="AU188" s="67">
        <v>24.77</v>
      </c>
      <c r="AV188" s="67">
        <v>19.850000000000001</v>
      </c>
      <c r="AZ188" s="76">
        <f t="shared" si="91"/>
        <v>24.77</v>
      </c>
      <c r="BA188" s="76">
        <f t="shared" si="92"/>
        <v>22.310000000000002</v>
      </c>
      <c r="BB188" s="76">
        <f t="shared" si="93"/>
        <v>22.310000000000002</v>
      </c>
      <c r="BC188" s="76">
        <f t="shared" si="94"/>
        <v>19.850000000000001</v>
      </c>
      <c r="BD188" s="76">
        <f t="shared" si="95"/>
        <v>44.620000000000005</v>
      </c>
    </row>
    <row r="189" spans="4:56" x14ac:dyDescent="0.25">
      <c r="D189" s="21">
        <f t="shared" si="96"/>
        <v>172</v>
      </c>
      <c r="E189" s="67">
        <v>30.1</v>
      </c>
      <c r="F189" s="67">
        <v>29.7</v>
      </c>
      <c r="J189" s="76">
        <f t="shared" si="73"/>
        <v>30.1</v>
      </c>
      <c r="K189" s="76">
        <f t="shared" si="74"/>
        <v>29.9</v>
      </c>
      <c r="L189" s="76">
        <f t="shared" si="75"/>
        <v>29.9</v>
      </c>
      <c r="M189" s="76">
        <f t="shared" si="76"/>
        <v>29.7</v>
      </c>
      <c r="O189" s="67">
        <v>72</v>
      </c>
      <c r="P189" s="67">
        <v>78</v>
      </c>
      <c r="T189" s="78">
        <f t="shared" si="77"/>
        <v>78</v>
      </c>
      <c r="U189" s="78">
        <f t="shared" si="78"/>
        <v>75</v>
      </c>
      <c r="V189" s="78">
        <f t="shared" si="79"/>
        <v>75</v>
      </c>
      <c r="W189" s="78">
        <f t="shared" si="80"/>
        <v>72</v>
      </c>
      <c r="Y189" s="67">
        <v>0</v>
      </c>
      <c r="Z189" s="67">
        <v>0</v>
      </c>
      <c r="AD189" s="76">
        <f t="shared" si="81"/>
        <v>0</v>
      </c>
      <c r="AE189" s="76">
        <f t="shared" si="82"/>
        <v>0</v>
      </c>
      <c r="AF189" s="76">
        <f t="shared" si="83"/>
        <v>0</v>
      </c>
      <c r="AG189" s="76">
        <f t="shared" si="84"/>
        <v>0</v>
      </c>
      <c r="AH189" s="76">
        <f t="shared" si="85"/>
        <v>0</v>
      </c>
      <c r="AJ189" s="67">
        <v>11.2</v>
      </c>
      <c r="AK189" s="67">
        <v>5</v>
      </c>
      <c r="AO189" s="76">
        <f t="shared" si="86"/>
        <v>11.2</v>
      </c>
      <c r="AP189" s="76">
        <f t="shared" si="87"/>
        <v>8.1</v>
      </c>
      <c r="AQ189" s="76">
        <f t="shared" si="88"/>
        <v>8.1</v>
      </c>
      <c r="AR189" s="76">
        <f t="shared" si="89"/>
        <v>5</v>
      </c>
      <c r="AS189" s="76">
        <f t="shared" si="90"/>
        <v>16.2</v>
      </c>
      <c r="AU189" s="67">
        <v>24.83</v>
      </c>
      <c r="AV189" s="67">
        <v>22.12</v>
      </c>
      <c r="AZ189" s="76">
        <f t="shared" si="91"/>
        <v>24.83</v>
      </c>
      <c r="BA189" s="76">
        <f t="shared" si="92"/>
        <v>23.475000000000001</v>
      </c>
      <c r="BB189" s="76">
        <f t="shared" si="93"/>
        <v>23.475000000000001</v>
      </c>
      <c r="BC189" s="76">
        <f t="shared" si="94"/>
        <v>22.12</v>
      </c>
      <c r="BD189" s="76">
        <f t="shared" si="95"/>
        <v>46.95</v>
      </c>
    </row>
    <row r="190" spans="4:56" x14ac:dyDescent="0.25">
      <c r="D190" s="21">
        <f t="shared" si="96"/>
        <v>173</v>
      </c>
      <c r="E190" s="67">
        <v>29.8</v>
      </c>
      <c r="F190" s="67">
        <v>27.5</v>
      </c>
      <c r="J190" s="76">
        <f t="shared" si="73"/>
        <v>29.8</v>
      </c>
      <c r="K190" s="76">
        <f t="shared" si="74"/>
        <v>28.65</v>
      </c>
      <c r="L190" s="76">
        <f t="shared" si="75"/>
        <v>28.65</v>
      </c>
      <c r="M190" s="76">
        <f t="shared" si="76"/>
        <v>27.5</v>
      </c>
      <c r="O190" s="67">
        <v>72</v>
      </c>
      <c r="P190" s="67">
        <v>91</v>
      </c>
      <c r="T190" s="78">
        <f t="shared" si="77"/>
        <v>91</v>
      </c>
      <c r="U190" s="78">
        <f t="shared" si="78"/>
        <v>81.5</v>
      </c>
      <c r="V190" s="78">
        <f t="shared" si="79"/>
        <v>81.5</v>
      </c>
      <c r="W190" s="78">
        <f t="shared" si="80"/>
        <v>72</v>
      </c>
      <c r="Y190" s="67">
        <v>0</v>
      </c>
      <c r="Z190" s="67">
        <v>45.5</v>
      </c>
      <c r="AD190" s="76">
        <f t="shared" si="81"/>
        <v>45.5</v>
      </c>
      <c r="AE190" s="76">
        <f t="shared" si="82"/>
        <v>22.75</v>
      </c>
      <c r="AF190" s="76">
        <f t="shared" si="83"/>
        <v>22.75</v>
      </c>
      <c r="AG190" s="76">
        <f t="shared" si="84"/>
        <v>0</v>
      </c>
      <c r="AH190" s="76">
        <f t="shared" si="85"/>
        <v>45.5</v>
      </c>
      <c r="AJ190" s="67">
        <v>10</v>
      </c>
      <c r="AK190" s="67">
        <v>1.4</v>
      </c>
      <c r="AO190" s="76">
        <f t="shared" si="86"/>
        <v>10</v>
      </c>
      <c r="AP190" s="76">
        <f t="shared" si="87"/>
        <v>5.6999999999999993</v>
      </c>
      <c r="AQ190" s="76">
        <f t="shared" si="88"/>
        <v>5.7</v>
      </c>
      <c r="AR190" s="76">
        <f t="shared" si="89"/>
        <v>1.4</v>
      </c>
      <c r="AS190" s="76">
        <f t="shared" si="90"/>
        <v>11.4</v>
      </c>
      <c r="AU190" s="67">
        <v>19.98</v>
      </c>
      <c r="AV190" s="67">
        <v>10.32</v>
      </c>
      <c r="AZ190" s="76">
        <f t="shared" si="91"/>
        <v>19.98</v>
      </c>
      <c r="BA190" s="76">
        <f t="shared" si="92"/>
        <v>15.15</v>
      </c>
      <c r="BB190" s="76">
        <f t="shared" si="93"/>
        <v>15.15</v>
      </c>
      <c r="BC190" s="76">
        <f t="shared" si="94"/>
        <v>10.32</v>
      </c>
      <c r="BD190" s="76">
        <f t="shared" si="95"/>
        <v>30.3</v>
      </c>
    </row>
    <row r="191" spans="4:56" x14ac:dyDescent="0.25">
      <c r="D191" s="21">
        <f t="shared" si="96"/>
        <v>174</v>
      </c>
      <c r="E191" s="67">
        <v>30.1</v>
      </c>
      <c r="F191" s="67">
        <v>26.6</v>
      </c>
      <c r="J191" s="76">
        <f t="shared" si="73"/>
        <v>30.1</v>
      </c>
      <c r="K191" s="76">
        <f t="shared" si="74"/>
        <v>28.35</v>
      </c>
      <c r="L191" s="76">
        <f t="shared" si="75"/>
        <v>28.35</v>
      </c>
      <c r="M191" s="76">
        <f t="shared" si="76"/>
        <v>26.6</v>
      </c>
      <c r="O191" s="67">
        <v>69</v>
      </c>
      <c r="P191" s="67">
        <v>91</v>
      </c>
      <c r="T191" s="78">
        <f t="shared" si="77"/>
        <v>91</v>
      </c>
      <c r="U191" s="78">
        <f t="shared" si="78"/>
        <v>80</v>
      </c>
      <c r="V191" s="78">
        <f t="shared" si="79"/>
        <v>80</v>
      </c>
      <c r="W191" s="78">
        <f t="shared" si="80"/>
        <v>69</v>
      </c>
      <c r="Y191" s="67">
        <v>0</v>
      </c>
      <c r="Z191" s="67">
        <v>9.5</v>
      </c>
      <c r="AD191" s="76">
        <f t="shared" si="81"/>
        <v>9.5</v>
      </c>
      <c r="AE191" s="76">
        <f t="shared" si="82"/>
        <v>4.75</v>
      </c>
      <c r="AF191" s="76">
        <f t="shared" si="83"/>
        <v>4.75</v>
      </c>
      <c r="AG191" s="76">
        <f t="shared" si="84"/>
        <v>0</v>
      </c>
      <c r="AH191" s="76">
        <f t="shared" si="85"/>
        <v>9.5</v>
      </c>
      <c r="AJ191" s="67">
        <v>10.3</v>
      </c>
      <c r="AK191" s="67">
        <v>1.3</v>
      </c>
      <c r="AO191" s="76">
        <f t="shared" si="86"/>
        <v>10.3</v>
      </c>
      <c r="AP191" s="76">
        <f t="shared" si="87"/>
        <v>5.8</v>
      </c>
      <c r="AQ191" s="76">
        <f t="shared" si="88"/>
        <v>5.8000000000000007</v>
      </c>
      <c r="AR191" s="76">
        <f t="shared" si="89"/>
        <v>1.3</v>
      </c>
      <c r="AS191" s="76">
        <f t="shared" si="90"/>
        <v>11.600000000000001</v>
      </c>
      <c r="AU191" s="67">
        <v>25.31</v>
      </c>
      <c r="AV191" s="67">
        <v>11.98</v>
      </c>
      <c r="AZ191" s="76">
        <f t="shared" si="91"/>
        <v>25.31</v>
      </c>
      <c r="BA191" s="76">
        <f t="shared" si="92"/>
        <v>18.645</v>
      </c>
      <c r="BB191" s="76">
        <f t="shared" si="93"/>
        <v>18.645</v>
      </c>
      <c r="BC191" s="76">
        <f t="shared" si="94"/>
        <v>11.98</v>
      </c>
      <c r="BD191" s="76">
        <f t="shared" si="95"/>
        <v>37.29</v>
      </c>
    </row>
    <row r="192" spans="4:56" x14ac:dyDescent="0.25">
      <c r="D192" s="21">
        <f t="shared" si="96"/>
        <v>175</v>
      </c>
      <c r="E192" s="67">
        <v>30.1</v>
      </c>
      <c r="F192" s="67">
        <v>26.2</v>
      </c>
      <c r="J192" s="76">
        <f t="shared" si="73"/>
        <v>30.1</v>
      </c>
      <c r="K192" s="76">
        <f t="shared" si="74"/>
        <v>28.15</v>
      </c>
      <c r="L192" s="76">
        <f t="shared" si="75"/>
        <v>28.15</v>
      </c>
      <c r="M192" s="76">
        <f t="shared" si="76"/>
        <v>26.2</v>
      </c>
      <c r="O192" s="67">
        <v>70</v>
      </c>
      <c r="P192" s="67">
        <v>91</v>
      </c>
      <c r="T192" s="78">
        <f t="shared" si="77"/>
        <v>91</v>
      </c>
      <c r="U192" s="78">
        <f t="shared" si="78"/>
        <v>80.5</v>
      </c>
      <c r="V192" s="78">
        <f t="shared" si="79"/>
        <v>80.5</v>
      </c>
      <c r="W192" s="78">
        <f t="shared" si="80"/>
        <v>70</v>
      </c>
      <c r="Y192" s="67">
        <v>0</v>
      </c>
      <c r="Z192" s="67">
        <v>4.5</v>
      </c>
      <c r="AD192" s="76">
        <f t="shared" si="81"/>
        <v>4.5</v>
      </c>
      <c r="AE192" s="76">
        <f t="shared" si="82"/>
        <v>2.25</v>
      </c>
      <c r="AF192" s="76">
        <f t="shared" si="83"/>
        <v>2.25</v>
      </c>
      <c r="AG192" s="76">
        <f t="shared" si="84"/>
        <v>0</v>
      </c>
      <c r="AH192" s="76">
        <f t="shared" si="85"/>
        <v>4.5</v>
      </c>
      <c r="AJ192" s="67">
        <v>10.5</v>
      </c>
      <c r="AK192" s="67">
        <v>0.9</v>
      </c>
      <c r="AO192" s="76">
        <f t="shared" si="86"/>
        <v>10.5</v>
      </c>
      <c r="AP192" s="76">
        <f t="shared" si="87"/>
        <v>5.7</v>
      </c>
      <c r="AQ192" s="76">
        <f t="shared" si="88"/>
        <v>5.7</v>
      </c>
      <c r="AR192" s="76">
        <f t="shared" si="89"/>
        <v>0.9</v>
      </c>
      <c r="AS192" s="76">
        <f t="shared" si="90"/>
        <v>11.4</v>
      </c>
      <c r="AU192" s="67">
        <v>23.03</v>
      </c>
      <c r="AV192" s="67">
        <v>13.27</v>
      </c>
      <c r="AZ192" s="76">
        <f t="shared" si="91"/>
        <v>23.03</v>
      </c>
      <c r="BA192" s="76">
        <f t="shared" si="92"/>
        <v>18.149999999999999</v>
      </c>
      <c r="BB192" s="76">
        <f t="shared" si="93"/>
        <v>18.149999999999999</v>
      </c>
      <c r="BC192" s="76">
        <f t="shared" si="94"/>
        <v>13.27</v>
      </c>
      <c r="BD192" s="76">
        <f t="shared" si="95"/>
        <v>36.299999999999997</v>
      </c>
    </row>
    <row r="193" spans="4:56" x14ac:dyDescent="0.25">
      <c r="D193" s="21">
        <f t="shared" si="96"/>
        <v>176</v>
      </c>
      <c r="E193" s="67">
        <v>30.2</v>
      </c>
      <c r="F193" s="67">
        <v>27</v>
      </c>
      <c r="J193" s="76">
        <f t="shared" si="73"/>
        <v>30.2</v>
      </c>
      <c r="K193" s="76">
        <f t="shared" si="74"/>
        <v>28.6</v>
      </c>
      <c r="L193" s="76">
        <f t="shared" si="75"/>
        <v>28.6</v>
      </c>
      <c r="M193" s="76">
        <f t="shared" si="76"/>
        <v>27</v>
      </c>
      <c r="O193" s="67">
        <v>72</v>
      </c>
      <c r="P193" s="67">
        <v>87</v>
      </c>
      <c r="T193" s="78">
        <f t="shared" si="77"/>
        <v>87</v>
      </c>
      <c r="U193" s="78">
        <f t="shared" si="78"/>
        <v>79.5</v>
      </c>
      <c r="V193" s="78">
        <f t="shared" si="79"/>
        <v>79.5</v>
      </c>
      <c r="W193" s="78">
        <f t="shared" si="80"/>
        <v>72</v>
      </c>
      <c r="Y193" s="67">
        <v>0</v>
      </c>
      <c r="Z193" s="67">
        <v>0.5</v>
      </c>
      <c r="AD193" s="76">
        <f t="shared" si="81"/>
        <v>0.5</v>
      </c>
      <c r="AE193" s="76">
        <f t="shared" si="82"/>
        <v>0.25</v>
      </c>
      <c r="AF193" s="76">
        <f t="shared" si="83"/>
        <v>0.25</v>
      </c>
      <c r="AG193" s="76">
        <f t="shared" si="84"/>
        <v>0</v>
      </c>
      <c r="AH193" s="76">
        <f t="shared" si="85"/>
        <v>0.5</v>
      </c>
      <c r="AJ193" s="67">
        <v>9.9</v>
      </c>
      <c r="AK193" s="67">
        <v>4</v>
      </c>
      <c r="AO193" s="76">
        <f t="shared" si="86"/>
        <v>9.9</v>
      </c>
      <c r="AP193" s="76">
        <f t="shared" si="87"/>
        <v>6.95</v>
      </c>
      <c r="AQ193" s="76">
        <f t="shared" si="88"/>
        <v>6.95</v>
      </c>
      <c r="AR193" s="76">
        <f t="shared" si="89"/>
        <v>4</v>
      </c>
      <c r="AS193" s="76">
        <f t="shared" si="90"/>
        <v>13.9</v>
      </c>
      <c r="AU193" s="67">
        <v>23.39</v>
      </c>
      <c r="AV193" s="67">
        <v>19.329999999999998</v>
      </c>
      <c r="AZ193" s="76">
        <f t="shared" si="91"/>
        <v>23.39</v>
      </c>
      <c r="BA193" s="76">
        <f t="shared" si="92"/>
        <v>21.36</v>
      </c>
      <c r="BB193" s="76">
        <f t="shared" si="93"/>
        <v>21.36</v>
      </c>
      <c r="BC193" s="76">
        <f t="shared" si="94"/>
        <v>19.329999999999998</v>
      </c>
      <c r="BD193" s="76">
        <f t="shared" si="95"/>
        <v>42.72</v>
      </c>
    </row>
    <row r="194" spans="4:56" x14ac:dyDescent="0.25">
      <c r="D194" s="21">
        <f t="shared" si="96"/>
        <v>177</v>
      </c>
      <c r="E194" s="67">
        <v>30.5</v>
      </c>
      <c r="F194" s="67">
        <v>28.4</v>
      </c>
      <c r="J194" s="76">
        <f t="shared" si="73"/>
        <v>30.5</v>
      </c>
      <c r="K194" s="76">
        <f t="shared" si="74"/>
        <v>29.45</v>
      </c>
      <c r="L194" s="76">
        <f t="shared" si="75"/>
        <v>29.45</v>
      </c>
      <c r="M194" s="76">
        <f t="shared" si="76"/>
        <v>28.4</v>
      </c>
      <c r="O194" s="67">
        <v>72</v>
      </c>
      <c r="P194" s="67">
        <v>82</v>
      </c>
      <c r="T194" s="78">
        <f t="shared" si="77"/>
        <v>82</v>
      </c>
      <c r="U194" s="78">
        <f t="shared" si="78"/>
        <v>77</v>
      </c>
      <c r="V194" s="78">
        <f t="shared" si="79"/>
        <v>77</v>
      </c>
      <c r="W194" s="78">
        <f t="shared" si="80"/>
        <v>72</v>
      </c>
      <c r="Y194" s="67">
        <v>0</v>
      </c>
      <c r="Z194" s="67">
        <v>0</v>
      </c>
      <c r="AD194" s="76">
        <f t="shared" si="81"/>
        <v>0</v>
      </c>
      <c r="AE194" s="76">
        <f t="shared" si="82"/>
        <v>0</v>
      </c>
      <c r="AF194" s="76">
        <f t="shared" si="83"/>
        <v>0</v>
      </c>
      <c r="AG194" s="76">
        <f t="shared" si="84"/>
        <v>0</v>
      </c>
      <c r="AH194" s="76">
        <f t="shared" si="85"/>
        <v>0</v>
      </c>
      <c r="AJ194" s="67">
        <v>11.2</v>
      </c>
      <c r="AK194" s="67">
        <v>6</v>
      </c>
      <c r="AO194" s="76">
        <f t="shared" si="86"/>
        <v>11.2</v>
      </c>
      <c r="AP194" s="76">
        <f t="shared" si="87"/>
        <v>8.6</v>
      </c>
      <c r="AQ194" s="76">
        <f t="shared" si="88"/>
        <v>8.6</v>
      </c>
      <c r="AR194" s="76">
        <f t="shared" si="89"/>
        <v>6</v>
      </c>
      <c r="AS194" s="76">
        <f t="shared" si="90"/>
        <v>17.2</v>
      </c>
      <c r="AU194" s="67">
        <v>23.89</v>
      </c>
      <c r="AV194" s="67">
        <v>22.88</v>
      </c>
      <c r="AZ194" s="76">
        <f t="shared" si="91"/>
        <v>23.89</v>
      </c>
      <c r="BA194" s="76">
        <f t="shared" si="92"/>
        <v>23.384999999999998</v>
      </c>
      <c r="BB194" s="76">
        <f t="shared" si="93"/>
        <v>23.384999999999998</v>
      </c>
      <c r="BC194" s="76">
        <f t="shared" si="94"/>
        <v>22.88</v>
      </c>
      <c r="BD194" s="76">
        <f t="shared" si="95"/>
        <v>46.769999999999996</v>
      </c>
    </row>
    <row r="195" spans="4:56" x14ac:dyDescent="0.25">
      <c r="D195" s="21">
        <f t="shared" si="96"/>
        <v>178</v>
      </c>
      <c r="E195" s="67">
        <v>30</v>
      </c>
      <c r="F195" s="67">
        <v>28.3</v>
      </c>
      <c r="J195" s="76">
        <f t="shared" si="73"/>
        <v>30</v>
      </c>
      <c r="K195" s="76">
        <f t="shared" si="74"/>
        <v>29.15</v>
      </c>
      <c r="L195" s="76">
        <f t="shared" si="75"/>
        <v>29.15</v>
      </c>
      <c r="M195" s="76">
        <f t="shared" si="76"/>
        <v>28.3</v>
      </c>
      <c r="O195" s="67">
        <v>73</v>
      </c>
      <c r="P195" s="67">
        <v>83</v>
      </c>
      <c r="T195" s="78">
        <f t="shared" si="77"/>
        <v>83</v>
      </c>
      <c r="U195" s="78">
        <f t="shared" si="78"/>
        <v>78</v>
      </c>
      <c r="V195" s="78">
        <f t="shared" si="79"/>
        <v>78</v>
      </c>
      <c r="W195" s="78">
        <f t="shared" si="80"/>
        <v>73</v>
      </c>
      <c r="Y195" s="67">
        <v>0</v>
      </c>
      <c r="Z195" s="67">
        <v>0</v>
      </c>
      <c r="AD195" s="76">
        <f t="shared" si="81"/>
        <v>0</v>
      </c>
      <c r="AE195" s="76">
        <f t="shared" si="82"/>
        <v>0</v>
      </c>
      <c r="AF195" s="76">
        <f t="shared" si="83"/>
        <v>0</v>
      </c>
      <c r="AG195" s="76">
        <f t="shared" si="84"/>
        <v>0</v>
      </c>
      <c r="AH195" s="76">
        <f t="shared" si="85"/>
        <v>0</v>
      </c>
      <c r="AJ195" s="67">
        <v>5.5</v>
      </c>
      <c r="AK195" s="67">
        <v>7.3</v>
      </c>
      <c r="AO195" s="76">
        <f t="shared" si="86"/>
        <v>7.3</v>
      </c>
      <c r="AP195" s="76">
        <f t="shared" si="87"/>
        <v>6.4</v>
      </c>
      <c r="AQ195" s="76">
        <f t="shared" si="88"/>
        <v>6.4</v>
      </c>
      <c r="AR195" s="76">
        <f t="shared" si="89"/>
        <v>5.5</v>
      </c>
      <c r="AS195" s="76">
        <f t="shared" si="90"/>
        <v>12.8</v>
      </c>
      <c r="AU195" s="67">
        <v>17.23</v>
      </c>
      <c r="AV195" s="67">
        <v>20.76</v>
      </c>
      <c r="AZ195" s="76">
        <f t="shared" si="91"/>
        <v>20.76</v>
      </c>
      <c r="BA195" s="76">
        <f t="shared" si="92"/>
        <v>18.995000000000001</v>
      </c>
      <c r="BB195" s="76">
        <f t="shared" si="93"/>
        <v>18.995000000000001</v>
      </c>
      <c r="BC195" s="76">
        <f t="shared" si="94"/>
        <v>17.23</v>
      </c>
      <c r="BD195" s="76">
        <f t="shared" si="95"/>
        <v>37.99</v>
      </c>
    </row>
    <row r="196" spans="4:56" x14ac:dyDescent="0.25">
      <c r="D196" s="21">
        <f t="shared" si="96"/>
        <v>179</v>
      </c>
      <c r="E196" s="67">
        <v>29.8</v>
      </c>
      <c r="F196" s="67">
        <v>28.6</v>
      </c>
      <c r="J196" s="76">
        <f t="shared" si="73"/>
        <v>29.8</v>
      </c>
      <c r="K196" s="76">
        <f t="shared" si="74"/>
        <v>29.200000000000003</v>
      </c>
      <c r="L196" s="76">
        <f t="shared" si="75"/>
        <v>29.200000000000003</v>
      </c>
      <c r="M196" s="76">
        <f t="shared" si="76"/>
        <v>28.6</v>
      </c>
      <c r="O196" s="67">
        <v>75</v>
      </c>
      <c r="P196" s="67">
        <v>80</v>
      </c>
      <c r="T196" s="78">
        <f t="shared" si="77"/>
        <v>80</v>
      </c>
      <c r="U196" s="78">
        <f t="shared" si="78"/>
        <v>77.5</v>
      </c>
      <c r="V196" s="78">
        <f t="shared" si="79"/>
        <v>77.5</v>
      </c>
      <c r="W196" s="78">
        <f t="shared" si="80"/>
        <v>75</v>
      </c>
      <c r="Y196" s="67">
        <v>0</v>
      </c>
      <c r="Z196" s="67">
        <v>0</v>
      </c>
      <c r="AD196" s="76">
        <f t="shared" si="81"/>
        <v>0</v>
      </c>
      <c r="AE196" s="76">
        <f t="shared" si="82"/>
        <v>0</v>
      </c>
      <c r="AF196" s="76">
        <f t="shared" si="83"/>
        <v>0</v>
      </c>
      <c r="AG196" s="76">
        <f t="shared" si="84"/>
        <v>0</v>
      </c>
      <c r="AH196" s="76">
        <f t="shared" si="85"/>
        <v>0</v>
      </c>
      <c r="AJ196" s="67">
        <v>9.1</v>
      </c>
      <c r="AK196" s="67">
        <v>3.8</v>
      </c>
      <c r="AO196" s="76">
        <f t="shared" si="86"/>
        <v>9.1</v>
      </c>
      <c r="AP196" s="76">
        <f t="shared" si="87"/>
        <v>6.4499999999999993</v>
      </c>
      <c r="AQ196" s="76">
        <f t="shared" si="88"/>
        <v>6.4499999999999993</v>
      </c>
      <c r="AR196" s="76">
        <f t="shared" si="89"/>
        <v>3.8</v>
      </c>
      <c r="AS196" s="76">
        <f t="shared" si="90"/>
        <v>12.899999999999999</v>
      </c>
      <c r="AU196" s="67">
        <v>22.91</v>
      </c>
      <c r="AV196" s="67">
        <v>17.579999999999998</v>
      </c>
      <c r="AZ196" s="76">
        <f t="shared" si="91"/>
        <v>22.91</v>
      </c>
      <c r="BA196" s="76">
        <f t="shared" si="92"/>
        <v>20.244999999999997</v>
      </c>
      <c r="BB196" s="76">
        <f t="shared" si="93"/>
        <v>20.244999999999997</v>
      </c>
      <c r="BC196" s="76">
        <f t="shared" si="94"/>
        <v>17.579999999999998</v>
      </c>
      <c r="BD196" s="76">
        <f t="shared" si="95"/>
        <v>40.489999999999995</v>
      </c>
    </row>
    <row r="197" spans="4:56" x14ac:dyDescent="0.25">
      <c r="D197" s="21">
        <f t="shared" si="96"/>
        <v>180</v>
      </c>
      <c r="E197" s="67">
        <v>29.6</v>
      </c>
      <c r="F197" s="67">
        <v>28.5</v>
      </c>
      <c r="J197" s="76">
        <f t="shared" si="73"/>
        <v>29.6</v>
      </c>
      <c r="K197" s="76">
        <f t="shared" si="74"/>
        <v>29.05</v>
      </c>
      <c r="L197" s="76">
        <f t="shared" si="75"/>
        <v>29.05</v>
      </c>
      <c r="M197" s="76">
        <f t="shared" si="76"/>
        <v>28.5</v>
      </c>
      <c r="O197" s="67">
        <v>74</v>
      </c>
      <c r="P197" s="67">
        <v>80</v>
      </c>
      <c r="T197" s="78">
        <f t="shared" si="77"/>
        <v>80</v>
      </c>
      <c r="U197" s="78">
        <f t="shared" si="78"/>
        <v>77</v>
      </c>
      <c r="V197" s="78">
        <f t="shared" si="79"/>
        <v>77</v>
      </c>
      <c r="W197" s="78">
        <f t="shared" si="80"/>
        <v>74</v>
      </c>
      <c r="Y197" s="67">
        <v>0</v>
      </c>
      <c r="Z197" s="67" t="str">
        <v>T</v>
      </c>
      <c r="AD197" s="76">
        <f t="shared" si="81"/>
        <v>0</v>
      </c>
      <c r="AE197" s="76">
        <f t="shared" si="82"/>
        <v>0</v>
      </c>
      <c r="AF197" s="76">
        <f t="shared" si="83"/>
        <v>0</v>
      </c>
      <c r="AG197" s="76">
        <f t="shared" si="84"/>
        <v>0</v>
      </c>
      <c r="AH197" s="76">
        <f t="shared" si="85"/>
        <v>0</v>
      </c>
      <c r="AJ197" s="67">
        <v>9.9</v>
      </c>
      <c r="AK197" s="67">
        <v>1.4</v>
      </c>
      <c r="AO197" s="76">
        <f t="shared" si="86"/>
        <v>9.9</v>
      </c>
      <c r="AP197" s="76">
        <f t="shared" si="87"/>
        <v>5.65</v>
      </c>
      <c r="AQ197" s="76">
        <f t="shared" si="88"/>
        <v>5.65</v>
      </c>
      <c r="AR197" s="76">
        <f t="shared" si="89"/>
        <v>1.4</v>
      </c>
      <c r="AS197" s="76">
        <f t="shared" si="90"/>
        <v>11.3</v>
      </c>
      <c r="AU197" s="67">
        <v>24.05</v>
      </c>
      <c r="AV197" s="67">
        <v>12.6</v>
      </c>
      <c r="AZ197" s="76">
        <f t="shared" si="91"/>
        <v>24.05</v>
      </c>
      <c r="BA197" s="76">
        <f t="shared" si="92"/>
        <v>18.324999999999999</v>
      </c>
      <c r="BB197" s="76">
        <f t="shared" si="93"/>
        <v>18.324999999999999</v>
      </c>
      <c r="BC197" s="76">
        <f t="shared" si="94"/>
        <v>12.6</v>
      </c>
      <c r="BD197" s="76">
        <f t="shared" si="95"/>
        <v>36.65</v>
      </c>
    </row>
    <row r="198" spans="4:56" x14ac:dyDescent="0.25">
      <c r="D198" s="21">
        <f t="shared" si="96"/>
        <v>181</v>
      </c>
      <c r="E198" s="67">
        <v>29.1</v>
      </c>
      <c r="F198" s="67">
        <v>28.7</v>
      </c>
      <c r="J198" s="76">
        <f t="shared" si="73"/>
        <v>29.1</v>
      </c>
      <c r="K198" s="76">
        <f t="shared" si="74"/>
        <v>28.9</v>
      </c>
      <c r="L198" s="76">
        <f t="shared" si="75"/>
        <v>28.9</v>
      </c>
      <c r="M198" s="76">
        <f t="shared" si="76"/>
        <v>28.7</v>
      </c>
      <c r="O198" s="67">
        <v>80</v>
      </c>
      <c r="P198" s="67">
        <v>79</v>
      </c>
      <c r="T198" s="78">
        <f t="shared" si="77"/>
        <v>80</v>
      </c>
      <c r="U198" s="78">
        <f t="shared" si="78"/>
        <v>79.5</v>
      </c>
      <c r="V198" s="78">
        <f t="shared" si="79"/>
        <v>79.5</v>
      </c>
      <c r="W198" s="78">
        <f t="shared" si="80"/>
        <v>79</v>
      </c>
      <c r="Y198" s="67">
        <v>0</v>
      </c>
      <c r="Z198" s="67">
        <v>0</v>
      </c>
      <c r="AD198" s="76">
        <f t="shared" si="81"/>
        <v>0</v>
      </c>
      <c r="AE198" s="76">
        <f t="shared" si="82"/>
        <v>0</v>
      </c>
      <c r="AF198" s="76">
        <f t="shared" si="83"/>
        <v>0</v>
      </c>
      <c r="AG198" s="76">
        <f t="shared" si="84"/>
        <v>0</v>
      </c>
      <c r="AH198" s="76">
        <f t="shared" si="85"/>
        <v>0</v>
      </c>
      <c r="AJ198" s="67">
        <v>4.8</v>
      </c>
      <c r="AK198" s="67">
        <v>11</v>
      </c>
      <c r="AO198" s="76">
        <f t="shared" si="86"/>
        <v>11</v>
      </c>
      <c r="AP198" s="76">
        <f t="shared" si="87"/>
        <v>7.9</v>
      </c>
      <c r="AQ198" s="76">
        <f t="shared" si="88"/>
        <v>7.9</v>
      </c>
      <c r="AR198" s="76">
        <f t="shared" si="89"/>
        <v>4.8</v>
      </c>
      <c r="AS198" s="76">
        <f t="shared" si="90"/>
        <v>15.8</v>
      </c>
      <c r="AU198" s="67">
        <v>14.95</v>
      </c>
      <c r="AV198" s="67">
        <v>25.55</v>
      </c>
      <c r="AZ198" s="76">
        <f t="shared" si="91"/>
        <v>25.55</v>
      </c>
      <c r="BA198" s="76">
        <f t="shared" si="92"/>
        <v>20.25</v>
      </c>
      <c r="BB198" s="76">
        <f t="shared" si="93"/>
        <v>20.25</v>
      </c>
      <c r="BC198" s="76">
        <f t="shared" si="94"/>
        <v>14.95</v>
      </c>
      <c r="BD198" s="76">
        <f t="shared" si="95"/>
        <v>40.5</v>
      </c>
    </row>
    <row r="199" spans="4:56" x14ac:dyDescent="0.25">
      <c r="D199" s="21">
        <f t="shared" si="96"/>
        <v>182</v>
      </c>
      <c r="E199" s="67">
        <v>30.1</v>
      </c>
      <c r="F199" s="67">
        <v>28.6</v>
      </c>
      <c r="J199" s="76">
        <f t="shared" si="73"/>
        <v>30.1</v>
      </c>
      <c r="K199" s="76">
        <f t="shared" si="74"/>
        <v>29.35</v>
      </c>
      <c r="L199" s="76">
        <f t="shared" si="75"/>
        <v>29.35</v>
      </c>
      <c r="M199" s="76">
        <f t="shared" si="76"/>
        <v>28.6</v>
      </c>
      <c r="O199" s="67">
        <v>77</v>
      </c>
      <c r="P199" s="67">
        <v>76</v>
      </c>
      <c r="T199" s="78">
        <f t="shared" si="77"/>
        <v>77</v>
      </c>
      <c r="U199" s="78">
        <f t="shared" si="78"/>
        <v>76.5</v>
      </c>
      <c r="V199" s="78">
        <f t="shared" si="79"/>
        <v>76.5</v>
      </c>
      <c r="W199" s="78">
        <f t="shared" si="80"/>
        <v>76</v>
      </c>
      <c r="Y199" s="67">
        <v>0</v>
      </c>
      <c r="Z199" s="67">
        <v>0</v>
      </c>
      <c r="AD199" s="76">
        <f t="shared" si="81"/>
        <v>0</v>
      </c>
      <c r="AE199" s="76">
        <f t="shared" si="82"/>
        <v>0</v>
      </c>
      <c r="AF199" s="76">
        <f t="shared" si="83"/>
        <v>0</v>
      </c>
      <c r="AG199" s="76">
        <f t="shared" si="84"/>
        <v>0</v>
      </c>
      <c r="AH199" s="76">
        <f t="shared" si="85"/>
        <v>0</v>
      </c>
      <c r="AJ199" s="67">
        <v>10</v>
      </c>
      <c r="AK199" s="67">
        <v>10.9</v>
      </c>
      <c r="AO199" s="76">
        <f t="shared" si="86"/>
        <v>10.9</v>
      </c>
      <c r="AP199" s="76">
        <f t="shared" si="87"/>
        <v>10.45</v>
      </c>
      <c r="AQ199" s="76">
        <f t="shared" si="88"/>
        <v>10.45</v>
      </c>
      <c r="AR199" s="76">
        <f t="shared" si="89"/>
        <v>10</v>
      </c>
      <c r="AS199" s="76">
        <f t="shared" si="90"/>
        <v>20.9</v>
      </c>
      <c r="AU199" s="67">
        <v>23.74</v>
      </c>
      <c r="AV199" s="67">
        <v>27.35</v>
      </c>
      <c r="AZ199" s="76">
        <f t="shared" si="91"/>
        <v>27.35</v>
      </c>
      <c r="BA199" s="76">
        <f t="shared" si="92"/>
        <v>25.545000000000002</v>
      </c>
      <c r="BB199" s="76">
        <f t="shared" si="93"/>
        <v>25.545000000000002</v>
      </c>
      <c r="BC199" s="76">
        <f t="shared" si="94"/>
        <v>23.74</v>
      </c>
      <c r="BD199" s="76">
        <f t="shared" si="95"/>
        <v>51.09</v>
      </c>
    </row>
    <row r="200" spans="4:56" x14ac:dyDescent="0.25">
      <c r="D200" s="21">
        <f t="shared" si="96"/>
        <v>183</v>
      </c>
      <c r="E200" s="67">
        <v>29.3</v>
      </c>
      <c r="F200" s="67">
        <v>29.3</v>
      </c>
      <c r="J200" s="76">
        <f t="shared" si="73"/>
        <v>29.3</v>
      </c>
      <c r="K200" s="76">
        <f t="shared" si="74"/>
        <v>29.3</v>
      </c>
      <c r="L200" s="76">
        <f t="shared" si="75"/>
        <v>29.3</v>
      </c>
      <c r="M200" s="76">
        <f t="shared" si="76"/>
        <v>29.3</v>
      </c>
      <c r="O200" s="67">
        <v>81</v>
      </c>
      <c r="P200" s="67">
        <v>74</v>
      </c>
      <c r="T200" s="78">
        <f t="shared" si="77"/>
        <v>81</v>
      </c>
      <c r="U200" s="78">
        <f t="shared" si="78"/>
        <v>77.5</v>
      </c>
      <c r="V200" s="78">
        <f t="shared" si="79"/>
        <v>77.5</v>
      </c>
      <c r="W200" s="78">
        <f t="shared" si="80"/>
        <v>74</v>
      </c>
      <c r="Y200" s="67">
        <v>28.5</v>
      </c>
      <c r="Z200" s="67">
        <v>0</v>
      </c>
      <c r="AD200" s="76">
        <f t="shared" si="81"/>
        <v>28.5</v>
      </c>
      <c r="AE200" s="76">
        <f t="shared" si="82"/>
        <v>14.25</v>
      </c>
      <c r="AF200" s="76">
        <f t="shared" si="83"/>
        <v>14.25</v>
      </c>
      <c r="AG200" s="76">
        <f t="shared" si="84"/>
        <v>0</v>
      </c>
      <c r="AH200" s="76">
        <f t="shared" si="85"/>
        <v>28.5</v>
      </c>
      <c r="AJ200" s="67">
        <v>7.3</v>
      </c>
      <c r="AK200" s="67">
        <v>11.7</v>
      </c>
      <c r="AO200" s="76">
        <f t="shared" si="86"/>
        <v>11.7</v>
      </c>
      <c r="AP200" s="76">
        <f t="shared" si="87"/>
        <v>9.5</v>
      </c>
      <c r="AQ200" s="76">
        <f t="shared" si="88"/>
        <v>9.5</v>
      </c>
      <c r="AR200" s="76">
        <f t="shared" si="89"/>
        <v>7.3</v>
      </c>
      <c r="AS200" s="76">
        <f t="shared" si="90"/>
        <v>19</v>
      </c>
      <c r="AU200" s="67">
        <v>19.03</v>
      </c>
      <c r="AV200" s="67">
        <v>27.47</v>
      </c>
      <c r="AZ200" s="76">
        <f t="shared" si="91"/>
        <v>27.47</v>
      </c>
      <c r="BA200" s="76">
        <f t="shared" si="92"/>
        <v>23.25</v>
      </c>
      <c r="BB200" s="76">
        <f t="shared" si="93"/>
        <v>23.25</v>
      </c>
      <c r="BC200" s="76">
        <f t="shared" si="94"/>
        <v>19.03</v>
      </c>
      <c r="BD200" s="76">
        <f t="shared" si="95"/>
        <v>46.5</v>
      </c>
    </row>
    <row r="201" spans="4:56" x14ac:dyDescent="0.25">
      <c r="D201" s="21">
        <f t="shared" si="96"/>
        <v>184</v>
      </c>
      <c r="E201" s="67">
        <v>28.4</v>
      </c>
      <c r="F201" s="67">
        <v>28.7</v>
      </c>
      <c r="J201" s="76">
        <f t="shared" si="73"/>
        <v>28.7</v>
      </c>
      <c r="K201" s="76">
        <f t="shared" si="74"/>
        <v>28.549999999999997</v>
      </c>
      <c r="L201" s="76">
        <f t="shared" si="75"/>
        <v>28.549999999999997</v>
      </c>
      <c r="M201" s="76">
        <f t="shared" si="76"/>
        <v>28.4</v>
      </c>
      <c r="O201" s="67">
        <v>83</v>
      </c>
      <c r="P201" s="67">
        <v>81</v>
      </c>
      <c r="T201" s="78">
        <f t="shared" si="77"/>
        <v>83</v>
      </c>
      <c r="U201" s="78">
        <f t="shared" si="78"/>
        <v>82</v>
      </c>
      <c r="V201" s="78">
        <f t="shared" si="79"/>
        <v>82</v>
      </c>
      <c r="W201" s="78">
        <f t="shared" si="80"/>
        <v>81</v>
      </c>
      <c r="Y201" s="67">
        <v>2.5</v>
      </c>
      <c r="Z201" s="67">
        <v>0</v>
      </c>
      <c r="AD201" s="76">
        <f t="shared" si="81"/>
        <v>2.5</v>
      </c>
      <c r="AE201" s="76">
        <f t="shared" si="82"/>
        <v>1.25</v>
      </c>
      <c r="AF201" s="76">
        <f t="shared" si="83"/>
        <v>1.25</v>
      </c>
      <c r="AG201" s="76">
        <f t="shared" si="84"/>
        <v>0</v>
      </c>
      <c r="AH201" s="76">
        <f t="shared" si="85"/>
        <v>2.5</v>
      </c>
      <c r="AJ201" s="67">
        <v>5.3</v>
      </c>
      <c r="AK201" s="67">
        <v>8.8000000000000007</v>
      </c>
      <c r="AO201" s="76">
        <f t="shared" si="86"/>
        <v>8.8000000000000007</v>
      </c>
      <c r="AP201" s="76">
        <f t="shared" si="87"/>
        <v>7.0500000000000007</v>
      </c>
      <c r="AQ201" s="76">
        <f t="shared" si="88"/>
        <v>7.0500000000000007</v>
      </c>
      <c r="AR201" s="76">
        <f t="shared" si="89"/>
        <v>5.3</v>
      </c>
      <c r="AS201" s="76">
        <f t="shared" si="90"/>
        <v>14.100000000000001</v>
      </c>
      <c r="AU201" s="67">
        <v>16.79</v>
      </c>
      <c r="AV201" s="67">
        <v>25.55</v>
      </c>
      <c r="AZ201" s="76">
        <f t="shared" si="91"/>
        <v>25.55</v>
      </c>
      <c r="BA201" s="76">
        <f t="shared" si="92"/>
        <v>21.17</v>
      </c>
      <c r="BB201" s="76">
        <f t="shared" si="93"/>
        <v>21.17</v>
      </c>
      <c r="BC201" s="76">
        <f t="shared" si="94"/>
        <v>16.79</v>
      </c>
      <c r="BD201" s="76">
        <f t="shared" si="95"/>
        <v>42.34</v>
      </c>
    </row>
    <row r="202" spans="4:56" x14ac:dyDescent="0.25">
      <c r="D202" s="21">
        <f t="shared" si="96"/>
        <v>185</v>
      </c>
      <c r="E202" s="67">
        <v>28.6</v>
      </c>
      <c r="F202" s="67">
        <v>28.9</v>
      </c>
      <c r="J202" s="76">
        <f t="shared" si="73"/>
        <v>28.9</v>
      </c>
      <c r="K202" s="76">
        <f t="shared" si="74"/>
        <v>28.75</v>
      </c>
      <c r="L202" s="76">
        <f t="shared" si="75"/>
        <v>28.75</v>
      </c>
      <c r="M202" s="76">
        <f t="shared" si="76"/>
        <v>28.6</v>
      </c>
      <c r="O202" s="67">
        <v>82</v>
      </c>
      <c r="P202" s="67">
        <v>83</v>
      </c>
      <c r="T202" s="78">
        <f t="shared" si="77"/>
        <v>83</v>
      </c>
      <c r="U202" s="78">
        <f t="shared" si="78"/>
        <v>82.5</v>
      </c>
      <c r="V202" s="78">
        <f t="shared" si="79"/>
        <v>82.5</v>
      </c>
      <c r="W202" s="78">
        <f t="shared" si="80"/>
        <v>82</v>
      </c>
      <c r="Y202" s="67">
        <v>0</v>
      </c>
      <c r="Z202" s="67">
        <v>0</v>
      </c>
      <c r="AD202" s="76">
        <f t="shared" si="81"/>
        <v>0</v>
      </c>
      <c r="AE202" s="76">
        <f t="shared" si="82"/>
        <v>0</v>
      </c>
      <c r="AF202" s="76">
        <f t="shared" si="83"/>
        <v>0</v>
      </c>
      <c r="AG202" s="76">
        <f t="shared" si="84"/>
        <v>0</v>
      </c>
      <c r="AH202" s="76">
        <f t="shared" si="85"/>
        <v>0</v>
      </c>
      <c r="AJ202" s="67">
        <v>7</v>
      </c>
      <c r="AK202" s="67">
        <v>11.4</v>
      </c>
      <c r="AO202" s="76">
        <f t="shared" si="86"/>
        <v>11.4</v>
      </c>
      <c r="AP202" s="76">
        <f t="shared" si="87"/>
        <v>9.1999999999999993</v>
      </c>
      <c r="AQ202" s="76">
        <f t="shared" si="88"/>
        <v>9.1999999999999993</v>
      </c>
      <c r="AR202" s="76">
        <f t="shared" si="89"/>
        <v>7</v>
      </c>
      <c r="AS202" s="76">
        <f t="shared" si="90"/>
        <v>18.399999999999999</v>
      </c>
      <c r="AU202" s="67">
        <v>20.48</v>
      </c>
      <c r="AV202" s="67">
        <v>28.29</v>
      </c>
      <c r="AZ202" s="76">
        <f t="shared" si="91"/>
        <v>28.29</v>
      </c>
      <c r="BA202" s="76">
        <f t="shared" si="92"/>
        <v>24.384999999999998</v>
      </c>
      <c r="BB202" s="76">
        <f t="shared" si="93"/>
        <v>24.384999999999998</v>
      </c>
      <c r="BC202" s="76">
        <f t="shared" si="94"/>
        <v>20.48</v>
      </c>
      <c r="BD202" s="76">
        <f t="shared" si="95"/>
        <v>48.769999999999996</v>
      </c>
    </row>
    <row r="203" spans="4:56" x14ac:dyDescent="0.25">
      <c r="D203" s="21">
        <f t="shared" si="96"/>
        <v>186</v>
      </c>
      <c r="E203" s="67">
        <v>29.2</v>
      </c>
      <c r="F203" s="67">
        <v>28.9</v>
      </c>
      <c r="J203" s="76">
        <f t="shared" si="73"/>
        <v>29.2</v>
      </c>
      <c r="K203" s="76">
        <f t="shared" si="74"/>
        <v>29.049999999999997</v>
      </c>
      <c r="L203" s="76">
        <f t="shared" si="75"/>
        <v>29.049999999999997</v>
      </c>
      <c r="M203" s="76">
        <f t="shared" si="76"/>
        <v>28.9</v>
      </c>
      <c r="O203" s="67">
        <v>79</v>
      </c>
      <c r="P203" s="67">
        <v>81</v>
      </c>
      <c r="T203" s="78">
        <f t="shared" si="77"/>
        <v>81</v>
      </c>
      <c r="U203" s="78">
        <f t="shared" si="78"/>
        <v>80</v>
      </c>
      <c r="V203" s="78">
        <f t="shared" si="79"/>
        <v>80</v>
      </c>
      <c r="W203" s="78">
        <f t="shared" si="80"/>
        <v>79</v>
      </c>
      <c r="Y203" s="67">
        <v>0</v>
      </c>
      <c r="Z203" s="67" t="str">
        <v>T</v>
      </c>
      <c r="AD203" s="76">
        <f t="shared" si="81"/>
        <v>0</v>
      </c>
      <c r="AE203" s="76">
        <f t="shared" si="82"/>
        <v>0</v>
      </c>
      <c r="AF203" s="76">
        <f t="shared" si="83"/>
        <v>0</v>
      </c>
      <c r="AG203" s="76">
        <f t="shared" si="84"/>
        <v>0</v>
      </c>
      <c r="AH203" s="76">
        <f t="shared" si="85"/>
        <v>0</v>
      </c>
      <c r="AJ203" s="67">
        <v>7.3</v>
      </c>
      <c r="AK203" s="67">
        <v>11.6</v>
      </c>
      <c r="AO203" s="76">
        <f t="shared" si="86"/>
        <v>11.6</v>
      </c>
      <c r="AP203" s="76">
        <f t="shared" si="87"/>
        <v>9.4499999999999993</v>
      </c>
      <c r="AQ203" s="76">
        <f t="shared" si="88"/>
        <v>9.4499999999999993</v>
      </c>
      <c r="AR203" s="76">
        <f t="shared" si="89"/>
        <v>7.3</v>
      </c>
      <c r="AS203" s="76">
        <f t="shared" si="90"/>
        <v>18.899999999999999</v>
      </c>
      <c r="AU203" s="67">
        <v>20.010000000000002</v>
      </c>
      <c r="AV203" s="67">
        <v>28.62</v>
      </c>
      <c r="AZ203" s="76">
        <f t="shared" si="91"/>
        <v>28.62</v>
      </c>
      <c r="BA203" s="76">
        <f t="shared" si="92"/>
        <v>24.315000000000001</v>
      </c>
      <c r="BB203" s="76">
        <f t="shared" si="93"/>
        <v>24.315000000000001</v>
      </c>
      <c r="BC203" s="76">
        <f t="shared" si="94"/>
        <v>20.010000000000002</v>
      </c>
      <c r="BD203" s="76">
        <f t="shared" si="95"/>
        <v>48.63</v>
      </c>
    </row>
    <row r="204" spans="4:56" x14ac:dyDescent="0.25">
      <c r="D204" s="21">
        <f t="shared" si="96"/>
        <v>187</v>
      </c>
      <c r="E204" s="67">
        <v>29</v>
      </c>
      <c r="F204" s="67">
        <v>27.7</v>
      </c>
      <c r="J204" s="76">
        <f t="shared" si="73"/>
        <v>29</v>
      </c>
      <c r="K204" s="76">
        <f t="shared" si="74"/>
        <v>28.35</v>
      </c>
      <c r="L204" s="76">
        <f t="shared" si="75"/>
        <v>28.35</v>
      </c>
      <c r="M204" s="76">
        <f t="shared" si="76"/>
        <v>27.7</v>
      </c>
      <c r="O204" s="67">
        <v>78</v>
      </c>
      <c r="P204" s="67">
        <v>88</v>
      </c>
      <c r="T204" s="78">
        <f t="shared" si="77"/>
        <v>88</v>
      </c>
      <c r="U204" s="78">
        <f t="shared" si="78"/>
        <v>83</v>
      </c>
      <c r="V204" s="78">
        <f t="shared" si="79"/>
        <v>83</v>
      </c>
      <c r="W204" s="78">
        <f t="shared" si="80"/>
        <v>78</v>
      </c>
      <c r="Y204" s="67" t="str">
        <v>T</v>
      </c>
      <c r="Z204" s="67">
        <v>7</v>
      </c>
      <c r="AD204" s="76">
        <f t="shared" si="81"/>
        <v>7</v>
      </c>
      <c r="AE204" s="76">
        <f t="shared" si="82"/>
        <v>7</v>
      </c>
      <c r="AF204" s="76">
        <f t="shared" si="83"/>
        <v>7</v>
      </c>
      <c r="AG204" s="76">
        <f t="shared" si="84"/>
        <v>7</v>
      </c>
      <c r="AH204" s="76">
        <f t="shared" si="85"/>
        <v>7</v>
      </c>
      <c r="AJ204" s="67">
        <v>9.8000000000000007</v>
      </c>
      <c r="AK204" s="67">
        <v>7.6</v>
      </c>
      <c r="AO204" s="76">
        <f t="shared" si="86"/>
        <v>9.8000000000000007</v>
      </c>
      <c r="AP204" s="76">
        <f t="shared" si="87"/>
        <v>8.6999999999999993</v>
      </c>
      <c r="AQ204" s="76">
        <f t="shared" si="88"/>
        <v>8.6999999999999993</v>
      </c>
      <c r="AR204" s="76">
        <f t="shared" si="89"/>
        <v>7.6</v>
      </c>
      <c r="AS204" s="76">
        <f t="shared" si="90"/>
        <v>17.399999999999999</v>
      </c>
      <c r="AU204" s="67">
        <v>23.98</v>
      </c>
      <c r="AV204" s="67">
        <v>24.05</v>
      </c>
      <c r="AZ204" s="76">
        <f t="shared" si="91"/>
        <v>24.05</v>
      </c>
      <c r="BA204" s="76">
        <f t="shared" si="92"/>
        <v>24.015000000000001</v>
      </c>
      <c r="BB204" s="76">
        <f t="shared" si="93"/>
        <v>24.015000000000001</v>
      </c>
      <c r="BC204" s="76">
        <f t="shared" si="94"/>
        <v>23.98</v>
      </c>
      <c r="BD204" s="76">
        <f t="shared" si="95"/>
        <v>48.03</v>
      </c>
    </row>
    <row r="205" spans="4:56" x14ac:dyDescent="0.25">
      <c r="D205" s="21">
        <f t="shared" si="96"/>
        <v>188</v>
      </c>
      <c r="E205" s="67">
        <v>29.6</v>
      </c>
      <c r="F205" s="67">
        <v>28.6</v>
      </c>
      <c r="J205" s="76">
        <f t="shared" si="73"/>
        <v>29.6</v>
      </c>
      <c r="K205" s="76">
        <f t="shared" si="74"/>
        <v>29.1</v>
      </c>
      <c r="L205" s="76">
        <f t="shared" si="75"/>
        <v>29.1</v>
      </c>
      <c r="M205" s="76">
        <f t="shared" si="76"/>
        <v>28.6</v>
      </c>
      <c r="O205" s="67">
        <v>78</v>
      </c>
      <c r="P205" s="67">
        <v>86</v>
      </c>
      <c r="T205" s="78">
        <f t="shared" si="77"/>
        <v>86</v>
      </c>
      <c r="U205" s="78">
        <f t="shared" si="78"/>
        <v>82</v>
      </c>
      <c r="V205" s="78">
        <f t="shared" si="79"/>
        <v>82</v>
      </c>
      <c r="W205" s="78">
        <f t="shared" si="80"/>
        <v>78</v>
      </c>
      <c r="Y205" s="67">
        <v>0</v>
      </c>
      <c r="Z205" s="67">
        <v>0</v>
      </c>
      <c r="AD205" s="76">
        <f t="shared" si="81"/>
        <v>0</v>
      </c>
      <c r="AE205" s="76">
        <f t="shared" si="82"/>
        <v>0</v>
      </c>
      <c r="AF205" s="76">
        <f t="shared" si="83"/>
        <v>0</v>
      </c>
      <c r="AG205" s="76">
        <f t="shared" si="84"/>
        <v>0</v>
      </c>
      <c r="AH205" s="76">
        <f t="shared" si="85"/>
        <v>0</v>
      </c>
      <c r="AJ205" s="67">
        <v>10.9</v>
      </c>
      <c r="AK205" s="67">
        <v>11.9</v>
      </c>
      <c r="AO205" s="76">
        <f t="shared" si="86"/>
        <v>11.9</v>
      </c>
      <c r="AP205" s="76">
        <f t="shared" si="87"/>
        <v>11.4</v>
      </c>
      <c r="AQ205" s="76">
        <f t="shared" si="88"/>
        <v>11.4</v>
      </c>
      <c r="AR205" s="76">
        <f t="shared" si="89"/>
        <v>10.9</v>
      </c>
      <c r="AS205" s="76">
        <f t="shared" si="90"/>
        <v>22.8</v>
      </c>
      <c r="AU205" s="67">
        <v>23.94</v>
      </c>
      <c r="AV205" s="67">
        <v>28.5</v>
      </c>
      <c r="AZ205" s="76">
        <f t="shared" si="91"/>
        <v>28.5</v>
      </c>
      <c r="BA205" s="76">
        <f t="shared" si="92"/>
        <v>26.22</v>
      </c>
      <c r="BB205" s="76">
        <f t="shared" si="93"/>
        <v>26.22</v>
      </c>
      <c r="BC205" s="76">
        <f t="shared" si="94"/>
        <v>23.94</v>
      </c>
      <c r="BD205" s="76">
        <f t="shared" si="95"/>
        <v>52.44</v>
      </c>
    </row>
    <row r="206" spans="4:56" x14ac:dyDescent="0.25">
      <c r="D206" s="21">
        <f t="shared" si="96"/>
        <v>189</v>
      </c>
      <c r="E206" s="67">
        <v>30.1</v>
      </c>
      <c r="F206" s="67">
        <v>28.8</v>
      </c>
      <c r="J206" s="76">
        <f t="shared" si="73"/>
        <v>30.1</v>
      </c>
      <c r="K206" s="76">
        <f t="shared" si="74"/>
        <v>29.450000000000003</v>
      </c>
      <c r="L206" s="76">
        <f t="shared" si="75"/>
        <v>29.450000000000003</v>
      </c>
      <c r="M206" s="76">
        <f t="shared" si="76"/>
        <v>28.8</v>
      </c>
      <c r="O206" s="67">
        <v>76</v>
      </c>
      <c r="P206" s="67">
        <v>83</v>
      </c>
      <c r="T206" s="78">
        <f t="shared" si="77"/>
        <v>83</v>
      </c>
      <c r="U206" s="78">
        <f t="shared" si="78"/>
        <v>79.5</v>
      </c>
      <c r="V206" s="78">
        <f t="shared" si="79"/>
        <v>79.5</v>
      </c>
      <c r="W206" s="78">
        <f t="shared" si="80"/>
        <v>76</v>
      </c>
      <c r="Y206" s="67">
        <v>0</v>
      </c>
      <c r="Z206" s="67">
        <v>0</v>
      </c>
      <c r="AD206" s="76">
        <f t="shared" si="81"/>
        <v>0</v>
      </c>
      <c r="AE206" s="76">
        <f t="shared" si="82"/>
        <v>0</v>
      </c>
      <c r="AF206" s="76">
        <f t="shared" si="83"/>
        <v>0</v>
      </c>
      <c r="AG206" s="76">
        <f t="shared" si="84"/>
        <v>0</v>
      </c>
      <c r="AH206" s="76">
        <f t="shared" si="85"/>
        <v>0</v>
      </c>
      <c r="AJ206" s="67">
        <v>6</v>
      </c>
      <c r="AK206" s="67">
        <v>11.9</v>
      </c>
      <c r="AO206" s="76">
        <f t="shared" si="86"/>
        <v>11.9</v>
      </c>
      <c r="AP206" s="76">
        <f t="shared" si="87"/>
        <v>8.9499999999999993</v>
      </c>
      <c r="AQ206" s="76">
        <f t="shared" si="88"/>
        <v>8.9499999999999993</v>
      </c>
      <c r="AR206" s="76">
        <f t="shared" si="89"/>
        <v>6</v>
      </c>
      <c r="AS206" s="76">
        <f t="shared" si="90"/>
        <v>17.899999999999999</v>
      </c>
      <c r="AU206" s="67">
        <v>18.53</v>
      </c>
      <c r="AV206" s="67">
        <v>29.05</v>
      </c>
      <c r="AZ206" s="76">
        <f t="shared" si="91"/>
        <v>29.05</v>
      </c>
      <c r="BA206" s="76">
        <f t="shared" si="92"/>
        <v>23.79</v>
      </c>
      <c r="BB206" s="76">
        <f t="shared" si="93"/>
        <v>23.79</v>
      </c>
      <c r="BC206" s="76">
        <f t="shared" si="94"/>
        <v>18.53</v>
      </c>
      <c r="BD206" s="76">
        <f t="shared" si="95"/>
        <v>47.58</v>
      </c>
    </row>
    <row r="207" spans="4:56" x14ac:dyDescent="0.25">
      <c r="D207" s="21">
        <f t="shared" si="96"/>
        <v>190</v>
      </c>
      <c r="E207" s="67">
        <v>29.7</v>
      </c>
      <c r="F207" s="67">
        <v>28.7</v>
      </c>
      <c r="J207" s="76">
        <f t="shared" si="73"/>
        <v>29.7</v>
      </c>
      <c r="K207" s="76">
        <f t="shared" si="74"/>
        <v>29.2</v>
      </c>
      <c r="L207" s="76">
        <f t="shared" si="75"/>
        <v>29.2</v>
      </c>
      <c r="M207" s="76">
        <f t="shared" si="76"/>
        <v>28.7</v>
      </c>
      <c r="O207" s="67">
        <v>78</v>
      </c>
      <c r="P207" s="67">
        <v>81</v>
      </c>
      <c r="T207" s="78">
        <f t="shared" si="77"/>
        <v>81</v>
      </c>
      <c r="U207" s="78">
        <f t="shared" si="78"/>
        <v>79.5</v>
      </c>
      <c r="V207" s="78">
        <f t="shared" si="79"/>
        <v>79.5</v>
      </c>
      <c r="W207" s="78">
        <f t="shared" si="80"/>
        <v>78</v>
      </c>
      <c r="Y207" s="67">
        <v>2</v>
      </c>
      <c r="Z207" s="67">
        <v>0</v>
      </c>
      <c r="AD207" s="76">
        <f t="shared" si="81"/>
        <v>2</v>
      </c>
      <c r="AE207" s="76">
        <f t="shared" si="82"/>
        <v>1</v>
      </c>
      <c r="AF207" s="76">
        <f t="shared" si="83"/>
        <v>1</v>
      </c>
      <c r="AG207" s="76">
        <f t="shared" si="84"/>
        <v>0</v>
      </c>
      <c r="AH207" s="76">
        <f t="shared" si="85"/>
        <v>2</v>
      </c>
      <c r="AJ207" s="67">
        <v>8.3000000000000007</v>
      </c>
      <c r="AK207" s="67">
        <v>12.3</v>
      </c>
      <c r="AO207" s="76">
        <f t="shared" si="86"/>
        <v>12.3</v>
      </c>
      <c r="AP207" s="76">
        <f t="shared" si="87"/>
        <v>10.3</v>
      </c>
      <c r="AQ207" s="76">
        <f t="shared" si="88"/>
        <v>10.3</v>
      </c>
      <c r="AR207" s="76">
        <f t="shared" si="89"/>
        <v>8.3000000000000007</v>
      </c>
      <c r="AS207" s="76">
        <f t="shared" si="90"/>
        <v>20.6</v>
      </c>
      <c r="AU207" s="67">
        <v>17.600000000000001</v>
      </c>
      <c r="AV207" s="67">
        <v>29.22</v>
      </c>
      <c r="AZ207" s="76">
        <f t="shared" si="91"/>
        <v>29.22</v>
      </c>
      <c r="BA207" s="76">
        <f t="shared" si="92"/>
        <v>23.41</v>
      </c>
      <c r="BB207" s="76">
        <f t="shared" si="93"/>
        <v>23.41</v>
      </c>
      <c r="BC207" s="76">
        <f t="shared" si="94"/>
        <v>17.600000000000001</v>
      </c>
      <c r="BD207" s="76">
        <f t="shared" si="95"/>
        <v>46.82</v>
      </c>
    </row>
    <row r="208" spans="4:56" x14ac:dyDescent="0.25">
      <c r="D208" s="21">
        <f t="shared" si="96"/>
        <v>191</v>
      </c>
      <c r="E208" s="67">
        <v>29.6</v>
      </c>
      <c r="F208" s="67">
        <v>28.7</v>
      </c>
      <c r="J208" s="76">
        <f t="shared" si="73"/>
        <v>29.6</v>
      </c>
      <c r="K208" s="76">
        <f t="shared" si="74"/>
        <v>29.15</v>
      </c>
      <c r="L208" s="76">
        <f t="shared" si="75"/>
        <v>29.15</v>
      </c>
      <c r="M208" s="76">
        <f t="shared" si="76"/>
        <v>28.7</v>
      </c>
      <c r="O208" s="67">
        <v>75</v>
      </c>
      <c r="P208" s="67">
        <v>78</v>
      </c>
      <c r="T208" s="78">
        <f t="shared" si="77"/>
        <v>78</v>
      </c>
      <c r="U208" s="78">
        <f t="shared" si="78"/>
        <v>76.5</v>
      </c>
      <c r="V208" s="78">
        <f t="shared" si="79"/>
        <v>76.5</v>
      </c>
      <c r="W208" s="78">
        <f t="shared" si="80"/>
        <v>75</v>
      </c>
      <c r="Y208" s="67">
        <v>0</v>
      </c>
      <c r="Z208" s="67">
        <v>0</v>
      </c>
      <c r="AD208" s="76">
        <f t="shared" si="81"/>
        <v>0</v>
      </c>
      <c r="AE208" s="76">
        <f t="shared" si="82"/>
        <v>0</v>
      </c>
      <c r="AF208" s="76">
        <f t="shared" si="83"/>
        <v>0</v>
      </c>
      <c r="AG208" s="76">
        <f t="shared" si="84"/>
        <v>0</v>
      </c>
      <c r="AH208" s="76">
        <f t="shared" si="85"/>
        <v>0</v>
      </c>
      <c r="AJ208" s="67">
        <v>3</v>
      </c>
      <c r="AK208" s="67">
        <v>11.5</v>
      </c>
      <c r="AO208" s="76">
        <f t="shared" si="86"/>
        <v>11.5</v>
      </c>
      <c r="AP208" s="76">
        <f t="shared" si="87"/>
        <v>7.25</v>
      </c>
      <c r="AQ208" s="76">
        <f t="shared" si="88"/>
        <v>7.25</v>
      </c>
      <c r="AR208" s="76">
        <f t="shared" si="89"/>
        <v>3</v>
      </c>
      <c r="AS208" s="76">
        <f t="shared" si="90"/>
        <v>14.5</v>
      </c>
      <c r="AU208" s="67">
        <v>14.16</v>
      </c>
      <c r="AV208" s="67">
        <v>26.98</v>
      </c>
      <c r="AZ208" s="76">
        <f t="shared" si="91"/>
        <v>26.98</v>
      </c>
      <c r="BA208" s="76">
        <f t="shared" si="92"/>
        <v>20.57</v>
      </c>
      <c r="BB208" s="76">
        <f t="shared" si="93"/>
        <v>20.57</v>
      </c>
      <c r="BC208" s="76">
        <f t="shared" si="94"/>
        <v>14.16</v>
      </c>
      <c r="BD208" s="76">
        <f t="shared" si="95"/>
        <v>41.14</v>
      </c>
    </row>
    <row r="209" spans="4:56" x14ac:dyDescent="0.25">
      <c r="D209" s="21">
        <f t="shared" si="96"/>
        <v>192</v>
      </c>
      <c r="E209" s="67">
        <v>30.3</v>
      </c>
      <c r="F209" s="67">
        <v>28.8</v>
      </c>
      <c r="J209" s="76">
        <f t="shared" si="73"/>
        <v>30.3</v>
      </c>
      <c r="K209" s="76">
        <f t="shared" si="74"/>
        <v>29.55</v>
      </c>
      <c r="L209" s="76">
        <f t="shared" si="75"/>
        <v>29.55</v>
      </c>
      <c r="M209" s="76">
        <f t="shared" si="76"/>
        <v>28.8</v>
      </c>
      <c r="O209" s="67">
        <v>74</v>
      </c>
      <c r="P209" s="67">
        <v>80</v>
      </c>
      <c r="T209" s="78">
        <f t="shared" si="77"/>
        <v>80</v>
      </c>
      <c r="U209" s="78">
        <f t="shared" si="78"/>
        <v>77</v>
      </c>
      <c r="V209" s="78">
        <f t="shared" si="79"/>
        <v>77</v>
      </c>
      <c r="W209" s="78">
        <f t="shared" si="80"/>
        <v>74</v>
      </c>
      <c r="Y209" s="67">
        <v>0</v>
      </c>
      <c r="Z209" s="67">
        <v>0</v>
      </c>
      <c r="AD209" s="76">
        <f t="shared" si="81"/>
        <v>0</v>
      </c>
      <c r="AE209" s="76">
        <f t="shared" si="82"/>
        <v>0</v>
      </c>
      <c r="AF209" s="76">
        <f t="shared" si="83"/>
        <v>0</v>
      </c>
      <c r="AG209" s="76">
        <f t="shared" si="84"/>
        <v>0</v>
      </c>
      <c r="AH209" s="76">
        <f t="shared" si="85"/>
        <v>0</v>
      </c>
      <c r="AJ209" s="67">
        <v>10.7</v>
      </c>
      <c r="AK209" s="67">
        <v>11.8</v>
      </c>
      <c r="AO209" s="76">
        <f t="shared" si="86"/>
        <v>11.8</v>
      </c>
      <c r="AP209" s="76">
        <f t="shared" si="87"/>
        <v>11.25</v>
      </c>
      <c r="AQ209" s="76">
        <f t="shared" si="88"/>
        <v>11.25</v>
      </c>
      <c r="AR209" s="76">
        <f t="shared" si="89"/>
        <v>10.7</v>
      </c>
      <c r="AS209" s="76">
        <f t="shared" si="90"/>
        <v>22.5</v>
      </c>
      <c r="AU209" s="67">
        <v>25.11</v>
      </c>
      <c r="AV209" s="67">
        <v>24.66</v>
      </c>
      <c r="AZ209" s="76">
        <f t="shared" si="91"/>
        <v>25.11</v>
      </c>
      <c r="BA209" s="76">
        <f t="shared" si="92"/>
        <v>24.884999999999998</v>
      </c>
      <c r="BB209" s="76">
        <f t="shared" si="93"/>
        <v>24.884999999999998</v>
      </c>
      <c r="BC209" s="76">
        <f t="shared" si="94"/>
        <v>24.66</v>
      </c>
      <c r="BD209" s="76">
        <f t="shared" si="95"/>
        <v>49.769999999999996</v>
      </c>
    </row>
    <row r="210" spans="4:56" x14ac:dyDescent="0.25">
      <c r="D210" s="21">
        <f t="shared" si="96"/>
        <v>193</v>
      </c>
      <c r="E210" s="67">
        <v>30.4</v>
      </c>
      <c r="F210" s="67">
        <v>28.8</v>
      </c>
      <c r="J210" s="76">
        <f t="shared" ref="J210:J273" si="97">IFERROR(MAX(E210:H210),"")</f>
        <v>30.4</v>
      </c>
      <c r="K210" s="76">
        <f t="shared" ref="K210:K273" si="98">IFERROR(MEDIAN(E210:H210),"")</f>
        <v>29.6</v>
      </c>
      <c r="L210" s="76">
        <f t="shared" ref="L210:L273" si="99">IFERROR(AVERAGE(E210:H210),"")</f>
        <v>29.6</v>
      </c>
      <c r="M210" s="76">
        <f t="shared" ref="M210:M273" si="100">IFERROR(MIN(E210:H210),"")</f>
        <v>28.8</v>
      </c>
      <c r="O210" s="67">
        <v>71</v>
      </c>
      <c r="P210" s="67">
        <v>81</v>
      </c>
      <c r="T210" s="78">
        <f t="shared" ref="T210:T273" si="101">IFERROR(MAX(O210:R210),"")</f>
        <v>81</v>
      </c>
      <c r="U210" s="78">
        <f t="shared" ref="U210:U273" si="102">IFERROR(MEDIAN(O210:R210),"")</f>
        <v>76</v>
      </c>
      <c r="V210" s="78">
        <f t="shared" ref="V210:V273" si="103">IFERROR(AVERAGE(O210:R210),"")</f>
        <v>76</v>
      </c>
      <c r="W210" s="78">
        <f t="shared" ref="W210:W273" si="104">IFERROR(MIN(O210:R210),"")</f>
        <v>71</v>
      </c>
      <c r="Y210" s="67">
        <v>0</v>
      </c>
      <c r="Z210" s="67">
        <v>0</v>
      </c>
      <c r="AD210" s="76">
        <f t="shared" ref="AD210:AD273" si="105">IFERROR(MAX(Y210:AB210),"")</f>
        <v>0</v>
      </c>
      <c r="AE210" s="76">
        <f t="shared" ref="AE210:AE273" si="106">IFERROR(MEDIAN(Y210:AB210),"")</f>
        <v>0</v>
      </c>
      <c r="AF210" s="76">
        <f t="shared" ref="AF210:AF273" si="107">IFERROR(AVERAGE(Y210:AB210),"")</f>
        <v>0</v>
      </c>
      <c r="AG210" s="76">
        <f t="shared" ref="AG210:AG273" si="108">IFERROR(MIN(Y210:AB210),"")</f>
        <v>0</v>
      </c>
      <c r="AH210" s="76">
        <f t="shared" ref="AH210:AH273" si="109">IFERROR(SUM(Y210:AB210),"")</f>
        <v>0</v>
      </c>
      <c r="AJ210" s="67">
        <v>12.3</v>
      </c>
      <c r="AK210" s="67">
        <v>9.4</v>
      </c>
      <c r="AO210" s="76">
        <f t="shared" ref="AO210:AO273" si="110">IFERROR(MAX(AJ210:AM210),"")</f>
        <v>12.3</v>
      </c>
      <c r="AP210" s="76">
        <f t="shared" ref="AP210:AP273" si="111">IFERROR(MEDIAN(AJ210:AM210),"")</f>
        <v>10.850000000000001</v>
      </c>
      <c r="AQ210" s="76">
        <f t="shared" ref="AQ210:AQ273" si="112">IFERROR(AVERAGE(AJ210:AM210),"")</f>
        <v>10.850000000000001</v>
      </c>
      <c r="AR210" s="76">
        <f t="shared" ref="AR210:AR273" si="113">IFERROR(MIN(AJ210:AM210),"")</f>
        <v>9.4</v>
      </c>
      <c r="AS210" s="76">
        <f t="shared" ref="AS210:AS273" si="114">IFERROR(SUM(AJ210:AM210),"")</f>
        <v>21.700000000000003</v>
      </c>
      <c r="AU210" s="67">
        <v>25.66</v>
      </c>
      <c r="AV210" s="67">
        <v>25.12</v>
      </c>
      <c r="AZ210" s="76">
        <f t="shared" ref="AZ210:AZ273" si="115">IFERROR(MAX(AU210:AX210),"")</f>
        <v>25.66</v>
      </c>
      <c r="BA210" s="76">
        <f t="shared" ref="BA210:BA273" si="116">IFERROR(MEDIAN(AU210:AX210),"")</f>
        <v>25.39</v>
      </c>
      <c r="BB210" s="76">
        <f t="shared" ref="BB210:BB273" si="117">IFERROR(AVERAGE(AU210:AX210),"")</f>
        <v>25.39</v>
      </c>
      <c r="BC210" s="76">
        <f t="shared" ref="BC210:BC273" si="118">IFERROR(MIN(AU210:AX210),"")</f>
        <v>25.12</v>
      </c>
      <c r="BD210" s="76">
        <f t="shared" ref="BD210:BD273" si="119">IFERROR(SUM(AU210:AX210),"")</f>
        <v>50.78</v>
      </c>
    </row>
    <row r="211" spans="4:56" x14ac:dyDescent="0.25">
      <c r="D211" s="21">
        <f t="shared" si="96"/>
        <v>194</v>
      </c>
      <c r="E211" s="67">
        <v>30.3</v>
      </c>
      <c r="F211" s="67">
        <v>29.2</v>
      </c>
      <c r="J211" s="76">
        <f t="shared" si="97"/>
        <v>30.3</v>
      </c>
      <c r="K211" s="76">
        <f t="shared" si="98"/>
        <v>29.75</v>
      </c>
      <c r="L211" s="76">
        <f t="shared" si="99"/>
        <v>29.75</v>
      </c>
      <c r="M211" s="76">
        <f t="shared" si="100"/>
        <v>29.2</v>
      </c>
      <c r="O211" s="67">
        <v>72</v>
      </c>
      <c r="P211" s="67">
        <v>80</v>
      </c>
      <c r="T211" s="78">
        <f t="shared" si="101"/>
        <v>80</v>
      </c>
      <c r="U211" s="78">
        <f t="shared" si="102"/>
        <v>76</v>
      </c>
      <c r="V211" s="78">
        <f t="shared" si="103"/>
        <v>76</v>
      </c>
      <c r="W211" s="78">
        <f t="shared" si="104"/>
        <v>72</v>
      </c>
      <c r="Y211" s="67">
        <v>0</v>
      </c>
      <c r="Z211" s="67">
        <v>0</v>
      </c>
      <c r="AD211" s="76">
        <f t="shared" si="105"/>
        <v>0</v>
      </c>
      <c r="AE211" s="76">
        <f t="shared" si="106"/>
        <v>0</v>
      </c>
      <c r="AF211" s="76">
        <f t="shared" si="107"/>
        <v>0</v>
      </c>
      <c r="AG211" s="76">
        <f t="shared" si="108"/>
        <v>0</v>
      </c>
      <c r="AH211" s="76">
        <f t="shared" si="109"/>
        <v>0</v>
      </c>
      <c r="AJ211" s="67">
        <v>11.1</v>
      </c>
      <c r="AK211" s="67">
        <v>11.5</v>
      </c>
      <c r="AO211" s="76">
        <f t="shared" si="110"/>
        <v>11.5</v>
      </c>
      <c r="AP211" s="76">
        <f t="shared" si="111"/>
        <v>11.3</v>
      </c>
      <c r="AQ211" s="76">
        <f t="shared" si="112"/>
        <v>11.3</v>
      </c>
      <c r="AR211" s="76">
        <f t="shared" si="113"/>
        <v>11.1</v>
      </c>
      <c r="AS211" s="76">
        <f t="shared" si="114"/>
        <v>22.6</v>
      </c>
      <c r="AU211" s="67">
        <v>23.61</v>
      </c>
      <c r="AV211" s="67">
        <v>28.42</v>
      </c>
      <c r="AZ211" s="76">
        <f t="shared" si="115"/>
        <v>28.42</v>
      </c>
      <c r="BA211" s="76">
        <f t="shared" si="116"/>
        <v>26.015000000000001</v>
      </c>
      <c r="BB211" s="76">
        <f t="shared" si="117"/>
        <v>26.015000000000001</v>
      </c>
      <c r="BC211" s="76">
        <f t="shared" si="118"/>
        <v>23.61</v>
      </c>
      <c r="BD211" s="76">
        <f t="shared" si="119"/>
        <v>52.03</v>
      </c>
    </row>
    <row r="212" spans="4:56" x14ac:dyDescent="0.25">
      <c r="D212" s="21">
        <f t="shared" ref="D212:D275" si="120">D211+1</f>
        <v>195</v>
      </c>
      <c r="E212" s="67">
        <v>30</v>
      </c>
      <c r="F212" s="67">
        <v>29.5</v>
      </c>
      <c r="J212" s="76">
        <f t="shared" si="97"/>
        <v>30</v>
      </c>
      <c r="K212" s="76">
        <f t="shared" si="98"/>
        <v>29.75</v>
      </c>
      <c r="L212" s="76">
        <f t="shared" si="99"/>
        <v>29.75</v>
      </c>
      <c r="M212" s="76">
        <f t="shared" si="100"/>
        <v>29.5</v>
      </c>
      <c r="O212" s="67">
        <v>70</v>
      </c>
      <c r="P212" s="67">
        <v>74</v>
      </c>
      <c r="T212" s="78">
        <f t="shared" si="101"/>
        <v>74</v>
      </c>
      <c r="U212" s="78">
        <f t="shared" si="102"/>
        <v>72</v>
      </c>
      <c r="V212" s="78">
        <f t="shared" si="103"/>
        <v>72</v>
      </c>
      <c r="W212" s="78">
        <f t="shared" si="104"/>
        <v>70</v>
      </c>
      <c r="Y212" s="67">
        <v>0</v>
      </c>
      <c r="Z212" s="67">
        <v>0</v>
      </c>
      <c r="AD212" s="76">
        <f t="shared" si="105"/>
        <v>0</v>
      </c>
      <c r="AE212" s="76">
        <f t="shared" si="106"/>
        <v>0</v>
      </c>
      <c r="AF212" s="76">
        <f t="shared" si="107"/>
        <v>0</v>
      </c>
      <c r="AG212" s="76">
        <f t="shared" si="108"/>
        <v>0</v>
      </c>
      <c r="AH212" s="76">
        <f t="shared" si="109"/>
        <v>0</v>
      </c>
      <c r="AJ212" s="67">
        <v>12.4</v>
      </c>
      <c r="AK212" s="67">
        <v>11.9</v>
      </c>
      <c r="AO212" s="76">
        <f t="shared" si="110"/>
        <v>12.4</v>
      </c>
      <c r="AP212" s="76">
        <f t="shared" si="111"/>
        <v>12.15</v>
      </c>
      <c r="AQ212" s="76">
        <f t="shared" si="112"/>
        <v>12.15</v>
      </c>
      <c r="AR212" s="76">
        <f t="shared" si="113"/>
        <v>11.9</v>
      </c>
      <c r="AS212" s="76">
        <f t="shared" si="114"/>
        <v>24.3</v>
      </c>
      <c r="AU212" s="67">
        <v>26.11</v>
      </c>
      <c r="AV212" s="67">
        <v>28.45</v>
      </c>
      <c r="AZ212" s="76">
        <f t="shared" si="115"/>
        <v>28.45</v>
      </c>
      <c r="BA212" s="76">
        <f t="shared" si="116"/>
        <v>27.28</v>
      </c>
      <c r="BB212" s="76">
        <f t="shared" si="117"/>
        <v>27.28</v>
      </c>
      <c r="BC212" s="76">
        <f t="shared" si="118"/>
        <v>26.11</v>
      </c>
      <c r="BD212" s="76">
        <f t="shared" si="119"/>
        <v>54.56</v>
      </c>
    </row>
    <row r="213" spans="4:56" x14ac:dyDescent="0.25">
      <c r="D213" s="21">
        <f t="shared" si="120"/>
        <v>196</v>
      </c>
      <c r="E213" s="67">
        <v>29.9</v>
      </c>
      <c r="F213" s="67">
        <v>28.9</v>
      </c>
      <c r="J213" s="76">
        <f t="shared" si="97"/>
        <v>29.9</v>
      </c>
      <c r="K213" s="76">
        <f t="shared" si="98"/>
        <v>29.4</v>
      </c>
      <c r="L213" s="76">
        <f t="shared" si="99"/>
        <v>29.4</v>
      </c>
      <c r="M213" s="76">
        <f t="shared" si="100"/>
        <v>28.9</v>
      </c>
      <c r="O213" s="67">
        <v>73</v>
      </c>
      <c r="P213" s="67">
        <v>74</v>
      </c>
      <c r="T213" s="78">
        <f t="shared" si="101"/>
        <v>74</v>
      </c>
      <c r="U213" s="78">
        <f t="shared" si="102"/>
        <v>73.5</v>
      </c>
      <c r="V213" s="78">
        <f t="shared" si="103"/>
        <v>73.5</v>
      </c>
      <c r="W213" s="78">
        <f t="shared" si="104"/>
        <v>73</v>
      </c>
      <c r="Y213" s="67">
        <v>0</v>
      </c>
      <c r="Z213" s="67">
        <v>0</v>
      </c>
      <c r="AD213" s="76">
        <f t="shared" si="105"/>
        <v>0</v>
      </c>
      <c r="AE213" s="76">
        <f t="shared" si="106"/>
        <v>0</v>
      </c>
      <c r="AF213" s="76">
        <f t="shared" si="107"/>
        <v>0</v>
      </c>
      <c r="AG213" s="76">
        <f t="shared" si="108"/>
        <v>0</v>
      </c>
      <c r="AH213" s="76">
        <f t="shared" si="109"/>
        <v>0</v>
      </c>
      <c r="AJ213" s="67">
        <v>10.7</v>
      </c>
      <c r="AK213" s="67">
        <v>9.4</v>
      </c>
      <c r="AO213" s="76">
        <f t="shared" si="110"/>
        <v>10.7</v>
      </c>
      <c r="AP213" s="76">
        <f t="shared" si="111"/>
        <v>10.050000000000001</v>
      </c>
      <c r="AQ213" s="76">
        <f t="shared" si="112"/>
        <v>10.050000000000001</v>
      </c>
      <c r="AR213" s="76">
        <f t="shared" si="113"/>
        <v>9.4</v>
      </c>
      <c r="AS213" s="76">
        <f t="shared" si="114"/>
        <v>20.100000000000001</v>
      </c>
      <c r="AU213" s="67">
        <v>24.74</v>
      </c>
      <c r="AV213" s="67">
        <v>26.16</v>
      </c>
      <c r="AZ213" s="76">
        <f t="shared" si="115"/>
        <v>26.16</v>
      </c>
      <c r="BA213" s="76">
        <f t="shared" si="116"/>
        <v>25.45</v>
      </c>
      <c r="BB213" s="76">
        <f t="shared" si="117"/>
        <v>25.45</v>
      </c>
      <c r="BC213" s="76">
        <f t="shared" si="118"/>
        <v>24.74</v>
      </c>
      <c r="BD213" s="76">
        <f t="shared" si="119"/>
        <v>50.9</v>
      </c>
    </row>
    <row r="214" spans="4:56" x14ac:dyDescent="0.25">
      <c r="D214" s="21">
        <f t="shared" si="120"/>
        <v>197</v>
      </c>
      <c r="E214" s="67">
        <v>30.3</v>
      </c>
      <c r="F214" s="67">
        <v>29.2</v>
      </c>
      <c r="J214" s="76">
        <f t="shared" si="97"/>
        <v>30.3</v>
      </c>
      <c r="K214" s="76">
        <f t="shared" si="98"/>
        <v>29.75</v>
      </c>
      <c r="L214" s="76">
        <f t="shared" si="99"/>
        <v>29.75</v>
      </c>
      <c r="M214" s="76">
        <f t="shared" si="100"/>
        <v>29.2</v>
      </c>
      <c r="O214" s="67">
        <v>74</v>
      </c>
      <c r="P214" s="67">
        <v>71</v>
      </c>
      <c r="T214" s="78">
        <f t="shared" si="101"/>
        <v>74</v>
      </c>
      <c r="U214" s="78">
        <f t="shared" si="102"/>
        <v>72.5</v>
      </c>
      <c r="V214" s="78">
        <f t="shared" si="103"/>
        <v>72.5</v>
      </c>
      <c r="W214" s="78">
        <f t="shared" si="104"/>
        <v>71</v>
      </c>
      <c r="Y214" s="67">
        <v>0</v>
      </c>
      <c r="Z214" s="67">
        <v>0</v>
      </c>
      <c r="AD214" s="76">
        <f t="shared" si="105"/>
        <v>0</v>
      </c>
      <c r="AE214" s="76">
        <f t="shared" si="106"/>
        <v>0</v>
      </c>
      <c r="AF214" s="76">
        <f t="shared" si="107"/>
        <v>0</v>
      </c>
      <c r="AG214" s="76">
        <f t="shared" si="108"/>
        <v>0</v>
      </c>
      <c r="AH214" s="76">
        <f t="shared" si="109"/>
        <v>0</v>
      </c>
      <c r="AJ214" s="67">
        <v>9.1999999999999993</v>
      </c>
      <c r="AK214" s="67">
        <v>10.1</v>
      </c>
      <c r="AO214" s="76">
        <f t="shared" si="110"/>
        <v>10.1</v>
      </c>
      <c r="AP214" s="76">
        <f t="shared" si="111"/>
        <v>9.6499999999999986</v>
      </c>
      <c r="AQ214" s="76">
        <f t="shared" si="112"/>
        <v>9.6499999999999986</v>
      </c>
      <c r="AR214" s="76">
        <f t="shared" si="113"/>
        <v>9.1999999999999993</v>
      </c>
      <c r="AS214" s="76">
        <f t="shared" si="114"/>
        <v>19.299999999999997</v>
      </c>
      <c r="AU214" s="67">
        <v>22.71</v>
      </c>
      <c r="AV214" s="67">
        <v>25.93</v>
      </c>
      <c r="AZ214" s="76">
        <f t="shared" si="115"/>
        <v>25.93</v>
      </c>
      <c r="BA214" s="76">
        <f t="shared" si="116"/>
        <v>24.32</v>
      </c>
      <c r="BB214" s="76">
        <f t="shared" si="117"/>
        <v>24.32</v>
      </c>
      <c r="BC214" s="76">
        <f t="shared" si="118"/>
        <v>22.71</v>
      </c>
      <c r="BD214" s="76">
        <f t="shared" si="119"/>
        <v>48.64</v>
      </c>
    </row>
    <row r="215" spans="4:56" x14ac:dyDescent="0.25">
      <c r="D215" s="21">
        <f t="shared" si="120"/>
        <v>198</v>
      </c>
      <c r="E215" s="67">
        <v>30.4</v>
      </c>
      <c r="F215" s="67">
        <v>29.2</v>
      </c>
      <c r="J215" s="76">
        <f t="shared" si="97"/>
        <v>30.4</v>
      </c>
      <c r="K215" s="76">
        <f t="shared" si="98"/>
        <v>29.799999999999997</v>
      </c>
      <c r="L215" s="76">
        <f t="shared" si="99"/>
        <v>29.799999999999997</v>
      </c>
      <c r="M215" s="76">
        <f t="shared" si="100"/>
        <v>29.2</v>
      </c>
      <c r="O215" s="67">
        <v>74</v>
      </c>
      <c r="P215" s="67">
        <v>70</v>
      </c>
      <c r="T215" s="78">
        <f t="shared" si="101"/>
        <v>74</v>
      </c>
      <c r="U215" s="78">
        <f t="shared" si="102"/>
        <v>72</v>
      </c>
      <c r="V215" s="78">
        <f t="shared" si="103"/>
        <v>72</v>
      </c>
      <c r="W215" s="78">
        <f t="shared" si="104"/>
        <v>70</v>
      </c>
      <c r="Y215" s="67">
        <v>0.5</v>
      </c>
      <c r="Z215" s="67">
        <v>0</v>
      </c>
      <c r="AD215" s="76">
        <f t="shared" si="105"/>
        <v>0.5</v>
      </c>
      <c r="AE215" s="76">
        <f t="shared" si="106"/>
        <v>0.25</v>
      </c>
      <c r="AF215" s="76">
        <f t="shared" si="107"/>
        <v>0.25</v>
      </c>
      <c r="AG215" s="76">
        <f t="shared" si="108"/>
        <v>0</v>
      </c>
      <c r="AH215" s="76">
        <f t="shared" si="109"/>
        <v>0.5</v>
      </c>
      <c r="AJ215" s="67">
        <v>7.6</v>
      </c>
      <c r="AK215" s="67">
        <v>10.8</v>
      </c>
      <c r="AO215" s="76">
        <f t="shared" si="110"/>
        <v>10.8</v>
      </c>
      <c r="AP215" s="76">
        <f t="shared" si="111"/>
        <v>9.1999999999999993</v>
      </c>
      <c r="AQ215" s="76">
        <f t="shared" si="112"/>
        <v>9.1999999999999993</v>
      </c>
      <c r="AR215" s="76">
        <f t="shared" si="113"/>
        <v>7.6</v>
      </c>
      <c r="AS215" s="76">
        <f t="shared" si="114"/>
        <v>18.399999999999999</v>
      </c>
      <c r="AU215" s="67">
        <v>18.37</v>
      </c>
      <c r="AV215" s="67">
        <v>27.04</v>
      </c>
      <c r="AZ215" s="76">
        <f t="shared" si="115"/>
        <v>27.04</v>
      </c>
      <c r="BA215" s="76">
        <f t="shared" si="116"/>
        <v>22.704999999999998</v>
      </c>
      <c r="BB215" s="76">
        <f t="shared" si="117"/>
        <v>22.704999999999998</v>
      </c>
      <c r="BC215" s="76">
        <f t="shared" si="118"/>
        <v>18.37</v>
      </c>
      <c r="BD215" s="76">
        <f t="shared" si="119"/>
        <v>45.41</v>
      </c>
    </row>
    <row r="216" spans="4:56" x14ac:dyDescent="0.25">
      <c r="D216" s="21">
        <f t="shared" si="120"/>
        <v>199</v>
      </c>
      <c r="E216" s="67">
        <v>30.4</v>
      </c>
      <c r="F216" s="67">
        <v>29</v>
      </c>
      <c r="J216" s="76">
        <f t="shared" si="97"/>
        <v>30.4</v>
      </c>
      <c r="K216" s="76">
        <f t="shared" si="98"/>
        <v>29.7</v>
      </c>
      <c r="L216" s="76">
        <f t="shared" si="99"/>
        <v>29.7</v>
      </c>
      <c r="M216" s="76">
        <f t="shared" si="100"/>
        <v>29</v>
      </c>
      <c r="O216" s="67">
        <v>73</v>
      </c>
      <c r="P216" s="67">
        <v>73</v>
      </c>
      <c r="T216" s="78">
        <f t="shared" si="101"/>
        <v>73</v>
      </c>
      <c r="U216" s="78">
        <f t="shared" si="102"/>
        <v>73</v>
      </c>
      <c r="V216" s="78">
        <f t="shared" si="103"/>
        <v>73</v>
      </c>
      <c r="W216" s="78">
        <f t="shared" si="104"/>
        <v>73</v>
      </c>
      <c r="Y216" s="67">
        <v>0</v>
      </c>
      <c r="Z216" s="67">
        <v>0</v>
      </c>
      <c r="AD216" s="76">
        <f t="shared" si="105"/>
        <v>0</v>
      </c>
      <c r="AE216" s="76">
        <f t="shared" si="106"/>
        <v>0</v>
      </c>
      <c r="AF216" s="76">
        <f t="shared" si="107"/>
        <v>0</v>
      </c>
      <c r="AG216" s="76">
        <f t="shared" si="108"/>
        <v>0</v>
      </c>
      <c r="AH216" s="76">
        <f t="shared" si="109"/>
        <v>0</v>
      </c>
      <c r="AJ216" s="67">
        <v>10.3</v>
      </c>
      <c r="AK216" s="67">
        <v>9.6</v>
      </c>
      <c r="AO216" s="76">
        <f t="shared" si="110"/>
        <v>10.3</v>
      </c>
      <c r="AP216" s="76">
        <f t="shared" si="111"/>
        <v>9.9499999999999993</v>
      </c>
      <c r="AQ216" s="76">
        <f t="shared" si="112"/>
        <v>9.9499999999999993</v>
      </c>
      <c r="AR216" s="76">
        <f t="shared" si="113"/>
        <v>9.6</v>
      </c>
      <c r="AS216" s="76">
        <f t="shared" si="114"/>
        <v>19.899999999999999</v>
      </c>
      <c r="AU216" s="67">
        <v>24.22</v>
      </c>
      <c r="AV216" s="67">
        <v>25.39</v>
      </c>
      <c r="AZ216" s="76">
        <f t="shared" si="115"/>
        <v>25.39</v>
      </c>
      <c r="BA216" s="76">
        <f t="shared" si="116"/>
        <v>24.805</v>
      </c>
      <c r="BB216" s="76">
        <f t="shared" si="117"/>
        <v>24.805</v>
      </c>
      <c r="BC216" s="76">
        <f t="shared" si="118"/>
        <v>24.22</v>
      </c>
      <c r="BD216" s="76">
        <f t="shared" si="119"/>
        <v>49.61</v>
      </c>
    </row>
    <row r="217" spans="4:56" x14ac:dyDescent="0.25">
      <c r="D217" s="21">
        <f t="shared" si="120"/>
        <v>200</v>
      </c>
      <c r="E217" s="67">
        <v>30.6</v>
      </c>
      <c r="F217" s="67">
        <v>29.3</v>
      </c>
      <c r="J217" s="76">
        <f t="shared" si="97"/>
        <v>30.6</v>
      </c>
      <c r="K217" s="76">
        <f t="shared" si="98"/>
        <v>29.950000000000003</v>
      </c>
      <c r="L217" s="76">
        <f t="shared" si="99"/>
        <v>29.950000000000003</v>
      </c>
      <c r="M217" s="76">
        <f t="shared" si="100"/>
        <v>29.3</v>
      </c>
      <c r="O217" s="67">
        <v>73</v>
      </c>
      <c r="P217" s="67">
        <v>74</v>
      </c>
      <c r="T217" s="78">
        <f t="shared" si="101"/>
        <v>74</v>
      </c>
      <c r="U217" s="78">
        <f t="shared" si="102"/>
        <v>73.5</v>
      </c>
      <c r="V217" s="78">
        <f t="shared" si="103"/>
        <v>73.5</v>
      </c>
      <c r="W217" s="78">
        <f t="shared" si="104"/>
        <v>73</v>
      </c>
      <c r="Y217" s="67">
        <v>0</v>
      </c>
      <c r="Z217" s="67" t="str">
        <v>T</v>
      </c>
      <c r="AD217" s="76">
        <f t="shared" si="105"/>
        <v>0</v>
      </c>
      <c r="AE217" s="76">
        <f t="shared" si="106"/>
        <v>0</v>
      </c>
      <c r="AF217" s="76">
        <f t="shared" si="107"/>
        <v>0</v>
      </c>
      <c r="AG217" s="76">
        <f t="shared" si="108"/>
        <v>0</v>
      </c>
      <c r="AH217" s="76">
        <f t="shared" si="109"/>
        <v>0</v>
      </c>
      <c r="AJ217" s="67">
        <v>11.3</v>
      </c>
      <c r="AK217" s="67">
        <v>6.8</v>
      </c>
      <c r="AO217" s="76">
        <f t="shared" si="110"/>
        <v>11.3</v>
      </c>
      <c r="AP217" s="76">
        <f t="shared" si="111"/>
        <v>9.0500000000000007</v>
      </c>
      <c r="AQ217" s="76">
        <f t="shared" si="112"/>
        <v>9.0500000000000007</v>
      </c>
      <c r="AR217" s="76">
        <f t="shared" si="113"/>
        <v>6.8</v>
      </c>
      <c r="AS217" s="76">
        <f t="shared" si="114"/>
        <v>18.100000000000001</v>
      </c>
      <c r="AU217" s="67">
        <v>25.15</v>
      </c>
      <c r="AV217" s="67">
        <v>21.98</v>
      </c>
      <c r="AZ217" s="76">
        <f t="shared" si="115"/>
        <v>25.15</v>
      </c>
      <c r="BA217" s="76">
        <f t="shared" si="116"/>
        <v>23.564999999999998</v>
      </c>
      <c r="BB217" s="76">
        <f t="shared" si="117"/>
        <v>23.564999999999998</v>
      </c>
      <c r="BC217" s="76">
        <f t="shared" si="118"/>
        <v>21.98</v>
      </c>
      <c r="BD217" s="76">
        <f t="shared" si="119"/>
        <v>47.129999999999995</v>
      </c>
    </row>
    <row r="218" spans="4:56" x14ac:dyDescent="0.25">
      <c r="D218" s="21">
        <f t="shared" si="120"/>
        <v>201</v>
      </c>
      <c r="E218" s="67">
        <v>28.8</v>
      </c>
      <c r="F218" s="67">
        <v>29.5</v>
      </c>
      <c r="J218" s="76">
        <f t="shared" si="97"/>
        <v>29.5</v>
      </c>
      <c r="K218" s="76">
        <f t="shared" si="98"/>
        <v>29.15</v>
      </c>
      <c r="L218" s="76">
        <f t="shared" si="99"/>
        <v>29.15</v>
      </c>
      <c r="M218" s="76">
        <f t="shared" si="100"/>
        <v>28.8</v>
      </c>
      <c r="O218" s="67">
        <v>77</v>
      </c>
      <c r="P218" s="67">
        <v>72</v>
      </c>
      <c r="T218" s="78">
        <f t="shared" si="101"/>
        <v>77</v>
      </c>
      <c r="U218" s="78">
        <f t="shared" si="102"/>
        <v>74.5</v>
      </c>
      <c r="V218" s="78">
        <f t="shared" si="103"/>
        <v>74.5</v>
      </c>
      <c r="W218" s="78">
        <f t="shared" si="104"/>
        <v>72</v>
      </c>
      <c r="Y218" s="67">
        <v>16.5</v>
      </c>
      <c r="Z218" s="67">
        <v>0</v>
      </c>
      <c r="AD218" s="76">
        <f t="shared" si="105"/>
        <v>16.5</v>
      </c>
      <c r="AE218" s="76">
        <f t="shared" si="106"/>
        <v>8.25</v>
      </c>
      <c r="AF218" s="76">
        <f t="shared" si="107"/>
        <v>8.25</v>
      </c>
      <c r="AG218" s="76">
        <f t="shared" si="108"/>
        <v>0</v>
      </c>
      <c r="AH218" s="76">
        <f t="shared" si="109"/>
        <v>16.5</v>
      </c>
      <c r="AJ218" s="67">
        <v>8.3000000000000007</v>
      </c>
      <c r="AK218" s="67">
        <v>8</v>
      </c>
      <c r="AO218" s="76">
        <f t="shared" si="110"/>
        <v>8.3000000000000007</v>
      </c>
      <c r="AP218" s="76">
        <f t="shared" si="111"/>
        <v>8.15</v>
      </c>
      <c r="AQ218" s="76">
        <f t="shared" si="112"/>
        <v>8.15</v>
      </c>
      <c r="AR218" s="76">
        <f t="shared" si="113"/>
        <v>8</v>
      </c>
      <c r="AS218" s="76">
        <f t="shared" si="114"/>
        <v>16.3</v>
      </c>
      <c r="AU218" s="67">
        <v>20.079999999999998</v>
      </c>
      <c r="AV218" s="67">
        <v>23.01</v>
      </c>
      <c r="AZ218" s="76">
        <f t="shared" si="115"/>
        <v>23.01</v>
      </c>
      <c r="BA218" s="76">
        <f t="shared" si="116"/>
        <v>21.545000000000002</v>
      </c>
      <c r="BB218" s="76">
        <f t="shared" si="117"/>
        <v>21.545000000000002</v>
      </c>
      <c r="BC218" s="76">
        <f t="shared" si="118"/>
        <v>20.079999999999998</v>
      </c>
      <c r="BD218" s="76">
        <f t="shared" si="119"/>
        <v>43.09</v>
      </c>
    </row>
    <row r="219" spans="4:56" x14ac:dyDescent="0.25">
      <c r="D219" s="21">
        <f t="shared" si="120"/>
        <v>202</v>
      </c>
      <c r="E219" s="67">
        <v>28.9</v>
      </c>
      <c r="F219" s="67">
        <v>30</v>
      </c>
      <c r="J219" s="76">
        <f t="shared" si="97"/>
        <v>30</v>
      </c>
      <c r="K219" s="76">
        <f t="shared" si="98"/>
        <v>29.45</v>
      </c>
      <c r="L219" s="76">
        <f t="shared" si="99"/>
        <v>29.45</v>
      </c>
      <c r="M219" s="76">
        <f t="shared" si="100"/>
        <v>28.9</v>
      </c>
      <c r="O219" s="67">
        <v>76</v>
      </c>
      <c r="P219" s="67">
        <v>69</v>
      </c>
      <c r="T219" s="78">
        <f t="shared" si="101"/>
        <v>76</v>
      </c>
      <c r="U219" s="78">
        <f t="shared" si="102"/>
        <v>72.5</v>
      </c>
      <c r="V219" s="78">
        <f t="shared" si="103"/>
        <v>72.5</v>
      </c>
      <c r="W219" s="78">
        <f t="shared" si="104"/>
        <v>69</v>
      </c>
      <c r="Y219" s="67">
        <v>0</v>
      </c>
      <c r="Z219" s="67" t="str">
        <v>T</v>
      </c>
      <c r="AD219" s="76">
        <f t="shared" si="105"/>
        <v>0</v>
      </c>
      <c r="AE219" s="76">
        <f t="shared" si="106"/>
        <v>0</v>
      </c>
      <c r="AF219" s="76">
        <f t="shared" si="107"/>
        <v>0</v>
      </c>
      <c r="AG219" s="76">
        <f t="shared" si="108"/>
        <v>0</v>
      </c>
      <c r="AH219" s="76">
        <f t="shared" si="109"/>
        <v>0</v>
      </c>
      <c r="AJ219" s="67">
        <v>9.8000000000000007</v>
      </c>
      <c r="AK219" s="67">
        <v>11.5</v>
      </c>
      <c r="AO219" s="76">
        <f t="shared" si="110"/>
        <v>11.5</v>
      </c>
      <c r="AP219" s="76">
        <f t="shared" si="111"/>
        <v>10.65</v>
      </c>
      <c r="AQ219" s="76">
        <f t="shared" si="112"/>
        <v>10.65</v>
      </c>
      <c r="AR219" s="76">
        <f t="shared" si="113"/>
        <v>9.8000000000000007</v>
      </c>
      <c r="AS219" s="76">
        <f t="shared" si="114"/>
        <v>21.3</v>
      </c>
      <c r="AU219" s="67">
        <v>22.91</v>
      </c>
      <c r="AV219" s="67">
        <v>28.23</v>
      </c>
      <c r="AZ219" s="76">
        <f t="shared" si="115"/>
        <v>28.23</v>
      </c>
      <c r="BA219" s="76">
        <f t="shared" si="116"/>
        <v>25.57</v>
      </c>
      <c r="BB219" s="76">
        <f t="shared" si="117"/>
        <v>25.57</v>
      </c>
      <c r="BC219" s="76">
        <f t="shared" si="118"/>
        <v>22.91</v>
      </c>
      <c r="BD219" s="76">
        <f t="shared" si="119"/>
        <v>51.14</v>
      </c>
    </row>
    <row r="220" spans="4:56" x14ac:dyDescent="0.25">
      <c r="D220" s="21">
        <f t="shared" si="120"/>
        <v>203</v>
      </c>
      <c r="E220" s="67">
        <v>29.8</v>
      </c>
      <c r="F220" s="67">
        <v>29.5</v>
      </c>
      <c r="J220" s="76">
        <f t="shared" si="97"/>
        <v>29.8</v>
      </c>
      <c r="K220" s="76">
        <f t="shared" si="98"/>
        <v>29.65</v>
      </c>
      <c r="L220" s="76">
        <f t="shared" si="99"/>
        <v>29.65</v>
      </c>
      <c r="M220" s="76">
        <f t="shared" si="100"/>
        <v>29.5</v>
      </c>
      <c r="O220" s="67">
        <v>72</v>
      </c>
      <c r="P220" s="67">
        <v>76</v>
      </c>
      <c r="T220" s="78">
        <f t="shared" si="101"/>
        <v>76</v>
      </c>
      <c r="U220" s="78">
        <f t="shared" si="102"/>
        <v>74</v>
      </c>
      <c r="V220" s="78">
        <f t="shared" si="103"/>
        <v>74</v>
      </c>
      <c r="W220" s="78">
        <f t="shared" si="104"/>
        <v>72</v>
      </c>
      <c r="Y220" s="67">
        <v>0</v>
      </c>
      <c r="Z220" s="67">
        <v>1</v>
      </c>
      <c r="AD220" s="76">
        <f t="shared" si="105"/>
        <v>1</v>
      </c>
      <c r="AE220" s="76">
        <f t="shared" si="106"/>
        <v>0.5</v>
      </c>
      <c r="AF220" s="76">
        <f t="shared" si="107"/>
        <v>0.5</v>
      </c>
      <c r="AG220" s="76">
        <f t="shared" si="108"/>
        <v>0</v>
      </c>
      <c r="AH220" s="76">
        <f t="shared" si="109"/>
        <v>1</v>
      </c>
      <c r="AJ220" s="67">
        <v>10.9</v>
      </c>
      <c r="AK220" s="67">
        <v>5.3</v>
      </c>
      <c r="AO220" s="76">
        <f t="shared" si="110"/>
        <v>10.9</v>
      </c>
      <c r="AP220" s="76">
        <f t="shared" si="111"/>
        <v>8.1</v>
      </c>
      <c r="AQ220" s="76">
        <f t="shared" si="112"/>
        <v>8.1</v>
      </c>
      <c r="AR220" s="76">
        <f t="shared" si="113"/>
        <v>5.3</v>
      </c>
      <c r="AS220" s="76">
        <f t="shared" si="114"/>
        <v>16.2</v>
      </c>
      <c r="AU220" s="67">
        <v>25.4</v>
      </c>
      <c r="AV220" s="67">
        <v>19.149999999999999</v>
      </c>
      <c r="AZ220" s="76">
        <f t="shared" si="115"/>
        <v>25.4</v>
      </c>
      <c r="BA220" s="76">
        <f t="shared" si="116"/>
        <v>22.274999999999999</v>
      </c>
      <c r="BB220" s="76">
        <f t="shared" si="117"/>
        <v>22.274999999999999</v>
      </c>
      <c r="BC220" s="76">
        <f t="shared" si="118"/>
        <v>19.149999999999999</v>
      </c>
      <c r="BD220" s="76">
        <f t="shared" si="119"/>
        <v>44.55</v>
      </c>
    </row>
    <row r="221" spans="4:56" x14ac:dyDescent="0.25">
      <c r="D221" s="21">
        <f t="shared" si="120"/>
        <v>204</v>
      </c>
      <c r="E221" s="67">
        <v>30.1</v>
      </c>
      <c r="F221" s="67">
        <v>28.7</v>
      </c>
      <c r="J221" s="76">
        <f t="shared" si="97"/>
        <v>30.1</v>
      </c>
      <c r="K221" s="76">
        <f t="shared" si="98"/>
        <v>29.4</v>
      </c>
      <c r="L221" s="76">
        <f t="shared" si="99"/>
        <v>29.4</v>
      </c>
      <c r="M221" s="76">
        <f t="shared" si="100"/>
        <v>28.7</v>
      </c>
      <c r="O221" s="67">
        <v>73</v>
      </c>
      <c r="P221" s="67">
        <v>82</v>
      </c>
      <c r="T221" s="78">
        <f t="shared" si="101"/>
        <v>82</v>
      </c>
      <c r="U221" s="78">
        <f t="shared" si="102"/>
        <v>77.5</v>
      </c>
      <c r="V221" s="78">
        <f t="shared" si="103"/>
        <v>77.5</v>
      </c>
      <c r="W221" s="78">
        <f t="shared" si="104"/>
        <v>73</v>
      </c>
      <c r="Y221" s="67">
        <v>0</v>
      </c>
      <c r="Z221" s="67">
        <v>1.5</v>
      </c>
      <c r="AD221" s="76">
        <f t="shared" si="105"/>
        <v>1.5</v>
      </c>
      <c r="AE221" s="76">
        <f t="shared" si="106"/>
        <v>0.75</v>
      </c>
      <c r="AF221" s="76">
        <f t="shared" si="107"/>
        <v>0.75</v>
      </c>
      <c r="AG221" s="76">
        <f t="shared" si="108"/>
        <v>0</v>
      </c>
      <c r="AH221" s="76">
        <f t="shared" si="109"/>
        <v>1.5</v>
      </c>
      <c r="AJ221" s="67">
        <v>10.9</v>
      </c>
      <c r="AK221" s="67">
        <v>1.1000000000000001</v>
      </c>
      <c r="AO221" s="76">
        <f t="shared" si="110"/>
        <v>10.9</v>
      </c>
      <c r="AP221" s="76">
        <f t="shared" si="111"/>
        <v>6</v>
      </c>
      <c r="AQ221" s="76">
        <f t="shared" si="112"/>
        <v>6</v>
      </c>
      <c r="AR221" s="76">
        <f t="shared" si="113"/>
        <v>1.1000000000000001</v>
      </c>
      <c r="AS221" s="76">
        <f t="shared" si="114"/>
        <v>12</v>
      </c>
      <c r="AU221" s="67">
        <v>25.16</v>
      </c>
      <c r="AV221" s="67">
        <v>11.93</v>
      </c>
      <c r="AZ221" s="76">
        <f t="shared" si="115"/>
        <v>25.16</v>
      </c>
      <c r="BA221" s="76">
        <f t="shared" si="116"/>
        <v>18.545000000000002</v>
      </c>
      <c r="BB221" s="76">
        <f t="shared" si="117"/>
        <v>18.545000000000002</v>
      </c>
      <c r="BC221" s="76">
        <f t="shared" si="118"/>
        <v>11.93</v>
      </c>
      <c r="BD221" s="76">
        <f t="shared" si="119"/>
        <v>37.090000000000003</v>
      </c>
    </row>
    <row r="222" spans="4:56" x14ac:dyDescent="0.25">
      <c r="D222" s="21">
        <f t="shared" si="120"/>
        <v>205</v>
      </c>
      <c r="E222" s="67">
        <v>30.4</v>
      </c>
      <c r="F222" s="67">
        <v>29.4</v>
      </c>
      <c r="J222" s="76">
        <f t="shared" si="97"/>
        <v>30.4</v>
      </c>
      <c r="K222" s="76">
        <f t="shared" si="98"/>
        <v>29.9</v>
      </c>
      <c r="L222" s="76">
        <f t="shared" si="99"/>
        <v>29.9</v>
      </c>
      <c r="M222" s="76">
        <f t="shared" si="100"/>
        <v>29.4</v>
      </c>
      <c r="O222" s="67">
        <v>73</v>
      </c>
      <c r="P222" s="67">
        <v>80</v>
      </c>
      <c r="T222" s="78">
        <f t="shared" si="101"/>
        <v>80</v>
      </c>
      <c r="U222" s="78">
        <f t="shared" si="102"/>
        <v>76.5</v>
      </c>
      <c r="V222" s="78">
        <f t="shared" si="103"/>
        <v>76.5</v>
      </c>
      <c r="W222" s="78">
        <f t="shared" si="104"/>
        <v>73</v>
      </c>
      <c r="Y222" s="67">
        <v>0</v>
      </c>
      <c r="Z222" s="67">
        <v>0</v>
      </c>
      <c r="AD222" s="76">
        <f t="shared" si="105"/>
        <v>0</v>
      </c>
      <c r="AE222" s="76">
        <f t="shared" si="106"/>
        <v>0</v>
      </c>
      <c r="AF222" s="76">
        <f t="shared" si="107"/>
        <v>0</v>
      </c>
      <c r="AG222" s="76">
        <f t="shared" si="108"/>
        <v>0</v>
      </c>
      <c r="AH222" s="76">
        <f t="shared" si="109"/>
        <v>0</v>
      </c>
      <c r="AJ222" s="67">
        <v>11.9</v>
      </c>
      <c r="AK222" s="67">
        <v>5</v>
      </c>
      <c r="AO222" s="76">
        <f t="shared" si="110"/>
        <v>11.9</v>
      </c>
      <c r="AP222" s="76">
        <f t="shared" si="111"/>
        <v>8.4499999999999993</v>
      </c>
      <c r="AQ222" s="76">
        <f t="shared" si="112"/>
        <v>8.4499999999999993</v>
      </c>
      <c r="AR222" s="76">
        <f t="shared" si="113"/>
        <v>5</v>
      </c>
      <c r="AS222" s="76">
        <f t="shared" si="114"/>
        <v>16.899999999999999</v>
      </c>
      <c r="AU222" s="67">
        <v>25.81</v>
      </c>
      <c r="AV222" s="67">
        <v>20.92</v>
      </c>
      <c r="AZ222" s="76">
        <f t="shared" si="115"/>
        <v>25.81</v>
      </c>
      <c r="BA222" s="76">
        <f t="shared" si="116"/>
        <v>23.365000000000002</v>
      </c>
      <c r="BB222" s="76">
        <f t="shared" si="117"/>
        <v>23.365000000000002</v>
      </c>
      <c r="BC222" s="76">
        <f t="shared" si="118"/>
        <v>20.92</v>
      </c>
      <c r="BD222" s="76">
        <f t="shared" si="119"/>
        <v>46.730000000000004</v>
      </c>
    </row>
    <row r="223" spans="4:56" x14ac:dyDescent="0.25">
      <c r="D223" s="21">
        <f t="shared" si="120"/>
        <v>206</v>
      </c>
      <c r="E223" s="67">
        <v>30.5</v>
      </c>
      <c r="F223" s="67">
        <v>30.6</v>
      </c>
      <c r="J223" s="76">
        <f t="shared" si="97"/>
        <v>30.6</v>
      </c>
      <c r="K223" s="76">
        <f t="shared" si="98"/>
        <v>30.55</v>
      </c>
      <c r="L223" s="76">
        <f t="shared" si="99"/>
        <v>30.55</v>
      </c>
      <c r="M223" s="76">
        <f t="shared" si="100"/>
        <v>30.5</v>
      </c>
      <c r="O223" s="67">
        <v>73</v>
      </c>
      <c r="P223" s="67">
        <v>75</v>
      </c>
      <c r="T223" s="78">
        <f t="shared" si="101"/>
        <v>75</v>
      </c>
      <c r="U223" s="78">
        <f t="shared" si="102"/>
        <v>74</v>
      </c>
      <c r="V223" s="78">
        <f t="shared" si="103"/>
        <v>74</v>
      </c>
      <c r="W223" s="78">
        <f t="shared" si="104"/>
        <v>73</v>
      </c>
      <c r="Y223" s="67">
        <v>0</v>
      </c>
      <c r="Z223" s="67">
        <v>0</v>
      </c>
      <c r="AD223" s="76">
        <f t="shared" si="105"/>
        <v>0</v>
      </c>
      <c r="AE223" s="76">
        <f t="shared" si="106"/>
        <v>0</v>
      </c>
      <c r="AF223" s="76">
        <f t="shared" si="107"/>
        <v>0</v>
      </c>
      <c r="AG223" s="76">
        <f t="shared" si="108"/>
        <v>0</v>
      </c>
      <c r="AH223" s="76">
        <f t="shared" si="109"/>
        <v>0</v>
      </c>
      <c r="AJ223" s="67">
        <v>11.8</v>
      </c>
      <c r="AK223" s="67">
        <v>9.8000000000000007</v>
      </c>
      <c r="AO223" s="76">
        <f t="shared" si="110"/>
        <v>11.8</v>
      </c>
      <c r="AP223" s="76">
        <f t="shared" si="111"/>
        <v>10.8</v>
      </c>
      <c r="AQ223" s="76">
        <f t="shared" si="112"/>
        <v>10.8</v>
      </c>
      <c r="AR223" s="76">
        <f t="shared" si="113"/>
        <v>9.8000000000000007</v>
      </c>
      <c r="AS223" s="76">
        <f t="shared" si="114"/>
        <v>21.6</v>
      </c>
      <c r="AU223" s="67">
        <v>33.700000000000003</v>
      </c>
      <c r="AV223" s="67">
        <v>26.05</v>
      </c>
      <c r="AZ223" s="76">
        <f t="shared" si="115"/>
        <v>33.700000000000003</v>
      </c>
      <c r="BA223" s="76">
        <f t="shared" si="116"/>
        <v>29.875</v>
      </c>
      <c r="BB223" s="76">
        <f t="shared" si="117"/>
        <v>29.875</v>
      </c>
      <c r="BC223" s="76">
        <f t="shared" si="118"/>
        <v>26.05</v>
      </c>
      <c r="BD223" s="76">
        <f t="shared" si="119"/>
        <v>59.75</v>
      </c>
    </row>
    <row r="224" spans="4:56" x14ac:dyDescent="0.25">
      <c r="D224" s="21">
        <f t="shared" si="120"/>
        <v>207</v>
      </c>
      <c r="E224" s="67">
        <v>29.6</v>
      </c>
      <c r="F224" s="67">
        <v>30.8</v>
      </c>
      <c r="J224" s="76">
        <f t="shared" si="97"/>
        <v>30.8</v>
      </c>
      <c r="K224" s="76">
        <f t="shared" si="98"/>
        <v>30.200000000000003</v>
      </c>
      <c r="L224" s="76">
        <f t="shared" si="99"/>
        <v>30.200000000000003</v>
      </c>
      <c r="M224" s="76">
        <f t="shared" si="100"/>
        <v>29.6</v>
      </c>
      <c r="O224" s="67">
        <v>74</v>
      </c>
      <c r="P224" s="67">
        <v>72</v>
      </c>
      <c r="T224" s="78">
        <f t="shared" si="101"/>
        <v>74</v>
      </c>
      <c r="U224" s="78">
        <f t="shared" si="102"/>
        <v>73</v>
      </c>
      <c r="V224" s="78">
        <f t="shared" si="103"/>
        <v>73</v>
      </c>
      <c r="W224" s="78">
        <f t="shared" si="104"/>
        <v>72</v>
      </c>
      <c r="Y224" s="67">
        <v>4</v>
      </c>
      <c r="Z224" s="67">
        <v>0</v>
      </c>
      <c r="AD224" s="76">
        <f t="shared" si="105"/>
        <v>4</v>
      </c>
      <c r="AE224" s="76">
        <f t="shared" si="106"/>
        <v>2</v>
      </c>
      <c r="AF224" s="76">
        <f t="shared" si="107"/>
        <v>2</v>
      </c>
      <c r="AG224" s="76">
        <f t="shared" si="108"/>
        <v>0</v>
      </c>
      <c r="AH224" s="76">
        <f t="shared" si="109"/>
        <v>4</v>
      </c>
      <c r="AJ224" s="67">
        <v>5.5</v>
      </c>
      <c r="AK224" s="67">
        <v>10.8</v>
      </c>
      <c r="AO224" s="76">
        <f t="shared" si="110"/>
        <v>10.8</v>
      </c>
      <c r="AP224" s="76">
        <f t="shared" si="111"/>
        <v>8.15</v>
      </c>
      <c r="AQ224" s="76">
        <f t="shared" si="112"/>
        <v>8.15</v>
      </c>
      <c r="AR224" s="76">
        <f t="shared" si="113"/>
        <v>5.5</v>
      </c>
      <c r="AS224" s="76">
        <f t="shared" si="114"/>
        <v>16.3</v>
      </c>
      <c r="AU224" s="67">
        <v>17.62</v>
      </c>
      <c r="AV224" s="67">
        <v>26.24</v>
      </c>
      <c r="AZ224" s="76">
        <f t="shared" si="115"/>
        <v>26.24</v>
      </c>
      <c r="BA224" s="76">
        <f t="shared" si="116"/>
        <v>21.93</v>
      </c>
      <c r="BB224" s="76">
        <f t="shared" si="117"/>
        <v>21.93</v>
      </c>
      <c r="BC224" s="76">
        <f t="shared" si="118"/>
        <v>17.62</v>
      </c>
      <c r="BD224" s="76">
        <f t="shared" si="119"/>
        <v>43.86</v>
      </c>
    </row>
    <row r="225" spans="4:56" x14ac:dyDescent="0.25">
      <c r="D225" s="21">
        <f t="shared" si="120"/>
        <v>208</v>
      </c>
      <c r="E225" s="67">
        <v>29.2</v>
      </c>
      <c r="F225" s="67">
        <v>30.1</v>
      </c>
      <c r="J225" s="76">
        <f t="shared" si="97"/>
        <v>30.1</v>
      </c>
      <c r="K225" s="76">
        <f t="shared" si="98"/>
        <v>29.65</v>
      </c>
      <c r="L225" s="76">
        <f t="shared" si="99"/>
        <v>29.65</v>
      </c>
      <c r="M225" s="76">
        <f t="shared" si="100"/>
        <v>29.2</v>
      </c>
      <c r="O225" s="67">
        <v>76</v>
      </c>
      <c r="P225" s="67">
        <v>75</v>
      </c>
      <c r="T225" s="78">
        <f t="shared" si="101"/>
        <v>76</v>
      </c>
      <c r="U225" s="78">
        <f t="shared" si="102"/>
        <v>75.5</v>
      </c>
      <c r="V225" s="78">
        <f t="shared" si="103"/>
        <v>75.5</v>
      </c>
      <c r="W225" s="78">
        <f t="shared" si="104"/>
        <v>75</v>
      </c>
      <c r="Y225" s="67">
        <v>13</v>
      </c>
      <c r="Z225" s="67">
        <v>0</v>
      </c>
      <c r="AD225" s="76">
        <f t="shared" si="105"/>
        <v>13</v>
      </c>
      <c r="AE225" s="76">
        <f t="shared" si="106"/>
        <v>6.5</v>
      </c>
      <c r="AF225" s="76">
        <f t="shared" si="107"/>
        <v>6.5</v>
      </c>
      <c r="AG225" s="76">
        <f t="shared" si="108"/>
        <v>0</v>
      </c>
      <c r="AH225" s="76">
        <f t="shared" si="109"/>
        <v>13</v>
      </c>
      <c r="AJ225" s="67">
        <v>8.9</v>
      </c>
      <c r="AK225" s="67">
        <v>8.4</v>
      </c>
      <c r="AO225" s="76">
        <f t="shared" si="110"/>
        <v>8.9</v>
      </c>
      <c r="AP225" s="76">
        <f t="shared" si="111"/>
        <v>8.65</v>
      </c>
      <c r="AQ225" s="76">
        <f t="shared" si="112"/>
        <v>8.65</v>
      </c>
      <c r="AR225" s="76">
        <f t="shared" si="113"/>
        <v>8.4</v>
      </c>
      <c r="AS225" s="76">
        <f t="shared" si="114"/>
        <v>17.3</v>
      </c>
      <c r="AU225" s="67">
        <v>21.81</v>
      </c>
      <c r="AV225" s="67">
        <v>22.46</v>
      </c>
      <c r="AZ225" s="76">
        <f t="shared" si="115"/>
        <v>22.46</v>
      </c>
      <c r="BA225" s="76">
        <f t="shared" si="116"/>
        <v>22.134999999999998</v>
      </c>
      <c r="BB225" s="76">
        <f t="shared" si="117"/>
        <v>22.134999999999998</v>
      </c>
      <c r="BC225" s="76">
        <f t="shared" si="118"/>
        <v>21.81</v>
      </c>
      <c r="BD225" s="76">
        <f t="shared" si="119"/>
        <v>44.269999999999996</v>
      </c>
    </row>
    <row r="226" spans="4:56" x14ac:dyDescent="0.25">
      <c r="D226" s="21">
        <f t="shared" si="120"/>
        <v>209</v>
      </c>
      <c r="E226" s="67">
        <v>29.1</v>
      </c>
      <c r="F226" s="67">
        <v>30</v>
      </c>
      <c r="J226" s="76">
        <f t="shared" si="97"/>
        <v>30</v>
      </c>
      <c r="K226" s="76">
        <f t="shared" si="98"/>
        <v>29.55</v>
      </c>
      <c r="L226" s="76">
        <f t="shared" si="99"/>
        <v>29.55</v>
      </c>
      <c r="M226" s="76">
        <f t="shared" si="100"/>
        <v>29.1</v>
      </c>
      <c r="O226" s="67">
        <v>76</v>
      </c>
      <c r="P226" s="67">
        <v>75</v>
      </c>
      <c r="T226" s="78">
        <f t="shared" si="101"/>
        <v>76</v>
      </c>
      <c r="U226" s="78">
        <f t="shared" si="102"/>
        <v>75.5</v>
      </c>
      <c r="V226" s="78">
        <f t="shared" si="103"/>
        <v>75.5</v>
      </c>
      <c r="W226" s="78">
        <f t="shared" si="104"/>
        <v>75</v>
      </c>
      <c r="Y226" s="67">
        <v>0</v>
      </c>
      <c r="Z226" s="67">
        <v>0</v>
      </c>
      <c r="AD226" s="76">
        <f t="shared" si="105"/>
        <v>0</v>
      </c>
      <c r="AE226" s="76">
        <f t="shared" si="106"/>
        <v>0</v>
      </c>
      <c r="AF226" s="76">
        <f t="shared" si="107"/>
        <v>0</v>
      </c>
      <c r="AG226" s="76">
        <f t="shared" si="108"/>
        <v>0</v>
      </c>
      <c r="AH226" s="76">
        <f t="shared" si="109"/>
        <v>0</v>
      </c>
      <c r="AJ226" s="67">
        <v>9.3000000000000007</v>
      </c>
      <c r="AK226" s="67">
        <v>7.7</v>
      </c>
      <c r="AO226" s="76">
        <f t="shared" si="110"/>
        <v>9.3000000000000007</v>
      </c>
      <c r="AP226" s="76">
        <f t="shared" si="111"/>
        <v>8.5</v>
      </c>
      <c r="AQ226" s="76">
        <f t="shared" si="112"/>
        <v>8.5</v>
      </c>
      <c r="AR226" s="76">
        <f t="shared" si="113"/>
        <v>7.7</v>
      </c>
      <c r="AS226" s="76">
        <f t="shared" si="114"/>
        <v>17</v>
      </c>
      <c r="AU226" s="67">
        <v>22.96</v>
      </c>
      <c r="AV226" s="67">
        <v>22.83</v>
      </c>
      <c r="AZ226" s="76">
        <f t="shared" si="115"/>
        <v>22.96</v>
      </c>
      <c r="BA226" s="76">
        <f t="shared" si="116"/>
        <v>22.895</v>
      </c>
      <c r="BB226" s="76">
        <f t="shared" si="117"/>
        <v>22.895</v>
      </c>
      <c r="BC226" s="76">
        <f t="shared" si="118"/>
        <v>22.83</v>
      </c>
      <c r="BD226" s="76">
        <f t="shared" si="119"/>
        <v>45.79</v>
      </c>
    </row>
    <row r="227" spans="4:56" x14ac:dyDescent="0.25">
      <c r="D227" s="21">
        <f t="shared" si="120"/>
        <v>210</v>
      </c>
      <c r="E227" s="67">
        <v>28.2</v>
      </c>
      <c r="F227" s="67">
        <v>30.2</v>
      </c>
      <c r="J227" s="76">
        <f t="shared" si="97"/>
        <v>30.2</v>
      </c>
      <c r="K227" s="76">
        <f t="shared" si="98"/>
        <v>29.2</v>
      </c>
      <c r="L227" s="76">
        <f t="shared" si="99"/>
        <v>29.2</v>
      </c>
      <c r="M227" s="76">
        <f t="shared" si="100"/>
        <v>28.2</v>
      </c>
      <c r="O227" s="67">
        <v>79</v>
      </c>
      <c r="P227" s="67">
        <v>75</v>
      </c>
      <c r="T227" s="78">
        <f t="shared" si="101"/>
        <v>79</v>
      </c>
      <c r="U227" s="78">
        <f t="shared" si="102"/>
        <v>77</v>
      </c>
      <c r="V227" s="78">
        <f t="shared" si="103"/>
        <v>77</v>
      </c>
      <c r="W227" s="78">
        <f t="shared" si="104"/>
        <v>75</v>
      </c>
      <c r="Y227" s="67">
        <v>21</v>
      </c>
      <c r="Z227" s="67">
        <v>0</v>
      </c>
      <c r="AD227" s="76">
        <f t="shared" si="105"/>
        <v>21</v>
      </c>
      <c r="AE227" s="76">
        <f t="shared" si="106"/>
        <v>10.5</v>
      </c>
      <c r="AF227" s="76">
        <f t="shared" si="107"/>
        <v>10.5</v>
      </c>
      <c r="AG227" s="76">
        <f t="shared" si="108"/>
        <v>0</v>
      </c>
      <c r="AH227" s="76">
        <f t="shared" si="109"/>
        <v>21</v>
      </c>
      <c r="AJ227" s="67">
        <v>7.5</v>
      </c>
      <c r="AK227" s="67">
        <v>9.9</v>
      </c>
      <c r="AO227" s="76">
        <f t="shared" si="110"/>
        <v>9.9</v>
      </c>
      <c r="AP227" s="76">
        <f t="shared" si="111"/>
        <v>8.6999999999999993</v>
      </c>
      <c r="AQ227" s="76">
        <f t="shared" si="112"/>
        <v>8.6999999999999993</v>
      </c>
      <c r="AR227" s="76">
        <f t="shared" si="113"/>
        <v>7.5</v>
      </c>
      <c r="AS227" s="76">
        <f t="shared" si="114"/>
        <v>17.399999999999999</v>
      </c>
      <c r="AU227" s="67">
        <v>18.600000000000001</v>
      </c>
      <c r="AV227" s="67">
        <v>25.09</v>
      </c>
      <c r="AZ227" s="76">
        <f t="shared" si="115"/>
        <v>25.09</v>
      </c>
      <c r="BA227" s="76">
        <f t="shared" si="116"/>
        <v>21.844999999999999</v>
      </c>
      <c r="BB227" s="76">
        <f t="shared" si="117"/>
        <v>21.844999999999999</v>
      </c>
      <c r="BC227" s="76">
        <f t="shared" si="118"/>
        <v>18.600000000000001</v>
      </c>
      <c r="BD227" s="76">
        <f t="shared" si="119"/>
        <v>43.69</v>
      </c>
    </row>
    <row r="228" spans="4:56" x14ac:dyDescent="0.25">
      <c r="D228" s="21">
        <f t="shared" si="120"/>
        <v>211</v>
      </c>
      <c r="E228" s="67">
        <v>29.2</v>
      </c>
      <c r="F228" s="67">
        <v>29.1</v>
      </c>
      <c r="J228" s="76">
        <f t="shared" si="97"/>
        <v>29.2</v>
      </c>
      <c r="K228" s="76">
        <f t="shared" si="98"/>
        <v>29.15</v>
      </c>
      <c r="L228" s="76">
        <f t="shared" si="99"/>
        <v>29.15</v>
      </c>
      <c r="M228" s="76">
        <f t="shared" si="100"/>
        <v>29.1</v>
      </c>
      <c r="O228" s="67">
        <v>75</v>
      </c>
      <c r="P228" s="67">
        <v>79</v>
      </c>
      <c r="T228" s="78">
        <f t="shared" si="101"/>
        <v>79</v>
      </c>
      <c r="U228" s="78">
        <f t="shared" si="102"/>
        <v>77</v>
      </c>
      <c r="V228" s="78">
        <f t="shared" si="103"/>
        <v>77</v>
      </c>
      <c r="W228" s="78">
        <f t="shared" si="104"/>
        <v>75</v>
      </c>
      <c r="Y228" s="67">
        <v>0</v>
      </c>
      <c r="Z228" s="67">
        <v>3</v>
      </c>
      <c r="AD228" s="76">
        <f t="shared" si="105"/>
        <v>3</v>
      </c>
      <c r="AE228" s="76">
        <f t="shared" si="106"/>
        <v>1.5</v>
      </c>
      <c r="AF228" s="76">
        <f t="shared" si="107"/>
        <v>1.5</v>
      </c>
      <c r="AG228" s="76">
        <f t="shared" si="108"/>
        <v>0</v>
      </c>
      <c r="AH228" s="76">
        <f t="shared" si="109"/>
        <v>3</v>
      </c>
      <c r="AJ228" s="67">
        <v>11.1</v>
      </c>
      <c r="AK228" s="67">
        <v>6.6</v>
      </c>
      <c r="AO228" s="76">
        <f t="shared" si="110"/>
        <v>11.1</v>
      </c>
      <c r="AP228" s="76">
        <f t="shared" si="111"/>
        <v>8.85</v>
      </c>
      <c r="AQ228" s="76">
        <f t="shared" si="112"/>
        <v>8.85</v>
      </c>
      <c r="AR228" s="76">
        <f t="shared" si="113"/>
        <v>6.6</v>
      </c>
      <c r="AS228" s="76">
        <f t="shared" si="114"/>
        <v>17.7</v>
      </c>
      <c r="AU228" s="67">
        <v>28.73</v>
      </c>
      <c r="AV228" s="67">
        <v>19.79</v>
      </c>
      <c r="AZ228" s="76">
        <f t="shared" si="115"/>
        <v>28.73</v>
      </c>
      <c r="BA228" s="76">
        <f t="shared" si="116"/>
        <v>24.259999999999998</v>
      </c>
      <c r="BB228" s="76">
        <f t="shared" si="117"/>
        <v>24.259999999999998</v>
      </c>
      <c r="BC228" s="76">
        <f t="shared" si="118"/>
        <v>19.79</v>
      </c>
      <c r="BD228" s="76">
        <f t="shared" si="119"/>
        <v>48.519999999999996</v>
      </c>
    </row>
    <row r="229" spans="4:56" x14ac:dyDescent="0.25">
      <c r="D229" s="21">
        <f t="shared" si="120"/>
        <v>212</v>
      </c>
      <c r="E229" s="67">
        <v>27.1</v>
      </c>
      <c r="F229" s="67">
        <v>27.9</v>
      </c>
      <c r="J229" s="76">
        <f t="shared" si="97"/>
        <v>27.9</v>
      </c>
      <c r="K229" s="76">
        <f t="shared" si="98"/>
        <v>27.5</v>
      </c>
      <c r="L229" s="76">
        <f t="shared" si="99"/>
        <v>27.5</v>
      </c>
      <c r="M229" s="76">
        <f t="shared" si="100"/>
        <v>27.1</v>
      </c>
      <c r="O229" s="67">
        <v>80</v>
      </c>
      <c r="P229" s="67">
        <v>84</v>
      </c>
      <c r="T229" s="78">
        <f t="shared" si="101"/>
        <v>84</v>
      </c>
      <c r="U229" s="78">
        <f t="shared" si="102"/>
        <v>82</v>
      </c>
      <c r="V229" s="78">
        <f t="shared" si="103"/>
        <v>82</v>
      </c>
      <c r="W229" s="78">
        <f t="shared" si="104"/>
        <v>80</v>
      </c>
      <c r="Y229" s="67">
        <v>14</v>
      </c>
      <c r="Z229" s="67">
        <v>6</v>
      </c>
      <c r="AD229" s="76">
        <f t="shared" si="105"/>
        <v>14</v>
      </c>
      <c r="AE229" s="76">
        <f t="shared" si="106"/>
        <v>10</v>
      </c>
      <c r="AF229" s="76">
        <f t="shared" si="107"/>
        <v>10</v>
      </c>
      <c r="AG229" s="76">
        <f t="shared" si="108"/>
        <v>6</v>
      </c>
      <c r="AH229" s="76">
        <f t="shared" si="109"/>
        <v>20</v>
      </c>
      <c r="AJ229" s="67">
        <v>0.1</v>
      </c>
      <c r="AK229" s="67">
        <v>1.8</v>
      </c>
      <c r="AO229" s="76">
        <f t="shared" si="110"/>
        <v>1.8</v>
      </c>
      <c r="AP229" s="76">
        <f t="shared" si="111"/>
        <v>0.95</v>
      </c>
      <c r="AQ229" s="76">
        <f t="shared" si="112"/>
        <v>0.95000000000000007</v>
      </c>
      <c r="AR229" s="76">
        <f t="shared" si="113"/>
        <v>0.1</v>
      </c>
      <c r="AS229" s="76">
        <f t="shared" si="114"/>
        <v>1.9000000000000001</v>
      </c>
      <c r="AU229" s="67">
        <v>3.87</v>
      </c>
      <c r="AV229" s="67">
        <v>13.93</v>
      </c>
      <c r="AZ229" s="76">
        <f t="shared" si="115"/>
        <v>13.93</v>
      </c>
      <c r="BA229" s="76">
        <f t="shared" si="116"/>
        <v>8.8999999999999986</v>
      </c>
      <c r="BB229" s="76">
        <f t="shared" si="117"/>
        <v>8.9</v>
      </c>
      <c r="BC229" s="76">
        <f t="shared" si="118"/>
        <v>3.87</v>
      </c>
      <c r="BD229" s="76">
        <f t="shared" si="119"/>
        <v>17.8</v>
      </c>
    </row>
    <row r="230" spans="4:56" x14ac:dyDescent="0.25">
      <c r="D230" s="21">
        <f t="shared" si="120"/>
        <v>213</v>
      </c>
      <c r="E230" s="67">
        <v>28.3</v>
      </c>
      <c r="F230" s="67">
        <v>27.5</v>
      </c>
      <c r="J230" s="76">
        <f t="shared" si="97"/>
        <v>28.3</v>
      </c>
      <c r="K230" s="76">
        <f t="shared" si="98"/>
        <v>27.9</v>
      </c>
      <c r="L230" s="76">
        <f t="shared" si="99"/>
        <v>27.9</v>
      </c>
      <c r="M230" s="76">
        <f t="shared" si="100"/>
        <v>27.5</v>
      </c>
      <c r="O230" s="67">
        <v>78</v>
      </c>
      <c r="P230" s="67">
        <v>87</v>
      </c>
      <c r="T230" s="78">
        <f t="shared" si="101"/>
        <v>87</v>
      </c>
      <c r="U230" s="78">
        <f t="shared" si="102"/>
        <v>82.5</v>
      </c>
      <c r="V230" s="78">
        <f t="shared" si="103"/>
        <v>82.5</v>
      </c>
      <c r="W230" s="78">
        <f t="shared" si="104"/>
        <v>78</v>
      </c>
      <c r="Y230" s="67">
        <v>3</v>
      </c>
      <c r="Z230" s="67">
        <v>1.5</v>
      </c>
      <c r="AD230" s="76">
        <f t="shared" si="105"/>
        <v>3</v>
      </c>
      <c r="AE230" s="76">
        <f t="shared" si="106"/>
        <v>2.25</v>
      </c>
      <c r="AF230" s="76">
        <f t="shared" si="107"/>
        <v>2.25</v>
      </c>
      <c r="AG230" s="76">
        <f t="shared" si="108"/>
        <v>1.5</v>
      </c>
      <c r="AH230" s="76">
        <f t="shared" si="109"/>
        <v>4.5</v>
      </c>
      <c r="AJ230" s="67">
        <v>7</v>
      </c>
      <c r="AK230" s="67">
        <v>0.1</v>
      </c>
      <c r="AO230" s="76">
        <f t="shared" si="110"/>
        <v>7</v>
      </c>
      <c r="AP230" s="76">
        <f t="shared" si="111"/>
        <v>3.5500000000000003</v>
      </c>
      <c r="AQ230" s="76">
        <f t="shared" si="112"/>
        <v>3.55</v>
      </c>
      <c r="AR230" s="76">
        <f t="shared" si="113"/>
        <v>0.1</v>
      </c>
      <c r="AS230" s="76">
        <f t="shared" si="114"/>
        <v>7.1</v>
      </c>
      <c r="AU230" s="67">
        <v>18.920000000000002</v>
      </c>
      <c r="AV230" s="67">
        <v>10.25</v>
      </c>
      <c r="AZ230" s="76">
        <f t="shared" si="115"/>
        <v>18.920000000000002</v>
      </c>
      <c r="BA230" s="76">
        <f t="shared" si="116"/>
        <v>14.585000000000001</v>
      </c>
      <c r="BB230" s="76">
        <f t="shared" si="117"/>
        <v>14.585000000000001</v>
      </c>
      <c r="BC230" s="76">
        <f t="shared" si="118"/>
        <v>10.25</v>
      </c>
      <c r="BD230" s="76">
        <f t="shared" si="119"/>
        <v>29.17</v>
      </c>
    </row>
    <row r="231" spans="4:56" x14ac:dyDescent="0.25">
      <c r="D231" s="21">
        <f t="shared" si="120"/>
        <v>214</v>
      </c>
      <c r="E231" s="67">
        <v>29.3</v>
      </c>
      <c r="F231" s="67">
        <v>27.7</v>
      </c>
      <c r="J231" s="76">
        <f t="shared" si="97"/>
        <v>29.3</v>
      </c>
      <c r="K231" s="76">
        <f t="shared" si="98"/>
        <v>28.5</v>
      </c>
      <c r="L231" s="76">
        <f t="shared" si="99"/>
        <v>28.5</v>
      </c>
      <c r="M231" s="76">
        <f t="shared" si="100"/>
        <v>27.7</v>
      </c>
      <c r="O231" s="67">
        <v>74</v>
      </c>
      <c r="P231" s="67">
        <v>85</v>
      </c>
      <c r="T231" s="78">
        <f t="shared" si="101"/>
        <v>85</v>
      </c>
      <c r="U231" s="78">
        <f t="shared" si="102"/>
        <v>79.5</v>
      </c>
      <c r="V231" s="78">
        <f t="shared" si="103"/>
        <v>79.5</v>
      </c>
      <c r="W231" s="78">
        <f t="shared" si="104"/>
        <v>74</v>
      </c>
      <c r="Y231" s="67">
        <v>0</v>
      </c>
      <c r="Z231" s="67">
        <v>0.5</v>
      </c>
      <c r="AD231" s="76">
        <f t="shared" si="105"/>
        <v>0.5</v>
      </c>
      <c r="AE231" s="76">
        <f t="shared" si="106"/>
        <v>0.25</v>
      </c>
      <c r="AF231" s="76">
        <f t="shared" si="107"/>
        <v>0.25</v>
      </c>
      <c r="AG231" s="76">
        <f t="shared" si="108"/>
        <v>0</v>
      </c>
      <c r="AH231" s="76">
        <f t="shared" si="109"/>
        <v>0.5</v>
      </c>
      <c r="AJ231" s="67">
        <v>9.9</v>
      </c>
      <c r="AK231" s="67">
        <v>0.2</v>
      </c>
      <c r="AO231" s="76">
        <f t="shared" si="110"/>
        <v>9.9</v>
      </c>
      <c r="AP231" s="76">
        <f t="shared" si="111"/>
        <v>5.0500000000000007</v>
      </c>
      <c r="AQ231" s="76">
        <f t="shared" si="112"/>
        <v>5.05</v>
      </c>
      <c r="AR231" s="76">
        <f t="shared" si="113"/>
        <v>0.2</v>
      </c>
      <c r="AS231" s="76">
        <f t="shared" si="114"/>
        <v>10.1</v>
      </c>
      <c r="AU231" s="67">
        <v>24.72</v>
      </c>
      <c r="AV231" s="67">
        <v>10.85</v>
      </c>
      <c r="AZ231" s="76">
        <f t="shared" si="115"/>
        <v>24.72</v>
      </c>
      <c r="BA231" s="76">
        <f t="shared" si="116"/>
        <v>17.785</v>
      </c>
      <c r="BB231" s="76">
        <f t="shared" si="117"/>
        <v>17.785</v>
      </c>
      <c r="BC231" s="76">
        <f t="shared" si="118"/>
        <v>10.85</v>
      </c>
      <c r="BD231" s="76">
        <f t="shared" si="119"/>
        <v>35.57</v>
      </c>
    </row>
    <row r="232" spans="4:56" x14ac:dyDescent="0.25">
      <c r="D232" s="21">
        <f t="shared" si="120"/>
        <v>215</v>
      </c>
      <c r="E232" s="67">
        <v>29.5</v>
      </c>
      <c r="F232" s="67">
        <v>28</v>
      </c>
      <c r="J232" s="76">
        <f t="shared" si="97"/>
        <v>29.5</v>
      </c>
      <c r="K232" s="76">
        <f t="shared" si="98"/>
        <v>28.75</v>
      </c>
      <c r="L232" s="76">
        <f t="shared" si="99"/>
        <v>28.75</v>
      </c>
      <c r="M232" s="76">
        <f t="shared" si="100"/>
        <v>28</v>
      </c>
      <c r="O232" s="67">
        <v>71</v>
      </c>
      <c r="P232" s="67">
        <v>85</v>
      </c>
      <c r="T232" s="78">
        <f t="shared" si="101"/>
        <v>85</v>
      </c>
      <c r="U232" s="78">
        <f t="shared" si="102"/>
        <v>78</v>
      </c>
      <c r="V232" s="78">
        <f t="shared" si="103"/>
        <v>78</v>
      </c>
      <c r="W232" s="78">
        <f t="shared" si="104"/>
        <v>71</v>
      </c>
      <c r="Y232" s="67">
        <v>0</v>
      </c>
      <c r="Z232" s="67">
        <v>10</v>
      </c>
      <c r="AD232" s="76">
        <f t="shared" si="105"/>
        <v>10</v>
      </c>
      <c r="AE232" s="76">
        <f t="shared" si="106"/>
        <v>5</v>
      </c>
      <c r="AF232" s="76">
        <f t="shared" si="107"/>
        <v>5</v>
      </c>
      <c r="AG232" s="76">
        <f t="shared" si="108"/>
        <v>0</v>
      </c>
      <c r="AH232" s="76">
        <f t="shared" si="109"/>
        <v>10</v>
      </c>
      <c r="AJ232" s="67">
        <v>7</v>
      </c>
      <c r="AK232" s="67">
        <v>3.9</v>
      </c>
      <c r="AO232" s="76">
        <f t="shared" si="110"/>
        <v>7</v>
      </c>
      <c r="AP232" s="76">
        <f t="shared" si="111"/>
        <v>5.45</v>
      </c>
      <c r="AQ232" s="76">
        <f t="shared" si="112"/>
        <v>5.45</v>
      </c>
      <c r="AR232" s="76">
        <f t="shared" si="113"/>
        <v>3.9</v>
      </c>
      <c r="AS232" s="76">
        <f t="shared" si="114"/>
        <v>10.9</v>
      </c>
      <c r="AU232" s="67">
        <v>17.41</v>
      </c>
      <c r="AV232" s="67">
        <v>17.440000000000001</v>
      </c>
      <c r="AZ232" s="76">
        <f t="shared" si="115"/>
        <v>17.440000000000001</v>
      </c>
      <c r="BA232" s="76">
        <f t="shared" si="116"/>
        <v>17.425000000000001</v>
      </c>
      <c r="BB232" s="76">
        <f t="shared" si="117"/>
        <v>17.425000000000001</v>
      </c>
      <c r="BC232" s="76">
        <f t="shared" si="118"/>
        <v>17.41</v>
      </c>
      <c r="BD232" s="76">
        <f t="shared" si="119"/>
        <v>34.85</v>
      </c>
    </row>
    <row r="233" spans="4:56" x14ac:dyDescent="0.25">
      <c r="D233" s="21">
        <f t="shared" si="120"/>
        <v>216</v>
      </c>
      <c r="E233" s="67">
        <v>28.8</v>
      </c>
      <c r="F233" s="67">
        <v>27.4</v>
      </c>
      <c r="J233" s="76">
        <f t="shared" si="97"/>
        <v>28.8</v>
      </c>
      <c r="K233" s="76">
        <f t="shared" si="98"/>
        <v>28.1</v>
      </c>
      <c r="L233" s="76">
        <f t="shared" si="99"/>
        <v>28.1</v>
      </c>
      <c r="M233" s="76">
        <f t="shared" si="100"/>
        <v>27.4</v>
      </c>
      <c r="O233" s="67">
        <v>75</v>
      </c>
      <c r="P233" s="67">
        <v>90</v>
      </c>
      <c r="T233" s="78">
        <f t="shared" si="101"/>
        <v>90</v>
      </c>
      <c r="U233" s="78">
        <f t="shared" si="102"/>
        <v>82.5</v>
      </c>
      <c r="V233" s="78">
        <f t="shared" si="103"/>
        <v>82.5</v>
      </c>
      <c r="W233" s="78">
        <f t="shared" si="104"/>
        <v>75</v>
      </c>
      <c r="Y233" s="67">
        <v>0</v>
      </c>
      <c r="Z233" s="67">
        <v>8.5</v>
      </c>
      <c r="AD233" s="76">
        <f t="shared" si="105"/>
        <v>8.5</v>
      </c>
      <c r="AE233" s="76">
        <f t="shared" si="106"/>
        <v>4.25</v>
      </c>
      <c r="AF233" s="76">
        <f t="shared" si="107"/>
        <v>4.25</v>
      </c>
      <c r="AG233" s="76">
        <f t="shared" si="108"/>
        <v>0</v>
      </c>
      <c r="AH233" s="76">
        <f t="shared" si="109"/>
        <v>8.5</v>
      </c>
      <c r="AJ233" s="67">
        <v>0</v>
      </c>
      <c r="AK233" s="67">
        <v>3.7</v>
      </c>
      <c r="AO233" s="76">
        <f t="shared" si="110"/>
        <v>3.7</v>
      </c>
      <c r="AP233" s="76">
        <f t="shared" si="111"/>
        <v>1.85</v>
      </c>
      <c r="AQ233" s="76">
        <f t="shared" si="112"/>
        <v>1.85</v>
      </c>
      <c r="AR233" s="76">
        <f t="shared" si="113"/>
        <v>0</v>
      </c>
      <c r="AS233" s="76">
        <f t="shared" si="114"/>
        <v>3.7</v>
      </c>
      <c r="AU233" s="67">
        <v>5.76</v>
      </c>
      <c r="AV233" s="67">
        <v>15.66</v>
      </c>
      <c r="AZ233" s="76">
        <f t="shared" si="115"/>
        <v>15.66</v>
      </c>
      <c r="BA233" s="76">
        <f t="shared" si="116"/>
        <v>10.71</v>
      </c>
      <c r="BB233" s="76">
        <f t="shared" si="117"/>
        <v>10.71</v>
      </c>
      <c r="BC233" s="76">
        <f t="shared" si="118"/>
        <v>5.76</v>
      </c>
      <c r="BD233" s="76">
        <f t="shared" si="119"/>
        <v>21.42</v>
      </c>
    </row>
    <row r="234" spans="4:56" x14ac:dyDescent="0.25">
      <c r="D234" s="21">
        <f t="shared" si="120"/>
        <v>217</v>
      </c>
      <c r="E234" s="67">
        <v>28.5</v>
      </c>
      <c r="F234" s="67">
        <v>27.6</v>
      </c>
      <c r="J234" s="76">
        <f t="shared" si="97"/>
        <v>28.5</v>
      </c>
      <c r="K234" s="76">
        <f t="shared" si="98"/>
        <v>28.05</v>
      </c>
      <c r="L234" s="76">
        <f t="shared" si="99"/>
        <v>28.05</v>
      </c>
      <c r="M234" s="76">
        <f t="shared" si="100"/>
        <v>27.6</v>
      </c>
      <c r="O234" s="67">
        <v>77</v>
      </c>
      <c r="P234" s="67">
        <v>89</v>
      </c>
      <c r="T234" s="78">
        <f t="shared" si="101"/>
        <v>89</v>
      </c>
      <c r="U234" s="78">
        <f t="shared" si="102"/>
        <v>83</v>
      </c>
      <c r="V234" s="78">
        <f t="shared" si="103"/>
        <v>83</v>
      </c>
      <c r="W234" s="78">
        <f t="shared" si="104"/>
        <v>77</v>
      </c>
      <c r="Y234" s="67">
        <v>21.5</v>
      </c>
      <c r="Z234" s="67" t="str">
        <v>T</v>
      </c>
      <c r="AD234" s="76">
        <f t="shared" si="105"/>
        <v>21.5</v>
      </c>
      <c r="AE234" s="76">
        <f t="shared" si="106"/>
        <v>21.5</v>
      </c>
      <c r="AF234" s="76">
        <f t="shared" si="107"/>
        <v>21.5</v>
      </c>
      <c r="AG234" s="76">
        <f t="shared" si="108"/>
        <v>21.5</v>
      </c>
      <c r="AH234" s="76">
        <f t="shared" si="109"/>
        <v>21.5</v>
      </c>
      <c r="AJ234" s="67">
        <v>2.5</v>
      </c>
      <c r="AK234" s="67">
        <v>1.4</v>
      </c>
      <c r="AO234" s="76">
        <f t="shared" si="110"/>
        <v>2.5</v>
      </c>
      <c r="AP234" s="76">
        <f t="shared" si="111"/>
        <v>1.95</v>
      </c>
      <c r="AQ234" s="76">
        <f t="shared" si="112"/>
        <v>1.95</v>
      </c>
      <c r="AR234" s="76">
        <f t="shared" si="113"/>
        <v>1.4</v>
      </c>
      <c r="AS234" s="76">
        <f t="shared" si="114"/>
        <v>3.9</v>
      </c>
      <c r="AU234" s="67">
        <v>15.75</v>
      </c>
      <c r="AV234" s="67">
        <v>12.77</v>
      </c>
      <c r="AZ234" s="76">
        <f t="shared" si="115"/>
        <v>15.75</v>
      </c>
      <c r="BA234" s="76">
        <f t="shared" si="116"/>
        <v>14.26</v>
      </c>
      <c r="BB234" s="76">
        <f t="shared" si="117"/>
        <v>14.26</v>
      </c>
      <c r="BC234" s="76">
        <f t="shared" si="118"/>
        <v>12.77</v>
      </c>
      <c r="BD234" s="76">
        <f t="shared" si="119"/>
        <v>28.52</v>
      </c>
    </row>
    <row r="235" spans="4:56" x14ac:dyDescent="0.25">
      <c r="D235" s="21">
        <f t="shared" si="120"/>
        <v>218</v>
      </c>
      <c r="E235" s="67">
        <v>28.7</v>
      </c>
      <c r="F235" s="67">
        <v>26.3</v>
      </c>
      <c r="J235" s="76">
        <f t="shared" si="97"/>
        <v>28.7</v>
      </c>
      <c r="K235" s="76">
        <f t="shared" si="98"/>
        <v>27.5</v>
      </c>
      <c r="L235" s="76">
        <f t="shared" si="99"/>
        <v>27.5</v>
      </c>
      <c r="M235" s="76">
        <f t="shared" si="100"/>
        <v>26.3</v>
      </c>
      <c r="O235" s="67">
        <v>80</v>
      </c>
      <c r="P235" s="67">
        <v>93</v>
      </c>
      <c r="T235" s="78">
        <f t="shared" si="101"/>
        <v>93</v>
      </c>
      <c r="U235" s="78">
        <f t="shared" si="102"/>
        <v>86.5</v>
      </c>
      <c r="V235" s="78">
        <f t="shared" si="103"/>
        <v>86.5</v>
      </c>
      <c r="W235" s="78">
        <f t="shared" si="104"/>
        <v>80</v>
      </c>
      <c r="Y235" s="67">
        <v>0</v>
      </c>
      <c r="Z235" s="67">
        <v>5</v>
      </c>
      <c r="AD235" s="76">
        <f t="shared" si="105"/>
        <v>5</v>
      </c>
      <c r="AE235" s="76">
        <f t="shared" si="106"/>
        <v>2.5</v>
      </c>
      <c r="AF235" s="76">
        <f t="shared" si="107"/>
        <v>2.5</v>
      </c>
      <c r="AG235" s="76">
        <f t="shared" si="108"/>
        <v>0</v>
      </c>
      <c r="AH235" s="76">
        <f t="shared" si="109"/>
        <v>5</v>
      </c>
      <c r="AJ235" s="67">
        <v>8.4</v>
      </c>
      <c r="AK235" s="67">
        <v>0</v>
      </c>
      <c r="AO235" s="76">
        <f t="shared" si="110"/>
        <v>8.4</v>
      </c>
      <c r="AP235" s="76">
        <f t="shared" si="111"/>
        <v>4.2</v>
      </c>
      <c r="AQ235" s="76">
        <f t="shared" si="112"/>
        <v>4.2</v>
      </c>
      <c r="AR235" s="76">
        <f t="shared" si="113"/>
        <v>0</v>
      </c>
      <c r="AS235" s="76">
        <f t="shared" si="114"/>
        <v>8.4</v>
      </c>
      <c r="AU235" s="67">
        <v>22.87</v>
      </c>
      <c r="AV235" s="67">
        <v>4.38</v>
      </c>
      <c r="AZ235" s="76">
        <f t="shared" si="115"/>
        <v>22.87</v>
      </c>
      <c r="BA235" s="76">
        <f t="shared" si="116"/>
        <v>13.625</v>
      </c>
      <c r="BB235" s="76">
        <f t="shared" si="117"/>
        <v>13.625</v>
      </c>
      <c r="BC235" s="76">
        <f t="shared" si="118"/>
        <v>4.38</v>
      </c>
      <c r="BD235" s="76">
        <f t="shared" si="119"/>
        <v>27.25</v>
      </c>
    </row>
    <row r="236" spans="4:56" x14ac:dyDescent="0.25">
      <c r="D236" s="21">
        <f t="shared" si="120"/>
        <v>219</v>
      </c>
      <c r="E236" s="67">
        <v>29.1</v>
      </c>
      <c r="F236" s="67">
        <v>25.6</v>
      </c>
      <c r="J236" s="76">
        <f t="shared" si="97"/>
        <v>29.1</v>
      </c>
      <c r="K236" s="76">
        <f t="shared" si="98"/>
        <v>27.35</v>
      </c>
      <c r="L236" s="76">
        <f t="shared" si="99"/>
        <v>27.35</v>
      </c>
      <c r="M236" s="76">
        <f t="shared" si="100"/>
        <v>25.6</v>
      </c>
      <c r="O236" s="67">
        <v>73</v>
      </c>
      <c r="P236" s="67">
        <v>95</v>
      </c>
      <c r="T236" s="78">
        <f t="shared" si="101"/>
        <v>95</v>
      </c>
      <c r="U236" s="78">
        <f t="shared" si="102"/>
        <v>84</v>
      </c>
      <c r="V236" s="78">
        <f t="shared" si="103"/>
        <v>84</v>
      </c>
      <c r="W236" s="78">
        <f t="shared" si="104"/>
        <v>73</v>
      </c>
      <c r="Y236" s="67">
        <v>0</v>
      </c>
      <c r="Z236" s="67">
        <v>13.5</v>
      </c>
      <c r="AD236" s="76">
        <f t="shared" si="105"/>
        <v>13.5</v>
      </c>
      <c r="AE236" s="76">
        <f t="shared" si="106"/>
        <v>6.75</v>
      </c>
      <c r="AF236" s="76">
        <f t="shared" si="107"/>
        <v>6.75</v>
      </c>
      <c r="AG236" s="76">
        <f t="shared" si="108"/>
        <v>0</v>
      </c>
      <c r="AH236" s="76">
        <f t="shared" si="109"/>
        <v>13.5</v>
      </c>
      <c r="AJ236" s="67">
        <v>9.1</v>
      </c>
      <c r="AK236" s="67">
        <v>0</v>
      </c>
      <c r="AO236" s="76">
        <f t="shared" si="110"/>
        <v>9.1</v>
      </c>
      <c r="AP236" s="76">
        <f t="shared" si="111"/>
        <v>4.55</v>
      </c>
      <c r="AQ236" s="76">
        <f t="shared" si="112"/>
        <v>4.55</v>
      </c>
      <c r="AR236" s="76">
        <f t="shared" si="113"/>
        <v>0</v>
      </c>
      <c r="AS236" s="76">
        <f t="shared" si="114"/>
        <v>9.1</v>
      </c>
      <c r="AU236" s="67">
        <v>21.63</v>
      </c>
      <c r="AV236" s="67">
        <v>5.0199999999999996</v>
      </c>
      <c r="AZ236" s="76">
        <f t="shared" si="115"/>
        <v>21.63</v>
      </c>
      <c r="BA236" s="76">
        <f t="shared" si="116"/>
        <v>13.324999999999999</v>
      </c>
      <c r="BB236" s="76">
        <f t="shared" si="117"/>
        <v>13.324999999999999</v>
      </c>
      <c r="BC236" s="76">
        <f t="shared" si="118"/>
        <v>5.0199999999999996</v>
      </c>
      <c r="BD236" s="76">
        <f t="shared" si="119"/>
        <v>26.65</v>
      </c>
    </row>
    <row r="237" spans="4:56" x14ac:dyDescent="0.25">
      <c r="D237" s="21">
        <f t="shared" si="120"/>
        <v>220</v>
      </c>
      <c r="E237" s="67">
        <v>29.3</v>
      </c>
      <c r="F237" s="67">
        <v>28.3</v>
      </c>
      <c r="J237" s="76">
        <f t="shared" si="97"/>
        <v>29.3</v>
      </c>
      <c r="K237" s="76">
        <f t="shared" si="98"/>
        <v>28.8</v>
      </c>
      <c r="L237" s="76">
        <f t="shared" si="99"/>
        <v>28.8</v>
      </c>
      <c r="M237" s="76">
        <f t="shared" si="100"/>
        <v>28.3</v>
      </c>
      <c r="O237" s="67">
        <v>74</v>
      </c>
      <c r="P237" s="67">
        <v>82</v>
      </c>
      <c r="T237" s="78">
        <f t="shared" si="101"/>
        <v>82</v>
      </c>
      <c r="U237" s="78">
        <f t="shared" si="102"/>
        <v>78</v>
      </c>
      <c r="V237" s="78">
        <f t="shared" si="103"/>
        <v>78</v>
      </c>
      <c r="W237" s="78">
        <f t="shared" si="104"/>
        <v>74</v>
      </c>
      <c r="Y237" s="67">
        <v>0</v>
      </c>
      <c r="Z237" s="67" t="str">
        <v>T</v>
      </c>
      <c r="AD237" s="76">
        <f t="shared" si="105"/>
        <v>0</v>
      </c>
      <c r="AE237" s="76">
        <f t="shared" si="106"/>
        <v>0</v>
      </c>
      <c r="AF237" s="76">
        <f t="shared" si="107"/>
        <v>0</v>
      </c>
      <c r="AG237" s="76">
        <f t="shared" si="108"/>
        <v>0</v>
      </c>
      <c r="AH237" s="76">
        <f t="shared" si="109"/>
        <v>0</v>
      </c>
      <c r="AJ237" s="67">
        <v>11.5</v>
      </c>
      <c r="AK237" s="67">
        <v>2.7</v>
      </c>
      <c r="AO237" s="76">
        <f t="shared" si="110"/>
        <v>11.5</v>
      </c>
      <c r="AP237" s="76">
        <f t="shared" si="111"/>
        <v>7.1000000000000005</v>
      </c>
      <c r="AQ237" s="76">
        <f t="shared" si="112"/>
        <v>7.1</v>
      </c>
      <c r="AR237" s="76">
        <f t="shared" si="113"/>
        <v>2.7</v>
      </c>
      <c r="AS237" s="76">
        <f t="shared" si="114"/>
        <v>14.2</v>
      </c>
      <c r="AU237" s="67">
        <v>25.62</v>
      </c>
      <c r="AV237" s="67">
        <v>17.91</v>
      </c>
      <c r="AZ237" s="76">
        <f t="shared" si="115"/>
        <v>25.62</v>
      </c>
      <c r="BA237" s="76">
        <f t="shared" si="116"/>
        <v>21.765000000000001</v>
      </c>
      <c r="BB237" s="76">
        <f t="shared" si="117"/>
        <v>21.765000000000001</v>
      </c>
      <c r="BC237" s="76">
        <f t="shared" si="118"/>
        <v>17.91</v>
      </c>
      <c r="BD237" s="76">
        <f t="shared" si="119"/>
        <v>43.53</v>
      </c>
    </row>
    <row r="238" spans="4:56" x14ac:dyDescent="0.25">
      <c r="D238" s="21">
        <f t="shared" si="120"/>
        <v>221</v>
      </c>
      <c r="E238" s="67">
        <v>29.6</v>
      </c>
      <c r="F238" s="67">
        <v>28.6</v>
      </c>
      <c r="J238" s="76">
        <f t="shared" si="97"/>
        <v>29.6</v>
      </c>
      <c r="K238" s="76">
        <f t="shared" si="98"/>
        <v>29.1</v>
      </c>
      <c r="L238" s="76">
        <f t="shared" si="99"/>
        <v>29.1</v>
      </c>
      <c r="M238" s="76">
        <f t="shared" si="100"/>
        <v>28.6</v>
      </c>
      <c r="O238" s="67">
        <v>71</v>
      </c>
      <c r="P238" s="67">
        <v>83</v>
      </c>
      <c r="T238" s="78">
        <f t="shared" si="101"/>
        <v>83</v>
      </c>
      <c r="U238" s="78">
        <f t="shared" si="102"/>
        <v>77</v>
      </c>
      <c r="V238" s="78">
        <f t="shared" si="103"/>
        <v>77</v>
      </c>
      <c r="W238" s="78">
        <f t="shared" si="104"/>
        <v>71</v>
      </c>
      <c r="Y238" s="67">
        <v>0</v>
      </c>
      <c r="Z238" s="67">
        <v>0</v>
      </c>
      <c r="AD238" s="76">
        <f t="shared" si="105"/>
        <v>0</v>
      </c>
      <c r="AE238" s="76">
        <f t="shared" si="106"/>
        <v>0</v>
      </c>
      <c r="AF238" s="76">
        <f t="shared" si="107"/>
        <v>0</v>
      </c>
      <c r="AG238" s="76">
        <f t="shared" si="108"/>
        <v>0</v>
      </c>
      <c r="AH238" s="76">
        <f t="shared" si="109"/>
        <v>0</v>
      </c>
      <c r="AJ238" s="67">
        <v>11.5</v>
      </c>
      <c r="AK238" s="67">
        <v>4.5</v>
      </c>
      <c r="AO238" s="76">
        <f t="shared" si="110"/>
        <v>11.5</v>
      </c>
      <c r="AP238" s="76">
        <f t="shared" si="111"/>
        <v>8</v>
      </c>
      <c r="AQ238" s="76">
        <f t="shared" si="112"/>
        <v>8</v>
      </c>
      <c r="AR238" s="76">
        <f t="shared" si="113"/>
        <v>4.5</v>
      </c>
      <c r="AS238" s="76">
        <f t="shared" si="114"/>
        <v>16</v>
      </c>
      <c r="AU238" s="67">
        <v>26.22</v>
      </c>
      <c r="AV238" s="67">
        <v>21.16</v>
      </c>
      <c r="AZ238" s="76">
        <f t="shared" si="115"/>
        <v>26.22</v>
      </c>
      <c r="BA238" s="76">
        <f t="shared" si="116"/>
        <v>23.689999999999998</v>
      </c>
      <c r="BB238" s="76">
        <f t="shared" si="117"/>
        <v>23.689999999999998</v>
      </c>
      <c r="BC238" s="76">
        <f t="shared" si="118"/>
        <v>21.16</v>
      </c>
      <c r="BD238" s="76">
        <f t="shared" si="119"/>
        <v>47.379999999999995</v>
      </c>
    </row>
    <row r="239" spans="4:56" x14ac:dyDescent="0.25">
      <c r="D239" s="21">
        <f t="shared" si="120"/>
        <v>222</v>
      </c>
      <c r="E239" s="67">
        <v>29.7</v>
      </c>
      <c r="F239" s="67">
        <v>28.6</v>
      </c>
      <c r="J239" s="76">
        <f t="shared" si="97"/>
        <v>29.7</v>
      </c>
      <c r="K239" s="76">
        <f t="shared" si="98"/>
        <v>29.15</v>
      </c>
      <c r="L239" s="76">
        <f t="shared" si="99"/>
        <v>29.15</v>
      </c>
      <c r="M239" s="76">
        <f t="shared" si="100"/>
        <v>28.6</v>
      </c>
      <c r="O239" s="67">
        <v>68</v>
      </c>
      <c r="P239" s="67">
        <v>86</v>
      </c>
      <c r="T239" s="78">
        <f t="shared" si="101"/>
        <v>86</v>
      </c>
      <c r="U239" s="78">
        <f t="shared" si="102"/>
        <v>77</v>
      </c>
      <c r="V239" s="78">
        <f t="shared" si="103"/>
        <v>77</v>
      </c>
      <c r="W239" s="78">
        <f t="shared" si="104"/>
        <v>68</v>
      </c>
      <c r="Y239" s="67">
        <v>0</v>
      </c>
      <c r="Z239" s="67">
        <v>0</v>
      </c>
      <c r="AD239" s="76">
        <f t="shared" si="105"/>
        <v>0</v>
      </c>
      <c r="AE239" s="76">
        <f t="shared" si="106"/>
        <v>0</v>
      </c>
      <c r="AF239" s="76">
        <f t="shared" si="107"/>
        <v>0</v>
      </c>
      <c r="AG239" s="76">
        <f t="shared" si="108"/>
        <v>0</v>
      </c>
      <c r="AH239" s="76">
        <f t="shared" si="109"/>
        <v>0</v>
      </c>
      <c r="AJ239" s="67">
        <v>11.6</v>
      </c>
      <c r="AK239" s="67">
        <v>9.1999999999999993</v>
      </c>
      <c r="AO239" s="76">
        <f t="shared" si="110"/>
        <v>11.6</v>
      </c>
      <c r="AP239" s="76">
        <f t="shared" si="111"/>
        <v>10.399999999999999</v>
      </c>
      <c r="AQ239" s="76">
        <f t="shared" si="112"/>
        <v>10.399999999999999</v>
      </c>
      <c r="AR239" s="76">
        <f t="shared" si="113"/>
        <v>9.1999999999999993</v>
      </c>
      <c r="AS239" s="76">
        <f t="shared" si="114"/>
        <v>20.799999999999997</v>
      </c>
      <c r="AU239" s="67">
        <v>25.24</v>
      </c>
      <c r="AV239" s="67">
        <v>23.84</v>
      </c>
      <c r="AZ239" s="76">
        <f t="shared" si="115"/>
        <v>25.24</v>
      </c>
      <c r="BA239" s="76">
        <f t="shared" si="116"/>
        <v>24.54</v>
      </c>
      <c r="BB239" s="76">
        <f t="shared" si="117"/>
        <v>24.54</v>
      </c>
      <c r="BC239" s="76">
        <f t="shared" si="118"/>
        <v>23.84</v>
      </c>
      <c r="BD239" s="76">
        <f t="shared" si="119"/>
        <v>49.08</v>
      </c>
    </row>
    <row r="240" spans="4:56" x14ac:dyDescent="0.25">
      <c r="D240" s="21">
        <f t="shared" si="120"/>
        <v>223</v>
      </c>
      <c r="E240" s="67">
        <v>28.6</v>
      </c>
      <c r="F240" s="67">
        <v>28.3</v>
      </c>
      <c r="J240" s="76">
        <f t="shared" si="97"/>
        <v>28.6</v>
      </c>
      <c r="K240" s="76">
        <f t="shared" si="98"/>
        <v>28.450000000000003</v>
      </c>
      <c r="L240" s="76">
        <f t="shared" si="99"/>
        <v>28.450000000000003</v>
      </c>
      <c r="M240" s="76">
        <f t="shared" si="100"/>
        <v>28.3</v>
      </c>
      <c r="O240" s="67">
        <v>79</v>
      </c>
      <c r="P240" s="67">
        <v>84</v>
      </c>
      <c r="T240" s="78">
        <f t="shared" si="101"/>
        <v>84</v>
      </c>
      <c r="U240" s="78">
        <f t="shared" si="102"/>
        <v>81.5</v>
      </c>
      <c r="V240" s="78">
        <f t="shared" si="103"/>
        <v>81.5</v>
      </c>
      <c r="W240" s="78">
        <f t="shared" si="104"/>
        <v>79</v>
      </c>
      <c r="Y240" s="67">
        <v>2</v>
      </c>
      <c r="Z240" s="67">
        <v>0</v>
      </c>
      <c r="AD240" s="76">
        <f t="shared" si="105"/>
        <v>2</v>
      </c>
      <c r="AE240" s="76">
        <f t="shared" si="106"/>
        <v>1</v>
      </c>
      <c r="AF240" s="76">
        <f t="shared" si="107"/>
        <v>1</v>
      </c>
      <c r="AG240" s="76">
        <f t="shared" si="108"/>
        <v>0</v>
      </c>
      <c r="AH240" s="76">
        <f t="shared" si="109"/>
        <v>2</v>
      </c>
      <c r="AJ240" s="67">
        <v>7.2</v>
      </c>
      <c r="AK240" s="67">
        <v>9.3000000000000007</v>
      </c>
      <c r="AO240" s="76">
        <f t="shared" si="110"/>
        <v>9.3000000000000007</v>
      </c>
      <c r="AP240" s="76">
        <f t="shared" si="111"/>
        <v>8.25</v>
      </c>
      <c r="AQ240" s="76">
        <f t="shared" si="112"/>
        <v>8.25</v>
      </c>
      <c r="AR240" s="76">
        <f t="shared" si="113"/>
        <v>7.2</v>
      </c>
      <c r="AS240" s="76">
        <f t="shared" si="114"/>
        <v>16.5</v>
      </c>
      <c r="AU240" s="67">
        <v>19.440000000000001</v>
      </c>
      <c r="AV240" s="67">
        <v>24.43</v>
      </c>
      <c r="AZ240" s="76">
        <f t="shared" si="115"/>
        <v>24.43</v>
      </c>
      <c r="BA240" s="76">
        <f t="shared" si="116"/>
        <v>21.935000000000002</v>
      </c>
      <c r="BB240" s="76">
        <f t="shared" si="117"/>
        <v>21.935000000000002</v>
      </c>
      <c r="BC240" s="76">
        <f t="shared" si="118"/>
        <v>19.440000000000001</v>
      </c>
      <c r="BD240" s="76">
        <f t="shared" si="119"/>
        <v>43.870000000000005</v>
      </c>
    </row>
    <row r="241" spans="4:56" x14ac:dyDescent="0.25">
      <c r="D241" s="21">
        <f t="shared" si="120"/>
        <v>224</v>
      </c>
      <c r="E241" s="67">
        <v>27.4</v>
      </c>
      <c r="F241" s="67">
        <v>28.6</v>
      </c>
      <c r="J241" s="76">
        <f t="shared" si="97"/>
        <v>28.6</v>
      </c>
      <c r="K241" s="76">
        <f t="shared" si="98"/>
        <v>28</v>
      </c>
      <c r="L241" s="76">
        <f t="shared" si="99"/>
        <v>28</v>
      </c>
      <c r="M241" s="76">
        <f t="shared" si="100"/>
        <v>27.4</v>
      </c>
      <c r="O241" s="67">
        <v>82</v>
      </c>
      <c r="P241" s="67">
        <v>84</v>
      </c>
      <c r="T241" s="78">
        <f t="shared" si="101"/>
        <v>84</v>
      </c>
      <c r="U241" s="78">
        <f t="shared" si="102"/>
        <v>83</v>
      </c>
      <c r="V241" s="78">
        <f t="shared" si="103"/>
        <v>83</v>
      </c>
      <c r="W241" s="78">
        <f t="shared" si="104"/>
        <v>82</v>
      </c>
      <c r="Y241" s="67">
        <v>1.5</v>
      </c>
      <c r="Z241" s="67">
        <v>0</v>
      </c>
      <c r="AD241" s="76">
        <f t="shared" si="105"/>
        <v>1.5</v>
      </c>
      <c r="AE241" s="76">
        <f t="shared" si="106"/>
        <v>0.75</v>
      </c>
      <c r="AF241" s="76">
        <f t="shared" si="107"/>
        <v>0.75</v>
      </c>
      <c r="AG241" s="76">
        <f t="shared" si="108"/>
        <v>0</v>
      </c>
      <c r="AH241" s="76">
        <f t="shared" si="109"/>
        <v>1.5</v>
      </c>
      <c r="AJ241" s="67">
        <v>0.1</v>
      </c>
      <c r="AK241" s="67">
        <v>7.7</v>
      </c>
      <c r="AO241" s="76">
        <f t="shared" si="110"/>
        <v>7.7</v>
      </c>
      <c r="AP241" s="76">
        <f t="shared" si="111"/>
        <v>3.9000000000000004</v>
      </c>
      <c r="AQ241" s="76">
        <f t="shared" si="112"/>
        <v>3.9</v>
      </c>
      <c r="AR241" s="76">
        <f t="shared" si="113"/>
        <v>0.1</v>
      </c>
      <c r="AS241" s="76">
        <f t="shared" si="114"/>
        <v>7.8</v>
      </c>
      <c r="AU241" s="67">
        <v>3.94</v>
      </c>
      <c r="AV241" s="67">
        <v>21.03</v>
      </c>
      <c r="AZ241" s="76">
        <f t="shared" si="115"/>
        <v>21.03</v>
      </c>
      <c r="BA241" s="76">
        <f t="shared" si="116"/>
        <v>12.484999999999999</v>
      </c>
      <c r="BB241" s="76">
        <f t="shared" si="117"/>
        <v>12.485000000000001</v>
      </c>
      <c r="BC241" s="76">
        <f t="shared" si="118"/>
        <v>3.94</v>
      </c>
      <c r="BD241" s="76">
        <f t="shared" si="119"/>
        <v>24.970000000000002</v>
      </c>
    </row>
    <row r="242" spans="4:56" x14ac:dyDescent="0.25">
      <c r="D242" s="21">
        <f t="shared" si="120"/>
        <v>225</v>
      </c>
      <c r="E242" s="67">
        <v>29.1</v>
      </c>
      <c r="F242" s="67">
        <v>28.7</v>
      </c>
      <c r="J242" s="76">
        <f t="shared" si="97"/>
        <v>29.1</v>
      </c>
      <c r="K242" s="76">
        <f t="shared" si="98"/>
        <v>28.9</v>
      </c>
      <c r="L242" s="76">
        <f t="shared" si="99"/>
        <v>28.9</v>
      </c>
      <c r="M242" s="76">
        <f t="shared" si="100"/>
        <v>28.7</v>
      </c>
      <c r="O242" s="67">
        <v>79</v>
      </c>
      <c r="P242" s="67">
        <v>81</v>
      </c>
      <c r="T242" s="78">
        <f t="shared" si="101"/>
        <v>81</v>
      </c>
      <c r="U242" s="78">
        <f t="shared" si="102"/>
        <v>80</v>
      </c>
      <c r="V242" s="78">
        <f t="shared" si="103"/>
        <v>80</v>
      </c>
      <c r="W242" s="78">
        <f t="shared" si="104"/>
        <v>79</v>
      </c>
      <c r="Y242" s="67">
        <v>0</v>
      </c>
      <c r="Z242" s="67">
        <v>0</v>
      </c>
      <c r="AD242" s="76">
        <f t="shared" si="105"/>
        <v>0</v>
      </c>
      <c r="AE242" s="76">
        <f t="shared" si="106"/>
        <v>0</v>
      </c>
      <c r="AF242" s="76">
        <f t="shared" si="107"/>
        <v>0</v>
      </c>
      <c r="AG242" s="76">
        <f t="shared" si="108"/>
        <v>0</v>
      </c>
      <c r="AH242" s="76">
        <f t="shared" si="109"/>
        <v>0</v>
      </c>
      <c r="AJ242" s="67">
        <v>11</v>
      </c>
      <c r="AK242" s="67">
        <v>7.9</v>
      </c>
      <c r="AO242" s="76">
        <f t="shared" si="110"/>
        <v>11</v>
      </c>
      <c r="AP242" s="76">
        <f t="shared" si="111"/>
        <v>9.4499999999999993</v>
      </c>
      <c r="AQ242" s="76">
        <f t="shared" si="112"/>
        <v>9.4499999999999993</v>
      </c>
      <c r="AR242" s="76">
        <f t="shared" si="113"/>
        <v>7.9</v>
      </c>
      <c r="AS242" s="76">
        <f t="shared" si="114"/>
        <v>18.899999999999999</v>
      </c>
      <c r="AU242" s="67">
        <v>23.54</v>
      </c>
      <c r="AV242" s="67">
        <v>23.42</v>
      </c>
      <c r="AZ242" s="76">
        <f t="shared" si="115"/>
        <v>23.54</v>
      </c>
      <c r="BA242" s="76">
        <f t="shared" si="116"/>
        <v>23.48</v>
      </c>
      <c r="BB242" s="76">
        <f t="shared" si="117"/>
        <v>23.48</v>
      </c>
      <c r="BC242" s="76">
        <f t="shared" si="118"/>
        <v>23.42</v>
      </c>
      <c r="BD242" s="76">
        <f t="shared" si="119"/>
        <v>46.96</v>
      </c>
    </row>
    <row r="243" spans="4:56" x14ac:dyDescent="0.25">
      <c r="D243" s="21">
        <f t="shared" si="120"/>
        <v>226</v>
      </c>
      <c r="E243" s="67">
        <v>29.7</v>
      </c>
      <c r="F243" s="67">
        <v>28.5</v>
      </c>
      <c r="J243" s="76">
        <f t="shared" si="97"/>
        <v>29.7</v>
      </c>
      <c r="K243" s="76">
        <f t="shared" si="98"/>
        <v>29.1</v>
      </c>
      <c r="L243" s="76">
        <f t="shared" si="99"/>
        <v>29.1</v>
      </c>
      <c r="M243" s="76">
        <f t="shared" si="100"/>
        <v>28.5</v>
      </c>
      <c r="O243" s="67">
        <v>74</v>
      </c>
      <c r="P243" s="67">
        <v>84</v>
      </c>
      <c r="T243" s="78">
        <f t="shared" si="101"/>
        <v>84</v>
      </c>
      <c r="U243" s="78">
        <f t="shared" si="102"/>
        <v>79</v>
      </c>
      <c r="V243" s="78">
        <f t="shared" si="103"/>
        <v>79</v>
      </c>
      <c r="W243" s="78">
        <f t="shared" si="104"/>
        <v>74</v>
      </c>
      <c r="Y243" s="67">
        <v>0</v>
      </c>
      <c r="Z243" s="67">
        <v>0</v>
      </c>
      <c r="AD243" s="76">
        <f t="shared" si="105"/>
        <v>0</v>
      </c>
      <c r="AE243" s="76">
        <f t="shared" si="106"/>
        <v>0</v>
      </c>
      <c r="AF243" s="76">
        <f t="shared" si="107"/>
        <v>0</v>
      </c>
      <c r="AG243" s="76">
        <f t="shared" si="108"/>
        <v>0</v>
      </c>
      <c r="AH243" s="76">
        <f t="shared" si="109"/>
        <v>0</v>
      </c>
      <c r="AJ243" s="67">
        <v>11.5</v>
      </c>
      <c r="AK243" s="67">
        <v>9.1</v>
      </c>
      <c r="AO243" s="76">
        <f t="shared" si="110"/>
        <v>11.5</v>
      </c>
      <c r="AP243" s="76">
        <f t="shared" si="111"/>
        <v>10.3</v>
      </c>
      <c r="AQ243" s="76">
        <f t="shared" si="112"/>
        <v>10.3</v>
      </c>
      <c r="AR243" s="76">
        <f t="shared" si="113"/>
        <v>9.1</v>
      </c>
      <c r="AS243" s="76">
        <f t="shared" si="114"/>
        <v>20.6</v>
      </c>
      <c r="AU243" s="67">
        <v>24.95</v>
      </c>
      <c r="AV243" s="67">
        <v>24.98</v>
      </c>
      <c r="AZ243" s="76">
        <f t="shared" si="115"/>
        <v>24.98</v>
      </c>
      <c r="BA243" s="76">
        <f t="shared" si="116"/>
        <v>24.965</v>
      </c>
      <c r="BB243" s="76">
        <f t="shared" si="117"/>
        <v>24.965</v>
      </c>
      <c r="BC243" s="76">
        <f t="shared" si="118"/>
        <v>24.95</v>
      </c>
      <c r="BD243" s="76">
        <f t="shared" si="119"/>
        <v>49.93</v>
      </c>
    </row>
    <row r="244" spans="4:56" x14ac:dyDescent="0.25">
      <c r="D244" s="21">
        <f t="shared" si="120"/>
        <v>227</v>
      </c>
      <c r="E244" s="67">
        <v>29.3</v>
      </c>
      <c r="F244" s="67">
        <v>29.3</v>
      </c>
      <c r="J244" s="76">
        <f t="shared" si="97"/>
        <v>29.3</v>
      </c>
      <c r="K244" s="76">
        <f t="shared" si="98"/>
        <v>29.3</v>
      </c>
      <c r="L244" s="76">
        <f t="shared" si="99"/>
        <v>29.3</v>
      </c>
      <c r="M244" s="76">
        <f t="shared" si="100"/>
        <v>29.3</v>
      </c>
      <c r="O244" s="67">
        <v>72</v>
      </c>
      <c r="P244" s="67">
        <v>80</v>
      </c>
      <c r="T244" s="78">
        <f t="shared" si="101"/>
        <v>80</v>
      </c>
      <c r="U244" s="78">
        <f t="shared" si="102"/>
        <v>76</v>
      </c>
      <c r="V244" s="78">
        <f t="shared" si="103"/>
        <v>76</v>
      </c>
      <c r="W244" s="78">
        <f t="shared" si="104"/>
        <v>72</v>
      </c>
      <c r="Y244" s="67">
        <v>0</v>
      </c>
      <c r="Z244" s="67">
        <v>0</v>
      </c>
      <c r="AD244" s="76">
        <f t="shared" si="105"/>
        <v>0</v>
      </c>
      <c r="AE244" s="76">
        <f t="shared" si="106"/>
        <v>0</v>
      </c>
      <c r="AF244" s="76">
        <f t="shared" si="107"/>
        <v>0</v>
      </c>
      <c r="AG244" s="76">
        <f t="shared" si="108"/>
        <v>0</v>
      </c>
      <c r="AH244" s="76">
        <f t="shared" si="109"/>
        <v>0</v>
      </c>
      <c r="AJ244" s="67">
        <v>10</v>
      </c>
      <c r="AK244" s="67">
        <v>10.1</v>
      </c>
      <c r="AO244" s="76">
        <f t="shared" si="110"/>
        <v>10.1</v>
      </c>
      <c r="AP244" s="76">
        <f t="shared" si="111"/>
        <v>10.050000000000001</v>
      </c>
      <c r="AQ244" s="76">
        <f t="shared" si="112"/>
        <v>10.050000000000001</v>
      </c>
      <c r="AR244" s="76">
        <f t="shared" si="113"/>
        <v>10</v>
      </c>
      <c r="AS244" s="76">
        <f t="shared" si="114"/>
        <v>20.100000000000001</v>
      </c>
      <c r="AU244" s="67">
        <v>23.48</v>
      </c>
      <c r="AV244" s="67">
        <v>26.1</v>
      </c>
      <c r="AZ244" s="76">
        <f t="shared" si="115"/>
        <v>26.1</v>
      </c>
      <c r="BA244" s="76">
        <f t="shared" si="116"/>
        <v>24.79</v>
      </c>
      <c r="BB244" s="76">
        <f t="shared" si="117"/>
        <v>24.79</v>
      </c>
      <c r="BC244" s="76">
        <f t="shared" si="118"/>
        <v>23.48</v>
      </c>
      <c r="BD244" s="76">
        <f t="shared" si="119"/>
        <v>49.58</v>
      </c>
    </row>
    <row r="245" spans="4:56" x14ac:dyDescent="0.25">
      <c r="D245" s="21">
        <f t="shared" si="120"/>
        <v>228</v>
      </c>
      <c r="E245" s="67">
        <v>29.4</v>
      </c>
      <c r="F245" s="67">
        <v>28.7</v>
      </c>
      <c r="J245" s="76">
        <f t="shared" si="97"/>
        <v>29.4</v>
      </c>
      <c r="K245" s="76">
        <f t="shared" si="98"/>
        <v>29.049999999999997</v>
      </c>
      <c r="L245" s="76">
        <f t="shared" si="99"/>
        <v>29.049999999999997</v>
      </c>
      <c r="M245" s="76">
        <f t="shared" si="100"/>
        <v>28.7</v>
      </c>
      <c r="O245" s="67">
        <v>74</v>
      </c>
      <c r="P245" s="67">
        <v>83</v>
      </c>
      <c r="T245" s="78">
        <f t="shared" si="101"/>
        <v>83</v>
      </c>
      <c r="U245" s="78">
        <f t="shared" si="102"/>
        <v>78.5</v>
      </c>
      <c r="V245" s="78">
        <f t="shared" si="103"/>
        <v>78.5</v>
      </c>
      <c r="W245" s="78">
        <f t="shared" si="104"/>
        <v>74</v>
      </c>
      <c r="Y245" s="67">
        <v>0</v>
      </c>
      <c r="Z245" s="67">
        <v>0</v>
      </c>
      <c r="AD245" s="76">
        <f t="shared" si="105"/>
        <v>0</v>
      </c>
      <c r="AE245" s="76">
        <f t="shared" si="106"/>
        <v>0</v>
      </c>
      <c r="AF245" s="76">
        <f t="shared" si="107"/>
        <v>0</v>
      </c>
      <c r="AG245" s="76">
        <f t="shared" si="108"/>
        <v>0</v>
      </c>
      <c r="AH245" s="76">
        <f t="shared" si="109"/>
        <v>0</v>
      </c>
      <c r="AJ245" s="67">
        <v>9.6999999999999993</v>
      </c>
      <c r="AK245" s="67">
        <v>8.6999999999999993</v>
      </c>
      <c r="AO245" s="76">
        <f t="shared" si="110"/>
        <v>9.6999999999999993</v>
      </c>
      <c r="AP245" s="76">
        <f t="shared" si="111"/>
        <v>9.1999999999999993</v>
      </c>
      <c r="AQ245" s="76">
        <f t="shared" si="112"/>
        <v>9.1999999999999993</v>
      </c>
      <c r="AR245" s="76">
        <f t="shared" si="113"/>
        <v>8.6999999999999993</v>
      </c>
      <c r="AS245" s="76">
        <f t="shared" si="114"/>
        <v>18.399999999999999</v>
      </c>
      <c r="AU245" s="67">
        <v>23.08</v>
      </c>
      <c r="AV245" s="67">
        <v>24.77</v>
      </c>
      <c r="AZ245" s="76">
        <f t="shared" si="115"/>
        <v>24.77</v>
      </c>
      <c r="BA245" s="76">
        <f t="shared" si="116"/>
        <v>23.924999999999997</v>
      </c>
      <c r="BB245" s="76">
        <f t="shared" si="117"/>
        <v>23.924999999999997</v>
      </c>
      <c r="BC245" s="76">
        <f t="shared" si="118"/>
        <v>23.08</v>
      </c>
      <c r="BD245" s="76">
        <f t="shared" si="119"/>
        <v>47.849999999999994</v>
      </c>
    </row>
    <row r="246" spans="4:56" x14ac:dyDescent="0.25">
      <c r="D246" s="21">
        <f t="shared" si="120"/>
        <v>229</v>
      </c>
      <c r="E246" s="67">
        <v>29.3</v>
      </c>
      <c r="F246" s="67">
        <v>28.5</v>
      </c>
      <c r="J246" s="76">
        <f t="shared" si="97"/>
        <v>29.3</v>
      </c>
      <c r="K246" s="76">
        <f t="shared" si="98"/>
        <v>28.9</v>
      </c>
      <c r="L246" s="76">
        <f t="shared" si="99"/>
        <v>28.9</v>
      </c>
      <c r="M246" s="76">
        <f t="shared" si="100"/>
        <v>28.5</v>
      </c>
      <c r="O246" s="67">
        <v>72</v>
      </c>
      <c r="P246" s="67">
        <v>83</v>
      </c>
      <c r="T246" s="78">
        <f t="shared" si="101"/>
        <v>83</v>
      </c>
      <c r="U246" s="78">
        <f t="shared" si="102"/>
        <v>77.5</v>
      </c>
      <c r="V246" s="78">
        <f t="shared" si="103"/>
        <v>77.5</v>
      </c>
      <c r="W246" s="78">
        <f t="shared" si="104"/>
        <v>72</v>
      </c>
      <c r="Y246" s="67">
        <v>3</v>
      </c>
      <c r="Z246" s="67">
        <v>0</v>
      </c>
      <c r="AD246" s="76">
        <f t="shared" si="105"/>
        <v>3</v>
      </c>
      <c r="AE246" s="76">
        <f t="shared" si="106"/>
        <v>1.5</v>
      </c>
      <c r="AF246" s="76">
        <f t="shared" si="107"/>
        <v>1.5</v>
      </c>
      <c r="AG246" s="76">
        <f t="shared" si="108"/>
        <v>0</v>
      </c>
      <c r="AH246" s="76">
        <f t="shared" si="109"/>
        <v>3</v>
      </c>
      <c r="AJ246" s="67">
        <v>8.4</v>
      </c>
      <c r="AK246" s="67">
        <v>7.6</v>
      </c>
      <c r="AO246" s="76">
        <f t="shared" si="110"/>
        <v>8.4</v>
      </c>
      <c r="AP246" s="76">
        <f t="shared" si="111"/>
        <v>8</v>
      </c>
      <c r="AQ246" s="76">
        <f t="shared" si="112"/>
        <v>8</v>
      </c>
      <c r="AR246" s="76">
        <f t="shared" si="113"/>
        <v>7.6</v>
      </c>
      <c r="AS246" s="76">
        <f t="shared" si="114"/>
        <v>16</v>
      </c>
      <c r="AU246" s="67">
        <v>21.61</v>
      </c>
      <c r="AV246" s="67">
        <v>22.82</v>
      </c>
      <c r="AZ246" s="76">
        <f t="shared" si="115"/>
        <v>22.82</v>
      </c>
      <c r="BA246" s="76">
        <f t="shared" si="116"/>
        <v>22.215</v>
      </c>
      <c r="BB246" s="76">
        <f t="shared" si="117"/>
        <v>22.215</v>
      </c>
      <c r="BC246" s="76">
        <f t="shared" si="118"/>
        <v>21.61</v>
      </c>
      <c r="BD246" s="76">
        <f t="shared" si="119"/>
        <v>44.43</v>
      </c>
    </row>
    <row r="247" spans="4:56" x14ac:dyDescent="0.25">
      <c r="D247" s="21">
        <f t="shared" si="120"/>
        <v>230</v>
      </c>
      <c r="E247" s="67">
        <v>28.2</v>
      </c>
      <c r="F247" s="67">
        <v>28.4</v>
      </c>
      <c r="J247" s="76">
        <f t="shared" si="97"/>
        <v>28.4</v>
      </c>
      <c r="K247" s="76">
        <f t="shared" si="98"/>
        <v>28.299999999999997</v>
      </c>
      <c r="L247" s="76">
        <f t="shared" si="99"/>
        <v>28.299999999999997</v>
      </c>
      <c r="M247" s="76">
        <f t="shared" si="100"/>
        <v>28.2</v>
      </c>
      <c r="O247" s="67">
        <v>78</v>
      </c>
      <c r="P247" s="67">
        <v>79</v>
      </c>
      <c r="T247" s="78">
        <f t="shared" si="101"/>
        <v>79</v>
      </c>
      <c r="U247" s="78">
        <f t="shared" si="102"/>
        <v>78.5</v>
      </c>
      <c r="V247" s="78">
        <f t="shared" si="103"/>
        <v>78.5</v>
      </c>
      <c r="W247" s="78">
        <f t="shared" si="104"/>
        <v>78</v>
      </c>
      <c r="Y247" s="67">
        <v>0.5</v>
      </c>
      <c r="Z247" s="67" t="str">
        <v>T</v>
      </c>
      <c r="AD247" s="76">
        <f t="shared" si="105"/>
        <v>0.5</v>
      </c>
      <c r="AE247" s="76">
        <f t="shared" si="106"/>
        <v>0.5</v>
      </c>
      <c r="AF247" s="76">
        <f t="shared" si="107"/>
        <v>0.5</v>
      </c>
      <c r="AG247" s="76">
        <f t="shared" si="108"/>
        <v>0.5</v>
      </c>
      <c r="AH247" s="76">
        <f t="shared" si="109"/>
        <v>0.5</v>
      </c>
      <c r="AJ247" s="67">
        <v>3.5</v>
      </c>
      <c r="AK247" s="67">
        <v>6.3</v>
      </c>
      <c r="AO247" s="76">
        <f t="shared" si="110"/>
        <v>6.3</v>
      </c>
      <c r="AP247" s="76">
        <f t="shared" si="111"/>
        <v>4.9000000000000004</v>
      </c>
      <c r="AQ247" s="76">
        <f t="shared" si="112"/>
        <v>4.9000000000000004</v>
      </c>
      <c r="AR247" s="76">
        <f t="shared" si="113"/>
        <v>3.5</v>
      </c>
      <c r="AS247" s="76">
        <f t="shared" si="114"/>
        <v>9.8000000000000007</v>
      </c>
      <c r="AU247" s="67">
        <v>8.56</v>
      </c>
      <c r="AV247" s="67">
        <v>21.63</v>
      </c>
      <c r="AZ247" s="76">
        <f t="shared" si="115"/>
        <v>21.63</v>
      </c>
      <c r="BA247" s="76">
        <f t="shared" si="116"/>
        <v>15.094999999999999</v>
      </c>
      <c r="BB247" s="76">
        <f t="shared" si="117"/>
        <v>15.094999999999999</v>
      </c>
      <c r="BC247" s="76">
        <f t="shared" si="118"/>
        <v>8.56</v>
      </c>
      <c r="BD247" s="76">
        <f t="shared" si="119"/>
        <v>30.189999999999998</v>
      </c>
    </row>
    <row r="248" spans="4:56" x14ac:dyDescent="0.25">
      <c r="D248" s="21">
        <f t="shared" si="120"/>
        <v>231</v>
      </c>
      <c r="E248" s="67">
        <v>28.4</v>
      </c>
      <c r="F248" s="67">
        <v>27.3</v>
      </c>
      <c r="J248" s="76">
        <f t="shared" si="97"/>
        <v>28.4</v>
      </c>
      <c r="K248" s="76">
        <f t="shared" si="98"/>
        <v>27.85</v>
      </c>
      <c r="L248" s="76">
        <f t="shared" si="99"/>
        <v>27.85</v>
      </c>
      <c r="M248" s="76">
        <f t="shared" si="100"/>
        <v>27.3</v>
      </c>
      <c r="O248" s="67">
        <v>76</v>
      </c>
      <c r="P248" s="67">
        <v>83</v>
      </c>
      <c r="T248" s="78">
        <f t="shared" si="101"/>
        <v>83</v>
      </c>
      <c r="U248" s="78">
        <f t="shared" si="102"/>
        <v>79.5</v>
      </c>
      <c r="V248" s="78">
        <f t="shared" si="103"/>
        <v>79.5</v>
      </c>
      <c r="W248" s="78">
        <f t="shared" si="104"/>
        <v>76</v>
      </c>
      <c r="Y248" s="67">
        <v>1</v>
      </c>
      <c r="Z248" s="67">
        <v>15</v>
      </c>
      <c r="AD248" s="76">
        <f t="shared" si="105"/>
        <v>15</v>
      </c>
      <c r="AE248" s="76">
        <f t="shared" si="106"/>
        <v>8</v>
      </c>
      <c r="AF248" s="76">
        <f t="shared" si="107"/>
        <v>8</v>
      </c>
      <c r="AG248" s="76">
        <f t="shared" si="108"/>
        <v>1</v>
      </c>
      <c r="AH248" s="76">
        <f t="shared" si="109"/>
        <v>16</v>
      </c>
      <c r="AJ248" s="67">
        <v>6.4</v>
      </c>
      <c r="AK248" s="67">
        <v>7.7</v>
      </c>
      <c r="AO248" s="76">
        <f t="shared" si="110"/>
        <v>7.7</v>
      </c>
      <c r="AP248" s="76">
        <f t="shared" si="111"/>
        <v>7.0500000000000007</v>
      </c>
      <c r="AQ248" s="76">
        <f t="shared" si="112"/>
        <v>7.0500000000000007</v>
      </c>
      <c r="AR248" s="76">
        <f t="shared" si="113"/>
        <v>6.4</v>
      </c>
      <c r="AS248" s="76">
        <f t="shared" si="114"/>
        <v>14.100000000000001</v>
      </c>
      <c r="AU248" s="67">
        <v>17.14</v>
      </c>
      <c r="AV248" s="67">
        <v>21.15</v>
      </c>
      <c r="AZ248" s="76">
        <f t="shared" si="115"/>
        <v>21.15</v>
      </c>
      <c r="BA248" s="76">
        <f t="shared" si="116"/>
        <v>19.145</v>
      </c>
      <c r="BB248" s="76">
        <f t="shared" si="117"/>
        <v>19.145</v>
      </c>
      <c r="BC248" s="76">
        <f t="shared" si="118"/>
        <v>17.14</v>
      </c>
      <c r="BD248" s="76">
        <f t="shared" si="119"/>
        <v>38.29</v>
      </c>
    </row>
    <row r="249" spans="4:56" x14ac:dyDescent="0.25">
      <c r="D249" s="21">
        <f t="shared" si="120"/>
        <v>232</v>
      </c>
      <c r="E249" s="67">
        <v>29.5</v>
      </c>
      <c r="F249" s="67">
        <v>27.7</v>
      </c>
      <c r="J249" s="76">
        <f t="shared" si="97"/>
        <v>29.5</v>
      </c>
      <c r="K249" s="76">
        <f t="shared" si="98"/>
        <v>28.6</v>
      </c>
      <c r="L249" s="76">
        <f t="shared" si="99"/>
        <v>28.6</v>
      </c>
      <c r="M249" s="76">
        <f t="shared" si="100"/>
        <v>27.7</v>
      </c>
      <c r="O249" s="67">
        <v>73</v>
      </c>
      <c r="P249" s="67">
        <v>80</v>
      </c>
      <c r="T249" s="78">
        <f t="shared" si="101"/>
        <v>80</v>
      </c>
      <c r="U249" s="78">
        <f t="shared" si="102"/>
        <v>76.5</v>
      </c>
      <c r="V249" s="78">
        <f t="shared" si="103"/>
        <v>76.5</v>
      </c>
      <c r="W249" s="78">
        <f t="shared" si="104"/>
        <v>73</v>
      </c>
      <c r="Y249" s="67">
        <v>0</v>
      </c>
      <c r="Z249" s="67">
        <v>0</v>
      </c>
      <c r="AD249" s="76">
        <f t="shared" si="105"/>
        <v>0</v>
      </c>
      <c r="AE249" s="76">
        <f t="shared" si="106"/>
        <v>0</v>
      </c>
      <c r="AF249" s="76">
        <f t="shared" si="107"/>
        <v>0</v>
      </c>
      <c r="AG249" s="76">
        <f t="shared" si="108"/>
        <v>0</v>
      </c>
      <c r="AH249" s="76">
        <f t="shared" si="109"/>
        <v>0</v>
      </c>
      <c r="AJ249" s="67">
        <v>10.1</v>
      </c>
      <c r="AK249" s="67">
        <v>10</v>
      </c>
      <c r="AO249" s="76">
        <f t="shared" si="110"/>
        <v>10.1</v>
      </c>
      <c r="AP249" s="76">
        <f t="shared" si="111"/>
        <v>10.050000000000001</v>
      </c>
      <c r="AQ249" s="76">
        <f t="shared" si="112"/>
        <v>10.050000000000001</v>
      </c>
      <c r="AR249" s="76">
        <f t="shared" si="113"/>
        <v>10</v>
      </c>
      <c r="AS249" s="76">
        <f t="shared" si="114"/>
        <v>20.100000000000001</v>
      </c>
      <c r="AU249" s="67">
        <v>22.24</v>
      </c>
      <c r="AV249" s="67">
        <v>25.48</v>
      </c>
      <c r="AZ249" s="76">
        <f t="shared" si="115"/>
        <v>25.48</v>
      </c>
      <c r="BA249" s="76">
        <f t="shared" si="116"/>
        <v>23.86</v>
      </c>
      <c r="BB249" s="76">
        <f t="shared" si="117"/>
        <v>23.86</v>
      </c>
      <c r="BC249" s="76">
        <f t="shared" si="118"/>
        <v>22.24</v>
      </c>
      <c r="BD249" s="76">
        <f t="shared" si="119"/>
        <v>47.72</v>
      </c>
    </row>
    <row r="250" spans="4:56" x14ac:dyDescent="0.25">
      <c r="D250" s="21">
        <f t="shared" si="120"/>
        <v>233</v>
      </c>
      <c r="E250" s="67">
        <v>29.8</v>
      </c>
      <c r="F250" s="67">
        <v>28.3</v>
      </c>
      <c r="J250" s="76">
        <f t="shared" si="97"/>
        <v>29.8</v>
      </c>
      <c r="K250" s="76">
        <f t="shared" si="98"/>
        <v>29.05</v>
      </c>
      <c r="L250" s="76">
        <f t="shared" si="99"/>
        <v>29.05</v>
      </c>
      <c r="M250" s="76">
        <f t="shared" si="100"/>
        <v>28.3</v>
      </c>
      <c r="O250" s="67">
        <v>70</v>
      </c>
      <c r="P250" s="67">
        <v>78</v>
      </c>
      <c r="T250" s="78">
        <f t="shared" si="101"/>
        <v>78</v>
      </c>
      <c r="U250" s="78">
        <f t="shared" si="102"/>
        <v>74</v>
      </c>
      <c r="V250" s="78">
        <f t="shared" si="103"/>
        <v>74</v>
      </c>
      <c r="W250" s="78">
        <f t="shared" si="104"/>
        <v>70</v>
      </c>
      <c r="Y250" s="67">
        <v>0</v>
      </c>
      <c r="Z250" s="67">
        <v>0</v>
      </c>
      <c r="AD250" s="76">
        <f t="shared" si="105"/>
        <v>0</v>
      </c>
      <c r="AE250" s="76">
        <f t="shared" si="106"/>
        <v>0</v>
      </c>
      <c r="AF250" s="76">
        <f t="shared" si="107"/>
        <v>0</v>
      </c>
      <c r="AG250" s="76">
        <f t="shared" si="108"/>
        <v>0</v>
      </c>
      <c r="AH250" s="76">
        <f t="shared" si="109"/>
        <v>0</v>
      </c>
      <c r="AJ250" s="67">
        <v>11.4</v>
      </c>
      <c r="AK250" s="67">
        <v>8.9</v>
      </c>
      <c r="AO250" s="76">
        <f t="shared" si="110"/>
        <v>11.4</v>
      </c>
      <c r="AP250" s="76">
        <f t="shared" si="111"/>
        <v>10.15</v>
      </c>
      <c r="AQ250" s="76">
        <f t="shared" si="112"/>
        <v>10.15</v>
      </c>
      <c r="AR250" s="76">
        <f t="shared" si="113"/>
        <v>8.9</v>
      </c>
      <c r="AS250" s="76">
        <f t="shared" si="114"/>
        <v>20.3</v>
      </c>
      <c r="AU250" s="67">
        <v>24.01</v>
      </c>
      <c r="AV250" s="67">
        <v>23.78</v>
      </c>
      <c r="AZ250" s="76">
        <f t="shared" si="115"/>
        <v>24.01</v>
      </c>
      <c r="BA250" s="76">
        <f t="shared" si="116"/>
        <v>23.895000000000003</v>
      </c>
      <c r="BB250" s="76">
        <f t="shared" si="117"/>
        <v>23.895000000000003</v>
      </c>
      <c r="BC250" s="76">
        <f t="shared" si="118"/>
        <v>23.78</v>
      </c>
      <c r="BD250" s="76">
        <f t="shared" si="119"/>
        <v>47.790000000000006</v>
      </c>
    </row>
    <row r="251" spans="4:56" x14ac:dyDescent="0.25">
      <c r="D251" s="21">
        <f t="shared" si="120"/>
        <v>234</v>
      </c>
      <c r="E251" s="67">
        <v>29.4</v>
      </c>
      <c r="F251" s="67">
        <v>28.4</v>
      </c>
      <c r="J251" s="76">
        <f t="shared" si="97"/>
        <v>29.4</v>
      </c>
      <c r="K251" s="76">
        <f t="shared" si="98"/>
        <v>28.9</v>
      </c>
      <c r="L251" s="76">
        <f t="shared" si="99"/>
        <v>28.9</v>
      </c>
      <c r="M251" s="76">
        <f t="shared" si="100"/>
        <v>28.4</v>
      </c>
      <c r="O251" s="67">
        <v>71</v>
      </c>
      <c r="P251" s="67">
        <v>77</v>
      </c>
      <c r="T251" s="78">
        <f t="shared" si="101"/>
        <v>77</v>
      </c>
      <c r="U251" s="78">
        <f t="shared" si="102"/>
        <v>74</v>
      </c>
      <c r="V251" s="78">
        <f t="shared" si="103"/>
        <v>74</v>
      </c>
      <c r="W251" s="78">
        <f t="shared" si="104"/>
        <v>71</v>
      </c>
      <c r="Y251" s="67">
        <v>0.5</v>
      </c>
      <c r="Z251" s="67">
        <v>0</v>
      </c>
      <c r="AD251" s="76">
        <f t="shared" si="105"/>
        <v>0.5</v>
      </c>
      <c r="AE251" s="76">
        <f t="shared" si="106"/>
        <v>0.25</v>
      </c>
      <c r="AF251" s="76">
        <f t="shared" si="107"/>
        <v>0.25</v>
      </c>
      <c r="AG251" s="76">
        <f t="shared" si="108"/>
        <v>0</v>
      </c>
      <c r="AH251" s="76">
        <f t="shared" si="109"/>
        <v>0.5</v>
      </c>
      <c r="AJ251" s="67">
        <v>8.5</v>
      </c>
      <c r="AK251" s="67">
        <v>7.9</v>
      </c>
      <c r="AO251" s="76">
        <f t="shared" si="110"/>
        <v>8.5</v>
      </c>
      <c r="AP251" s="76">
        <f t="shared" si="111"/>
        <v>8.1999999999999993</v>
      </c>
      <c r="AQ251" s="76">
        <f t="shared" si="112"/>
        <v>8.1999999999999993</v>
      </c>
      <c r="AR251" s="76">
        <f t="shared" si="113"/>
        <v>7.9</v>
      </c>
      <c r="AS251" s="76">
        <f t="shared" si="114"/>
        <v>16.399999999999999</v>
      </c>
      <c r="AU251" s="67">
        <v>18.97</v>
      </c>
      <c r="AV251" s="67">
        <v>22.2</v>
      </c>
      <c r="AZ251" s="76">
        <f t="shared" si="115"/>
        <v>22.2</v>
      </c>
      <c r="BA251" s="76">
        <f t="shared" si="116"/>
        <v>20.585000000000001</v>
      </c>
      <c r="BB251" s="76">
        <f t="shared" si="117"/>
        <v>20.585000000000001</v>
      </c>
      <c r="BC251" s="76">
        <f t="shared" si="118"/>
        <v>18.97</v>
      </c>
      <c r="BD251" s="76">
        <f t="shared" si="119"/>
        <v>41.17</v>
      </c>
    </row>
    <row r="252" spans="4:56" x14ac:dyDescent="0.25">
      <c r="D252" s="21">
        <f t="shared" si="120"/>
        <v>235</v>
      </c>
      <c r="E252" s="67">
        <v>26.5</v>
      </c>
      <c r="F252" s="67">
        <v>29</v>
      </c>
      <c r="J252" s="76">
        <f t="shared" si="97"/>
        <v>29</v>
      </c>
      <c r="K252" s="76">
        <f t="shared" si="98"/>
        <v>27.75</v>
      </c>
      <c r="L252" s="76">
        <f t="shared" si="99"/>
        <v>27.75</v>
      </c>
      <c r="M252" s="76">
        <f t="shared" si="100"/>
        <v>26.5</v>
      </c>
      <c r="O252" s="67">
        <v>86</v>
      </c>
      <c r="P252" s="67">
        <v>78</v>
      </c>
      <c r="T252" s="78">
        <f t="shared" si="101"/>
        <v>86</v>
      </c>
      <c r="U252" s="78">
        <f t="shared" si="102"/>
        <v>82</v>
      </c>
      <c r="V252" s="78">
        <f t="shared" si="103"/>
        <v>82</v>
      </c>
      <c r="W252" s="78">
        <f t="shared" si="104"/>
        <v>78</v>
      </c>
      <c r="Y252" s="67">
        <v>68.5</v>
      </c>
      <c r="Z252" s="67">
        <v>0</v>
      </c>
      <c r="AD252" s="76">
        <f t="shared" si="105"/>
        <v>68.5</v>
      </c>
      <c r="AE252" s="76">
        <f t="shared" si="106"/>
        <v>34.25</v>
      </c>
      <c r="AF252" s="76">
        <f t="shared" si="107"/>
        <v>34.25</v>
      </c>
      <c r="AG252" s="76">
        <f t="shared" si="108"/>
        <v>0</v>
      </c>
      <c r="AH252" s="76">
        <f t="shared" si="109"/>
        <v>68.5</v>
      </c>
      <c r="AJ252" s="67">
        <v>3.1</v>
      </c>
      <c r="AK252" s="67">
        <v>7</v>
      </c>
      <c r="AO252" s="76">
        <f t="shared" si="110"/>
        <v>7</v>
      </c>
      <c r="AP252" s="76">
        <f t="shared" si="111"/>
        <v>5.05</v>
      </c>
      <c r="AQ252" s="76">
        <f t="shared" si="112"/>
        <v>5.05</v>
      </c>
      <c r="AR252" s="76">
        <f t="shared" si="113"/>
        <v>3.1</v>
      </c>
      <c r="AS252" s="76">
        <f t="shared" si="114"/>
        <v>10.1</v>
      </c>
      <c r="AU252" s="67">
        <v>12.99</v>
      </c>
      <c r="AV252" s="67">
        <v>22.51</v>
      </c>
      <c r="AZ252" s="76">
        <f t="shared" si="115"/>
        <v>22.51</v>
      </c>
      <c r="BA252" s="76">
        <f t="shared" si="116"/>
        <v>17.75</v>
      </c>
      <c r="BB252" s="76">
        <f t="shared" si="117"/>
        <v>17.75</v>
      </c>
      <c r="BC252" s="76">
        <f t="shared" si="118"/>
        <v>12.99</v>
      </c>
      <c r="BD252" s="76">
        <f t="shared" si="119"/>
        <v>35.5</v>
      </c>
    </row>
    <row r="253" spans="4:56" x14ac:dyDescent="0.25">
      <c r="D253" s="21">
        <f t="shared" si="120"/>
        <v>236</v>
      </c>
      <c r="E253" s="67">
        <v>28.8</v>
      </c>
      <c r="F253" s="67">
        <v>29.2</v>
      </c>
      <c r="J253" s="76">
        <f t="shared" si="97"/>
        <v>29.2</v>
      </c>
      <c r="K253" s="76">
        <f t="shared" si="98"/>
        <v>29</v>
      </c>
      <c r="L253" s="76">
        <f t="shared" si="99"/>
        <v>29</v>
      </c>
      <c r="M253" s="76">
        <f t="shared" si="100"/>
        <v>28.8</v>
      </c>
      <c r="O253" s="67">
        <v>79</v>
      </c>
      <c r="P253" s="67">
        <v>80</v>
      </c>
      <c r="T253" s="78">
        <f t="shared" si="101"/>
        <v>80</v>
      </c>
      <c r="U253" s="78">
        <f t="shared" si="102"/>
        <v>79.5</v>
      </c>
      <c r="V253" s="78">
        <f t="shared" si="103"/>
        <v>79.5</v>
      </c>
      <c r="W253" s="78">
        <f t="shared" si="104"/>
        <v>79</v>
      </c>
      <c r="Y253" s="67">
        <v>0</v>
      </c>
      <c r="Z253" s="67">
        <v>0</v>
      </c>
      <c r="AD253" s="76">
        <f t="shared" si="105"/>
        <v>0</v>
      </c>
      <c r="AE253" s="76">
        <f t="shared" si="106"/>
        <v>0</v>
      </c>
      <c r="AF253" s="76">
        <f t="shared" si="107"/>
        <v>0</v>
      </c>
      <c r="AG253" s="76">
        <f t="shared" si="108"/>
        <v>0</v>
      </c>
      <c r="AH253" s="76">
        <f t="shared" si="109"/>
        <v>0</v>
      </c>
      <c r="AJ253" s="67">
        <v>9.8000000000000007</v>
      </c>
      <c r="AK253" s="67">
        <v>9.5</v>
      </c>
      <c r="AO253" s="76">
        <f t="shared" si="110"/>
        <v>9.8000000000000007</v>
      </c>
      <c r="AP253" s="76">
        <f t="shared" si="111"/>
        <v>9.65</v>
      </c>
      <c r="AQ253" s="76">
        <f t="shared" si="112"/>
        <v>9.65</v>
      </c>
      <c r="AR253" s="76">
        <f t="shared" si="113"/>
        <v>9.5</v>
      </c>
      <c r="AS253" s="76">
        <f t="shared" si="114"/>
        <v>19.3</v>
      </c>
      <c r="AU253" s="67">
        <v>22.64</v>
      </c>
      <c r="AV253" s="67">
        <v>24.45</v>
      </c>
      <c r="AZ253" s="76">
        <f t="shared" si="115"/>
        <v>24.45</v>
      </c>
      <c r="BA253" s="76">
        <f t="shared" si="116"/>
        <v>23.545000000000002</v>
      </c>
      <c r="BB253" s="76">
        <f t="shared" si="117"/>
        <v>23.545000000000002</v>
      </c>
      <c r="BC253" s="76">
        <f t="shared" si="118"/>
        <v>22.64</v>
      </c>
      <c r="BD253" s="76">
        <f t="shared" si="119"/>
        <v>47.09</v>
      </c>
    </row>
    <row r="254" spans="4:56" x14ac:dyDescent="0.25">
      <c r="D254" s="21">
        <f t="shared" si="120"/>
        <v>237</v>
      </c>
      <c r="E254" s="67">
        <v>29.4</v>
      </c>
      <c r="F254" s="67">
        <v>28.9</v>
      </c>
      <c r="J254" s="76">
        <f t="shared" si="97"/>
        <v>29.4</v>
      </c>
      <c r="K254" s="76">
        <f t="shared" si="98"/>
        <v>29.15</v>
      </c>
      <c r="L254" s="76">
        <f t="shared" si="99"/>
        <v>29.15</v>
      </c>
      <c r="M254" s="76">
        <f t="shared" si="100"/>
        <v>28.9</v>
      </c>
      <c r="O254" s="67">
        <v>73</v>
      </c>
      <c r="P254" s="67">
        <v>81</v>
      </c>
      <c r="T254" s="78">
        <f t="shared" si="101"/>
        <v>81</v>
      </c>
      <c r="U254" s="78">
        <f t="shared" si="102"/>
        <v>77</v>
      </c>
      <c r="V254" s="78">
        <f t="shared" si="103"/>
        <v>77</v>
      </c>
      <c r="W254" s="78">
        <f t="shared" si="104"/>
        <v>73</v>
      </c>
      <c r="Y254" s="67">
        <v>0</v>
      </c>
      <c r="Z254" s="67">
        <v>0</v>
      </c>
      <c r="AD254" s="76">
        <f t="shared" si="105"/>
        <v>0</v>
      </c>
      <c r="AE254" s="76">
        <f t="shared" si="106"/>
        <v>0</v>
      </c>
      <c r="AF254" s="76">
        <f t="shared" si="107"/>
        <v>0</v>
      </c>
      <c r="AG254" s="76">
        <f t="shared" si="108"/>
        <v>0</v>
      </c>
      <c r="AH254" s="76">
        <f t="shared" si="109"/>
        <v>0</v>
      </c>
      <c r="AJ254" s="67">
        <v>10.9</v>
      </c>
      <c r="AK254" s="67">
        <v>8.9</v>
      </c>
      <c r="AO254" s="76">
        <f t="shared" si="110"/>
        <v>10.9</v>
      </c>
      <c r="AP254" s="76">
        <f t="shared" si="111"/>
        <v>9.9</v>
      </c>
      <c r="AQ254" s="76">
        <f t="shared" si="112"/>
        <v>9.9</v>
      </c>
      <c r="AR254" s="76">
        <f t="shared" si="113"/>
        <v>8.9</v>
      </c>
      <c r="AS254" s="76">
        <f t="shared" si="114"/>
        <v>19.8</v>
      </c>
      <c r="AU254" s="67">
        <v>21.41</v>
      </c>
      <c r="AV254" s="67">
        <v>25.12</v>
      </c>
      <c r="AZ254" s="76">
        <f t="shared" si="115"/>
        <v>25.12</v>
      </c>
      <c r="BA254" s="76">
        <f t="shared" si="116"/>
        <v>23.265000000000001</v>
      </c>
      <c r="BB254" s="76">
        <f t="shared" si="117"/>
        <v>23.265000000000001</v>
      </c>
      <c r="BC254" s="76">
        <f t="shared" si="118"/>
        <v>21.41</v>
      </c>
      <c r="BD254" s="76">
        <f t="shared" si="119"/>
        <v>46.53</v>
      </c>
    </row>
    <row r="255" spans="4:56" x14ac:dyDescent="0.25">
      <c r="D255" s="21">
        <f t="shared" si="120"/>
        <v>238</v>
      </c>
      <c r="E255" s="67">
        <v>29.8</v>
      </c>
      <c r="F255" s="67">
        <v>29</v>
      </c>
      <c r="J255" s="76">
        <f t="shared" si="97"/>
        <v>29.8</v>
      </c>
      <c r="K255" s="76">
        <f t="shared" si="98"/>
        <v>29.4</v>
      </c>
      <c r="L255" s="76">
        <f t="shared" si="99"/>
        <v>29.4</v>
      </c>
      <c r="M255" s="76">
        <f t="shared" si="100"/>
        <v>29</v>
      </c>
      <c r="O255" s="67">
        <v>74</v>
      </c>
      <c r="P255" s="67">
        <v>74</v>
      </c>
      <c r="T255" s="78">
        <f t="shared" si="101"/>
        <v>74</v>
      </c>
      <c r="U255" s="78">
        <f t="shared" si="102"/>
        <v>74</v>
      </c>
      <c r="V255" s="78">
        <f t="shared" si="103"/>
        <v>74</v>
      </c>
      <c r="W255" s="78">
        <f t="shared" si="104"/>
        <v>74</v>
      </c>
      <c r="Y255" s="67">
        <v>0</v>
      </c>
      <c r="Z255" s="67">
        <v>0</v>
      </c>
      <c r="AD255" s="76">
        <f t="shared" si="105"/>
        <v>0</v>
      </c>
      <c r="AE255" s="76">
        <f t="shared" si="106"/>
        <v>0</v>
      </c>
      <c r="AF255" s="76">
        <f t="shared" si="107"/>
        <v>0</v>
      </c>
      <c r="AG255" s="76">
        <f t="shared" si="108"/>
        <v>0</v>
      </c>
      <c r="AH255" s="76">
        <f t="shared" si="109"/>
        <v>0</v>
      </c>
      <c r="AJ255" s="67">
        <v>10.4</v>
      </c>
      <c r="AK255" s="67">
        <v>10.7</v>
      </c>
      <c r="AO255" s="76">
        <f t="shared" si="110"/>
        <v>10.7</v>
      </c>
      <c r="AP255" s="76">
        <f t="shared" si="111"/>
        <v>10.55</v>
      </c>
      <c r="AQ255" s="76">
        <f t="shared" si="112"/>
        <v>10.55</v>
      </c>
      <c r="AR255" s="76">
        <f t="shared" si="113"/>
        <v>10.4</v>
      </c>
      <c r="AS255" s="76">
        <f t="shared" si="114"/>
        <v>21.1</v>
      </c>
      <c r="AU255" s="67">
        <v>22.66</v>
      </c>
      <c r="AV255" s="67">
        <v>26.42</v>
      </c>
      <c r="AZ255" s="76">
        <f t="shared" si="115"/>
        <v>26.42</v>
      </c>
      <c r="BA255" s="76">
        <f t="shared" si="116"/>
        <v>24.54</v>
      </c>
      <c r="BB255" s="76">
        <f t="shared" si="117"/>
        <v>24.54</v>
      </c>
      <c r="BC255" s="76">
        <f t="shared" si="118"/>
        <v>22.66</v>
      </c>
      <c r="BD255" s="76">
        <f t="shared" si="119"/>
        <v>49.08</v>
      </c>
    </row>
    <row r="256" spans="4:56" x14ac:dyDescent="0.25">
      <c r="D256" s="21">
        <f t="shared" si="120"/>
        <v>239</v>
      </c>
      <c r="E256" s="67">
        <v>29.4</v>
      </c>
      <c r="F256" s="67">
        <v>28.8</v>
      </c>
      <c r="J256" s="76">
        <f t="shared" si="97"/>
        <v>29.4</v>
      </c>
      <c r="K256" s="76">
        <f t="shared" si="98"/>
        <v>29.1</v>
      </c>
      <c r="L256" s="76">
        <f t="shared" si="99"/>
        <v>29.1</v>
      </c>
      <c r="M256" s="76">
        <f t="shared" si="100"/>
        <v>28.8</v>
      </c>
      <c r="O256" s="67">
        <v>72</v>
      </c>
      <c r="P256" s="67">
        <v>73</v>
      </c>
      <c r="T256" s="78">
        <f t="shared" si="101"/>
        <v>73</v>
      </c>
      <c r="U256" s="78">
        <f t="shared" si="102"/>
        <v>72.5</v>
      </c>
      <c r="V256" s="78">
        <f t="shared" si="103"/>
        <v>72.5</v>
      </c>
      <c r="W256" s="78">
        <f t="shared" si="104"/>
        <v>72</v>
      </c>
      <c r="Y256" s="67">
        <v>1.5</v>
      </c>
      <c r="Z256" s="67">
        <v>0</v>
      </c>
      <c r="AD256" s="76">
        <f t="shared" si="105"/>
        <v>1.5</v>
      </c>
      <c r="AE256" s="76">
        <f t="shared" si="106"/>
        <v>0.75</v>
      </c>
      <c r="AF256" s="76">
        <f t="shared" si="107"/>
        <v>0.75</v>
      </c>
      <c r="AG256" s="76">
        <f t="shared" si="108"/>
        <v>0</v>
      </c>
      <c r="AH256" s="76">
        <f t="shared" si="109"/>
        <v>1.5</v>
      </c>
      <c r="AJ256" s="67">
        <v>7.2</v>
      </c>
      <c r="AK256" s="67">
        <v>11.4</v>
      </c>
      <c r="AO256" s="76">
        <f t="shared" si="110"/>
        <v>11.4</v>
      </c>
      <c r="AP256" s="76">
        <f t="shared" si="111"/>
        <v>9.3000000000000007</v>
      </c>
      <c r="AQ256" s="76">
        <f t="shared" si="112"/>
        <v>9.3000000000000007</v>
      </c>
      <c r="AR256" s="76">
        <f t="shared" si="113"/>
        <v>7.2</v>
      </c>
      <c r="AS256" s="76">
        <f t="shared" si="114"/>
        <v>18.600000000000001</v>
      </c>
      <c r="AU256" s="67">
        <v>16.420000000000002</v>
      </c>
      <c r="AV256" s="67">
        <v>27.12</v>
      </c>
      <c r="AZ256" s="76">
        <f t="shared" si="115"/>
        <v>27.12</v>
      </c>
      <c r="BA256" s="76">
        <f t="shared" si="116"/>
        <v>21.770000000000003</v>
      </c>
      <c r="BB256" s="76">
        <f t="shared" si="117"/>
        <v>21.770000000000003</v>
      </c>
      <c r="BC256" s="76">
        <f t="shared" si="118"/>
        <v>16.420000000000002</v>
      </c>
      <c r="BD256" s="76">
        <f t="shared" si="119"/>
        <v>43.540000000000006</v>
      </c>
    </row>
    <row r="257" spans="4:56" x14ac:dyDescent="0.25">
      <c r="D257" s="21">
        <f t="shared" si="120"/>
        <v>240</v>
      </c>
      <c r="E257" s="67">
        <v>28.9</v>
      </c>
      <c r="F257" s="67">
        <v>28.9</v>
      </c>
      <c r="J257" s="76">
        <f t="shared" si="97"/>
        <v>28.9</v>
      </c>
      <c r="K257" s="76">
        <f t="shared" si="98"/>
        <v>28.9</v>
      </c>
      <c r="L257" s="76">
        <f t="shared" si="99"/>
        <v>28.9</v>
      </c>
      <c r="M257" s="76">
        <f t="shared" si="100"/>
        <v>28.9</v>
      </c>
      <c r="O257" s="67">
        <v>76</v>
      </c>
      <c r="P257" s="67">
        <v>76</v>
      </c>
      <c r="T257" s="78">
        <f t="shared" si="101"/>
        <v>76</v>
      </c>
      <c r="U257" s="78">
        <f t="shared" si="102"/>
        <v>76</v>
      </c>
      <c r="V257" s="78">
        <f t="shared" si="103"/>
        <v>76</v>
      </c>
      <c r="W257" s="78">
        <f t="shared" si="104"/>
        <v>76</v>
      </c>
      <c r="Y257" s="67">
        <v>1.5</v>
      </c>
      <c r="Z257" s="67">
        <v>0</v>
      </c>
      <c r="AD257" s="76">
        <f t="shared" si="105"/>
        <v>1.5</v>
      </c>
      <c r="AE257" s="76">
        <f t="shared" si="106"/>
        <v>0.75</v>
      </c>
      <c r="AF257" s="76">
        <f t="shared" si="107"/>
        <v>0.75</v>
      </c>
      <c r="AG257" s="76">
        <f t="shared" si="108"/>
        <v>0</v>
      </c>
      <c r="AH257" s="76">
        <f t="shared" si="109"/>
        <v>1.5</v>
      </c>
      <c r="AJ257" s="67">
        <v>5.6</v>
      </c>
      <c r="AK257" s="67">
        <v>10.5</v>
      </c>
      <c r="AO257" s="76">
        <f t="shared" si="110"/>
        <v>10.5</v>
      </c>
      <c r="AP257" s="76">
        <f t="shared" si="111"/>
        <v>8.0500000000000007</v>
      </c>
      <c r="AQ257" s="76">
        <f t="shared" si="112"/>
        <v>8.0500000000000007</v>
      </c>
      <c r="AR257" s="76">
        <f t="shared" si="113"/>
        <v>5.6</v>
      </c>
      <c r="AS257" s="76">
        <f t="shared" si="114"/>
        <v>16.100000000000001</v>
      </c>
      <c r="AU257" s="67">
        <v>13.97</v>
      </c>
      <c r="AV257" s="67">
        <v>25.72</v>
      </c>
      <c r="AZ257" s="76">
        <f t="shared" si="115"/>
        <v>25.72</v>
      </c>
      <c r="BA257" s="76">
        <f t="shared" si="116"/>
        <v>19.844999999999999</v>
      </c>
      <c r="BB257" s="76">
        <f t="shared" si="117"/>
        <v>19.844999999999999</v>
      </c>
      <c r="BC257" s="76">
        <f t="shared" si="118"/>
        <v>13.97</v>
      </c>
      <c r="BD257" s="76">
        <f t="shared" si="119"/>
        <v>39.69</v>
      </c>
    </row>
    <row r="258" spans="4:56" x14ac:dyDescent="0.25">
      <c r="D258" s="21">
        <f t="shared" si="120"/>
        <v>241</v>
      </c>
      <c r="E258" s="67">
        <v>29.2</v>
      </c>
      <c r="F258" s="67">
        <v>29.3</v>
      </c>
      <c r="J258" s="76">
        <f t="shared" si="97"/>
        <v>29.3</v>
      </c>
      <c r="K258" s="76">
        <f t="shared" si="98"/>
        <v>29.25</v>
      </c>
      <c r="L258" s="76">
        <f t="shared" si="99"/>
        <v>29.25</v>
      </c>
      <c r="M258" s="76">
        <f t="shared" si="100"/>
        <v>29.2</v>
      </c>
      <c r="O258" s="67">
        <v>77</v>
      </c>
      <c r="P258" s="67">
        <v>73</v>
      </c>
      <c r="T258" s="78">
        <f t="shared" si="101"/>
        <v>77</v>
      </c>
      <c r="U258" s="78">
        <f t="shared" si="102"/>
        <v>75</v>
      </c>
      <c r="V258" s="78">
        <f t="shared" si="103"/>
        <v>75</v>
      </c>
      <c r="W258" s="78">
        <f t="shared" si="104"/>
        <v>73</v>
      </c>
      <c r="Y258" s="67">
        <v>0</v>
      </c>
      <c r="Z258" s="67" t="str">
        <v>T</v>
      </c>
      <c r="AD258" s="76">
        <f t="shared" si="105"/>
        <v>0</v>
      </c>
      <c r="AE258" s="76">
        <f t="shared" si="106"/>
        <v>0</v>
      </c>
      <c r="AF258" s="76">
        <f t="shared" si="107"/>
        <v>0</v>
      </c>
      <c r="AG258" s="76">
        <f t="shared" si="108"/>
        <v>0</v>
      </c>
      <c r="AH258" s="76">
        <f t="shared" si="109"/>
        <v>0</v>
      </c>
      <c r="AJ258" s="67">
        <v>9</v>
      </c>
      <c r="AK258" s="67">
        <v>8</v>
      </c>
      <c r="AO258" s="76">
        <f t="shared" si="110"/>
        <v>9</v>
      </c>
      <c r="AP258" s="76">
        <f t="shared" si="111"/>
        <v>8.5</v>
      </c>
      <c r="AQ258" s="76">
        <f t="shared" si="112"/>
        <v>8.5</v>
      </c>
      <c r="AR258" s="76">
        <f t="shared" si="113"/>
        <v>8</v>
      </c>
      <c r="AS258" s="76">
        <f t="shared" si="114"/>
        <v>17</v>
      </c>
      <c r="AU258" s="67">
        <v>20.97</v>
      </c>
      <c r="AV258" s="67">
        <v>24.39</v>
      </c>
      <c r="AZ258" s="76">
        <f t="shared" si="115"/>
        <v>24.39</v>
      </c>
      <c r="BA258" s="76">
        <f t="shared" si="116"/>
        <v>22.68</v>
      </c>
      <c r="BB258" s="76">
        <f t="shared" si="117"/>
        <v>22.68</v>
      </c>
      <c r="BC258" s="76">
        <f t="shared" si="118"/>
        <v>20.97</v>
      </c>
      <c r="BD258" s="76">
        <f t="shared" si="119"/>
        <v>45.36</v>
      </c>
    </row>
    <row r="259" spans="4:56" x14ac:dyDescent="0.25">
      <c r="D259" s="21">
        <f t="shared" si="120"/>
        <v>242</v>
      </c>
      <c r="E259" s="67">
        <v>29.6</v>
      </c>
      <c r="F259" s="67">
        <v>28.4</v>
      </c>
      <c r="J259" s="76">
        <f t="shared" si="97"/>
        <v>29.6</v>
      </c>
      <c r="K259" s="76">
        <f t="shared" si="98"/>
        <v>29</v>
      </c>
      <c r="L259" s="76">
        <f t="shared" si="99"/>
        <v>29</v>
      </c>
      <c r="M259" s="76">
        <f t="shared" si="100"/>
        <v>28.4</v>
      </c>
      <c r="O259" s="67">
        <v>75</v>
      </c>
      <c r="P259" s="67">
        <v>77</v>
      </c>
      <c r="T259" s="78">
        <f t="shared" si="101"/>
        <v>77</v>
      </c>
      <c r="U259" s="78">
        <f t="shared" si="102"/>
        <v>76</v>
      </c>
      <c r="V259" s="78">
        <f t="shared" si="103"/>
        <v>76</v>
      </c>
      <c r="W259" s="78">
        <f t="shared" si="104"/>
        <v>75</v>
      </c>
      <c r="Y259" s="67">
        <v>0</v>
      </c>
      <c r="Z259" s="67">
        <v>15.5</v>
      </c>
      <c r="AD259" s="76">
        <f t="shared" si="105"/>
        <v>15.5</v>
      </c>
      <c r="AE259" s="76">
        <f t="shared" si="106"/>
        <v>7.75</v>
      </c>
      <c r="AF259" s="76">
        <f t="shared" si="107"/>
        <v>7.75</v>
      </c>
      <c r="AG259" s="76">
        <f t="shared" si="108"/>
        <v>0</v>
      </c>
      <c r="AH259" s="76">
        <f t="shared" si="109"/>
        <v>15.5</v>
      </c>
      <c r="AJ259" s="67">
        <v>9.6</v>
      </c>
      <c r="AK259" s="67">
        <v>4.5</v>
      </c>
      <c r="AO259" s="76">
        <f t="shared" si="110"/>
        <v>9.6</v>
      </c>
      <c r="AP259" s="76">
        <f t="shared" si="111"/>
        <v>7.05</v>
      </c>
      <c r="AQ259" s="76">
        <f t="shared" si="112"/>
        <v>7.05</v>
      </c>
      <c r="AR259" s="76">
        <f t="shared" si="113"/>
        <v>4.5</v>
      </c>
      <c r="AS259" s="76">
        <f t="shared" si="114"/>
        <v>14.1</v>
      </c>
      <c r="AU259" s="67">
        <v>21.57</v>
      </c>
      <c r="AV259" s="67">
        <v>15.63</v>
      </c>
      <c r="AZ259" s="76">
        <f t="shared" si="115"/>
        <v>21.57</v>
      </c>
      <c r="BA259" s="76">
        <f t="shared" si="116"/>
        <v>18.600000000000001</v>
      </c>
      <c r="BB259" s="76">
        <f t="shared" si="117"/>
        <v>18.600000000000001</v>
      </c>
      <c r="BC259" s="76">
        <f t="shared" si="118"/>
        <v>15.63</v>
      </c>
      <c r="BD259" s="76">
        <f t="shared" si="119"/>
        <v>37.200000000000003</v>
      </c>
    </row>
    <row r="260" spans="4:56" x14ac:dyDescent="0.25">
      <c r="D260" s="21">
        <f t="shared" si="120"/>
        <v>243</v>
      </c>
      <c r="E260" s="67">
        <v>29.6</v>
      </c>
      <c r="F260" s="67">
        <v>27.8</v>
      </c>
      <c r="J260" s="76">
        <f t="shared" si="97"/>
        <v>29.6</v>
      </c>
      <c r="K260" s="76">
        <f t="shared" si="98"/>
        <v>28.700000000000003</v>
      </c>
      <c r="L260" s="76">
        <f t="shared" si="99"/>
        <v>28.700000000000003</v>
      </c>
      <c r="M260" s="76">
        <f t="shared" si="100"/>
        <v>27.8</v>
      </c>
      <c r="O260" s="67">
        <v>74</v>
      </c>
      <c r="P260" s="67">
        <v>84</v>
      </c>
      <c r="T260" s="78">
        <f t="shared" si="101"/>
        <v>84</v>
      </c>
      <c r="U260" s="78">
        <f t="shared" si="102"/>
        <v>79</v>
      </c>
      <c r="V260" s="78">
        <f t="shared" si="103"/>
        <v>79</v>
      </c>
      <c r="W260" s="78">
        <f t="shared" si="104"/>
        <v>74</v>
      </c>
      <c r="Y260" s="67">
        <v>0</v>
      </c>
      <c r="Z260" s="67">
        <v>2.5</v>
      </c>
      <c r="AD260" s="76">
        <f t="shared" si="105"/>
        <v>2.5</v>
      </c>
      <c r="AE260" s="76">
        <f t="shared" si="106"/>
        <v>1.25</v>
      </c>
      <c r="AF260" s="76">
        <f t="shared" si="107"/>
        <v>1.25</v>
      </c>
      <c r="AG260" s="76">
        <f t="shared" si="108"/>
        <v>0</v>
      </c>
      <c r="AH260" s="76">
        <f t="shared" si="109"/>
        <v>2.5</v>
      </c>
      <c r="AJ260" s="67">
        <v>9.6</v>
      </c>
      <c r="AK260" s="67">
        <v>8.1</v>
      </c>
      <c r="AO260" s="76">
        <f t="shared" si="110"/>
        <v>9.6</v>
      </c>
      <c r="AP260" s="76">
        <f t="shared" si="111"/>
        <v>8.85</v>
      </c>
      <c r="AQ260" s="76">
        <f t="shared" si="112"/>
        <v>8.85</v>
      </c>
      <c r="AR260" s="76">
        <f t="shared" si="113"/>
        <v>8.1</v>
      </c>
      <c r="AS260" s="76">
        <f t="shared" si="114"/>
        <v>17.7</v>
      </c>
      <c r="AU260" s="67">
        <v>20.71</v>
      </c>
      <c r="AV260" s="67">
        <v>23.72</v>
      </c>
      <c r="AZ260" s="76">
        <f t="shared" si="115"/>
        <v>23.72</v>
      </c>
      <c r="BA260" s="76">
        <f t="shared" si="116"/>
        <v>22.215</v>
      </c>
      <c r="BB260" s="76">
        <f t="shared" si="117"/>
        <v>22.215</v>
      </c>
      <c r="BC260" s="76">
        <f t="shared" si="118"/>
        <v>20.71</v>
      </c>
      <c r="BD260" s="76">
        <f t="shared" si="119"/>
        <v>44.43</v>
      </c>
    </row>
    <row r="261" spans="4:56" x14ac:dyDescent="0.25">
      <c r="D261" s="21">
        <f t="shared" si="120"/>
        <v>244</v>
      </c>
      <c r="E261" s="67">
        <v>29.6</v>
      </c>
      <c r="F261" s="67">
        <v>28.6</v>
      </c>
      <c r="J261" s="76">
        <f t="shared" si="97"/>
        <v>29.6</v>
      </c>
      <c r="K261" s="76">
        <f t="shared" si="98"/>
        <v>29.1</v>
      </c>
      <c r="L261" s="76">
        <f t="shared" si="99"/>
        <v>29.1</v>
      </c>
      <c r="M261" s="76">
        <f t="shared" si="100"/>
        <v>28.6</v>
      </c>
      <c r="O261" s="67">
        <v>70</v>
      </c>
      <c r="P261" s="67">
        <v>80</v>
      </c>
      <c r="T261" s="78">
        <f t="shared" si="101"/>
        <v>80</v>
      </c>
      <c r="U261" s="78">
        <f t="shared" si="102"/>
        <v>75</v>
      </c>
      <c r="V261" s="78">
        <f t="shared" si="103"/>
        <v>75</v>
      </c>
      <c r="W261" s="78">
        <f t="shared" si="104"/>
        <v>70</v>
      </c>
      <c r="Y261" s="67">
        <v>0</v>
      </c>
      <c r="Z261" s="67">
        <v>0</v>
      </c>
      <c r="AD261" s="76">
        <f t="shared" si="105"/>
        <v>0</v>
      </c>
      <c r="AE261" s="76">
        <f t="shared" si="106"/>
        <v>0</v>
      </c>
      <c r="AF261" s="76">
        <f t="shared" si="107"/>
        <v>0</v>
      </c>
      <c r="AG261" s="76">
        <f t="shared" si="108"/>
        <v>0</v>
      </c>
      <c r="AH261" s="76">
        <f t="shared" si="109"/>
        <v>0</v>
      </c>
      <c r="AJ261" s="67">
        <v>10.1</v>
      </c>
      <c r="AK261" s="67">
        <v>8.1</v>
      </c>
      <c r="AO261" s="76">
        <f t="shared" si="110"/>
        <v>10.1</v>
      </c>
      <c r="AP261" s="76">
        <f t="shared" si="111"/>
        <v>9.1</v>
      </c>
      <c r="AQ261" s="76">
        <f t="shared" si="112"/>
        <v>9.1</v>
      </c>
      <c r="AR261" s="76">
        <f t="shared" si="113"/>
        <v>8.1</v>
      </c>
      <c r="AS261" s="76">
        <f t="shared" si="114"/>
        <v>18.2</v>
      </c>
      <c r="AU261" s="67">
        <v>23</v>
      </c>
      <c r="AV261" s="67">
        <v>23.05</v>
      </c>
      <c r="AZ261" s="76">
        <f t="shared" si="115"/>
        <v>23.05</v>
      </c>
      <c r="BA261" s="76">
        <f t="shared" si="116"/>
        <v>23.024999999999999</v>
      </c>
      <c r="BB261" s="76">
        <f t="shared" si="117"/>
        <v>23.024999999999999</v>
      </c>
      <c r="BC261" s="76">
        <f t="shared" si="118"/>
        <v>23</v>
      </c>
      <c r="BD261" s="76">
        <f t="shared" si="119"/>
        <v>46.05</v>
      </c>
    </row>
    <row r="262" spans="4:56" x14ac:dyDescent="0.25">
      <c r="D262" s="21">
        <f t="shared" si="120"/>
        <v>245</v>
      </c>
      <c r="E262" s="67">
        <v>29</v>
      </c>
      <c r="F262" s="67">
        <v>28.7</v>
      </c>
      <c r="J262" s="76">
        <f t="shared" si="97"/>
        <v>29</v>
      </c>
      <c r="K262" s="76">
        <f t="shared" si="98"/>
        <v>28.85</v>
      </c>
      <c r="L262" s="76">
        <f t="shared" si="99"/>
        <v>28.85</v>
      </c>
      <c r="M262" s="76">
        <f t="shared" si="100"/>
        <v>28.7</v>
      </c>
      <c r="O262" s="67">
        <v>75</v>
      </c>
      <c r="P262" s="67">
        <v>79</v>
      </c>
      <c r="T262" s="78">
        <f t="shared" si="101"/>
        <v>79</v>
      </c>
      <c r="U262" s="78">
        <f t="shared" si="102"/>
        <v>77</v>
      </c>
      <c r="V262" s="78">
        <f t="shared" si="103"/>
        <v>77</v>
      </c>
      <c r="W262" s="78">
        <f t="shared" si="104"/>
        <v>75</v>
      </c>
      <c r="Y262" s="67">
        <v>0</v>
      </c>
      <c r="Z262" s="67">
        <v>0</v>
      </c>
      <c r="AD262" s="76">
        <f t="shared" si="105"/>
        <v>0</v>
      </c>
      <c r="AE262" s="76">
        <f t="shared" si="106"/>
        <v>0</v>
      </c>
      <c r="AF262" s="76">
        <f t="shared" si="107"/>
        <v>0</v>
      </c>
      <c r="AG262" s="76">
        <f t="shared" si="108"/>
        <v>0</v>
      </c>
      <c r="AH262" s="76">
        <f t="shared" si="109"/>
        <v>0</v>
      </c>
      <c r="AJ262" s="67">
        <v>5.0999999999999996</v>
      </c>
      <c r="AK262" s="67">
        <v>9.4</v>
      </c>
      <c r="AO262" s="76">
        <f t="shared" si="110"/>
        <v>9.4</v>
      </c>
      <c r="AP262" s="76">
        <f t="shared" si="111"/>
        <v>7.25</v>
      </c>
      <c r="AQ262" s="76">
        <f t="shared" si="112"/>
        <v>7.25</v>
      </c>
      <c r="AR262" s="76">
        <f t="shared" si="113"/>
        <v>5.0999999999999996</v>
      </c>
      <c r="AS262" s="76">
        <f t="shared" si="114"/>
        <v>14.5</v>
      </c>
      <c r="AU262" s="67">
        <v>11.68</v>
      </c>
      <c r="AV262" s="67">
        <v>24.03</v>
      </c>
      <c r="AZ262" s="76">
        <f t="shared" si="115"/>
        <v>24.03</v>
      </c>
      <c r="BA262" s="76">
        <f t="shared" si="116"/>
        <v>17.855</v>
      </c>
      <c r="BB262" s="76">
        <f t="shared" si="117"/>
        <v>17.855</v>
      </c>
      <c r="BC262" s="76">
        <f t="shared" si="118"/>
        <v>11.68</v>
      </c>
      <c r="BD262" s="76">
        <f t="shared" si="119"/>
        <v>35.71</v>
      </c>
    </row>
    <row r="263" spans="4:56" x14ac:dyDescent="0.25">
      <c r="D263" s="21">
        <f t="shared" si="120"/>
        <v>246</v>
      </c>
      <c r="E263" s="67">
        <v>30</v>
      </c>
      <c r="F263" s="67">
        <v>28.2</v>
      </c>
      <c r="J263" s="76">
        <f t="shared" si="97"/>
        <v>30</v>
      </c>
      <c r="K263" s="76">
        <f t="shared" si="98"/>
        <v>29.1</v>
      </c>
      <c r="L263" s="76">
        <f t="shared" si="99"/>
        <v>29.1</v>
      </c>
      <c r="M263" s="76">
        <f t="shared" si="100"/>
        <v>28.2</v>
      </c>
      <c r="O263" s="67">
        <v>73</v>
      </c>
      <c r="P263" s="67">
        <v>78</v>
      </c>
      <c r="T263" s="78">
        <f t="shared" si="101"/>
        <v>78</v>
      </c>
      <c r="U263" s="78">
        <f t="shared" si="102"/>
        <v>75.5</v>
      </c>
      <c r="V263" s="78">
        <f t="shared" si="103"/>
        <v>75.5</v>
      </c>
      <c r="W263" s="78">
        <f t="shared" si="104"/>
        <v>73</v>
      </c>
      <c r="Y263" s="67">
        <v>0</v>
      </c>
      <c r="Z263" s="67">
        <v>0</v>
      </c>
      <c r="AD263" s="76">
        <f t="shared" si="105"/>
        <v>0</v>
      </c>
      <c r="AE263" s="76">
        <f t="shared" si="106"/>
        <v>0</v>
      </c>
      <c r="AF263" s="76">
        <f t="shared" si="107"/>
        <v>0</v>
      </c>
      <c r="AG263" s="76">
        <f t="shared" si="108"/>
        <v>0</v>
      </c>
      <c r="AH263" s="76">
        <f t="shared" si="109"/>
        <v>0</v>
      </c>
      <c r="AJ263" s="67">
        <v>9.6</v>
      </c>
      <c r="AK263" s="67">
        <v>10.6</v>
      </c>
      <c r="AO263" s="76">
        <f t="shared" si="110"/>
        <v>10.6</v>
      </c>
      <c r="AP263" s="76">
        <f t="shared" si="111"/>
        <v>10.1</v>
      </c>
      <c r="AQ263" s="76">
        <f t="shared" si="112"/>
        <v>10.1</v>
      </c>
      <c r="AR263" s="76">
        <f t="shared" si="113"/>
        <v>9.6</v>
      </c>
      <c r="AS263" s="76">
        <f t="shared" si="114"/>
        <v>20.2</v>
      </c>
      <c r="AU263" s="67">
        <v>21.09</v>
      </c>
      <c r="AV263" s="67">
        <v>25.51</v>
      </c>
      <c r="AZ263" s="76">
        <f t="shared" si="115"/>
        <v>25.51</v>
      </c>
      <c r="BA263" s="76">
        <f t="shared" si="116"/>
        <v>23.3</v>
      </c>
      <c r="BB263" s="76">
        <f t="shared" si="117"/>
        <v>23.3</v>
      </c>
      <c r="BC263" s="76">
        <f t="shared" si="118"/>
        <v>21.09</v>
      </c>
      <c r="BD263" s="76">
        <f t="shared" si="119"/>
        <v>46.6</v>
      </c>
    </row>
    <row r="264" spans="4:56" x14ac:dyDescent="0.25">
      <c r="D264" s="21">
        <f t="shared" si="120"/>
        <v>247</v>
      </c>
      <c r="E264" s="67">
        <v>29</v>
      </c>
      <c r="F264" s="67">
        <v>28.4</v>
      </c>
      <c r="J264" s="76">
        <f t="shared" si="97"/>
        <v>29</v>
      </c>
      <c r="K264" s="76">
        <f t="shared" si="98"/>
        <v>28.7</v>
      </c>
      <c r="L264" s="76">
        <f t="shared" si="99"/>
        <v>28.7</v>
      </c>
      <c r="M264" s="76">
        <f t="shared" si="100"/>
        <v>28.4</v>
      </c>
      <c r="O264" s="67">
        <v>75</v>
      </c>
      <c r="P264" s="67">
        <v>74</v>
      </c>
      <c r="T264" s="78">
        <f t="shared" si="101"/>
        <v>75</v>
      </c>
      <c r="U264" s="78">
        <f t="shared" si="102"/>
        <v>74.5</v>
      </c>
      <c r="V264" s="78">
        <f t="shared" si="103"/>
        <v>74.5</v>
      </c>
      <c r="W264" s="78">
        <f t="shared" si="104"/>
        <v>74</v>
      </c>
      <c r="Y264" s="67">
        <v>41</v>
      </c>
      <c r="Z264" s="67">
        <v>0</v>
      </c>
      <c r="AD264" s="76">
        <f t="shared" si="105"/>
        <v>41</v>
      </c>
      <c r="AE264" s="76">
        <f t="shared" si="106"/>
        <v>20.5</v>
      </c>
      <c r="AF264" s="76">
        <f t="shared" si="107"/>
        <v>20.5</v>
      </c>
      <c r="AG264" s="76">
        <f t="shared" si="108"/>
        <v>0</v>
      </c>
      <c r="AH264" s="76">
        <f t="shared" si="109"/>
        <v>41</v>
      </c>
      <c r="AJ264" s="67">
        <v>6.8</v>
      </c>
      <c r="AK264" s="67">
        <v>9.9</v>
      </c>
      <c r="AO264" s="76">
        <f t="shared" si="110"/>
        <v>9.9</v>
      </c>
      <c r="AP264" s="76">
        <f t="shared" si="111"/>
        <v>8.35</v>
      </c>
      <c r="AQ264" s="76">
        <f t="shared" si="112"/>
        <v>8.35</v>
      </c>
      <c r="AR264" s="76">
        <f t="shared" si="113"/>
        <v>6.8</v>
      </c>
      <c r="AS264" s="76">
        <f t="shared" si="114"/>
        <v>16.7</v>
      </c>
      <c r="AU264" s="67">
        <v>18.04</v>
      </c>
      <c r="AV264" s="67">
        <v>25.01</v>
      </c>
      <c r="AZ264" s="76">
        <f t="shared" si="115"/>
        <v>25.01</v>
      </c>
      <c r="BA264" s="76">
        <f t="shared" si="116"/>
        <v>21.524999999999999</v>
      </c>
      <c r="BB264" s="76">
        <f t="shared" si="117"/>
        <v>21.524999999999999</v>
      </c>
      <c r="BC264" s="76">
        <f t="shared" si="118"/>
        <v>18.04</v>
      </c>
      <c r="BD264" s="76">
        <f t="shared" si="119"/>
        <v>43.05</v>
      </c>
    </row>
    <row r="265" spans="4:56" x14ac:dyDescent="0.25">
      <c r="D265" s="21">
        <f t="shared" si="120"/>
        <v>248</v>
      </c>
      <c r="E265" s="67">
        <v>28</v>
      </c>
      <c r="F265" s="67">
        <v>28.3</v>
      </c>
      <c r="J265" s="76">
        <f t="shared" si="97"/>
        <v>28.3</v>
      </c>
      <c r="K265" s="76">
        <f t="shared" si="98"/>
        <v>28.15</v>
      </c>
      <c r="L265" s="76">
        <f t="shared" si="99"/>
        <v>28.15</v>
      </c>
      <c r="M265" s="76">
        <f t="shared" si="100"/>
        <v>28</v>
      </c>
      <c r="O265" s="67">
        <v>79</v>
      </c>
      <c r="P265" s="67">
        <v>79</v>
      </c>
      <c r="T265" s="78">
        <f t="shared" si="101"/>
        <v>79</v>
      </c>
      <c r="U265" s="78">
        <f t="shared" si="102"/>
        <v>79</v>
      </c>
      <c r="V265" s="78">
        <f t="shared" si="103"/>
        <v>79</v>
      </c>
      <c r="W265" s="78">
        <f t="shared" si="104"/>
        <v>79</v>
      </c>
      <c r="Y265" s="67">
        <v>7.5</v>
      </c>
      <c r="Z265" s="67">
        <v>26.5</v>
      </c>
      <c r="AD265" s="76">
        <f t="shared" si="105"/>
        <v>26.5</v>
      </c>
      <c r="AE265" s="76">
        <f t="shared" si="106"/>
        <v>17</v>
      </c>
      <c r="AF265" s="76">
        <f t="shared" si="107"/>
        <v>17</v>
      </c>
      <c r="AG265" s="76">
        <f t="shared" si="108"/>
        <v>7.5</v>
      </c>
      <c r="AH265" s="76">
        <f t="shared" si="109"/>
        <v>34</v>
      </c>
      <c r="AJ265" s="67">
        <v>8</v>
      </c>
      <c r="AK265" s="67">
        <v>9.1999999999999993</v>
      </c>
      <c r="AO265" s="76">
        <f t="shared" si="110"/>
        <v>9.1999999999999993</v>
      </c>
      <c r="AP265" s="76">
        <f t="shared" si="111"/>
        <v>8.6</v>
      </c>
      <c r="AQ265" s="76">
        <f t="shared" si="112"/>
        <v>8.6</v>
      </c>
      <c r="AR265" s="76">
        <f t="shared" si="113"/>
        <v>8</v>
      </c>
      <c r="AS265" s="76">
        <f t="shared" si="114"/>
        <v>17.2</v>
      </c>
      <c r="AU265" s="67">
        <v>19.18</v>
      </c>
      <c r="AV265" s="67">
        <v>24.1</v>
      </c>
      <c r="AZ265" s="76">
        <f t="shared" si="115"/>
        <v>24.1</v>
      </c>
      <c r="BA265" s="76">
        <f t="shared" si="116"/>
        <v>21.64</v>
      </c>
      <c r="BB265" s="76">
        <f t="shared" si="117"/>
        <v>21.64</v>
      </c>
      <c r="BC265" s="76">
        <f t="shared" si="118"/>
        <v>19.18</v>
      </c>
      <c r="BD265" s="76">
        <f t="shared" si="119"/>
        <v>43.28</v>
      </c>
    </row>
    <row r="266" spans="4:56" x14ac:dyDescent="0.25">
      <c r="D266" s="21">
        <f t="shared" si="120"/>
        <v>249</v>
      </c>
      <c r="E266" s="67">
        <v>28.2</v>
      </c>
      <c r="F266" s="67">
        <v>28.5</v>
      </c>
      <c r="J266" s="76">
        <f t="shared" si="97"/>
        <v>28.5</v>
      </c>
      <c r="K266" s="76">
        <f t="shared" si="98"/>
        <v>28.35</v>
      </c>
      <c r="L266" s="76">
        <f t="shared" si="99"/>
        <v>28.35</v>
      </c>
      <c r="M266" s="76">
        <f t="shared" si="100"/>
        <v>28.2</v>
      </c>
      <c r="O266" s="67">
        <v>73</v>
      </c>
      <c r="P266" s="67">
        <v>84</v>
      </c>
      <c r="T266" s="78">
        <f t="shared" si="101"/>
        <v>84</v>
      </c>
      <c r="U266" s="78">
        <f t="shared" si="102"/>
        <v>78.5</v>
      </c>
      <c r="V266" s="78">
        <f t="shared" si="103"/>
        <v>78.5</v>
      </c>
      <c r="W266" s="78">
        <f t="shared" si="104"/>
        <v>73</v>
      </c>
      <c r="Y266" s="67">
        <v>0</v>
      </c>
      <c r="Z266" s="67">
        <v>0</v>
      </c>
      <c r="AD266" s="76">
        <f t="shared" si="105"/>
        <v>0</v>
      </c>
      <c r="AE266" s="76">
        <f t="shared" si="106"/>
        <v>0</v>
      </c>
      <c r="AF266" s="76">
        <f t="shared" si="107"/>
        <v>0</v>
      </c>
      <c r="AG266" s="76">
        <f t="shared" si="108"/>
        <v>0</v>
      </c>
      <c r="AH266" s="76">
        <f t="shared" si="109"/>
        <v>0</v>
      </c>
      <c r="AJ266" s="67">
        <v>8.1</v>
      </c>
      <c r="AK266" s="67">
        <v>10.8</v>
      </c>
      <c r="AO266" s="76">
        <f t="shared" si="110"/>
        <v>10.8</v>
      </c>
      <c r="AP266" s="76">
        <f t="shared" si="111"/>
        <v>9.4499999999999993</v>
      </c>
      <c r="AQ266" s="76">
        <f t="shared" si="112"/>
        <v>9.4499999999999993</v>
      </c>
      <c r="AR266" s="76">
        <f t="shared" si="113"/>
        <v>8.1</v>
      </c>
      <c r="AS266" s="76">
        <f t="shared" si="114"/>
        <v>18.899999999999999</v>
      </c>
      <c r="AU266" s="67">
        <v>17.46</v>
      </c>
      <c r="AV266" s="67">
        <v>25.16</v>
      </c>
      <c r="AZ266" s="76">
        <f t="shared" si="115"/>
        <v>25.16</v>
      </c>
      <c r="BA266" s="76">
        <f t="shared" si="116"/>
        <v>21.310000000000002</v>
      </c>
      <c r="BB266" s="76">
        <f t="shared" si="117"/>
        <v>21.310000000000002</v>
      </c>
      <c r="BC266" s="76">
        <f t="shared" si="118"/>
        <v>17.46</v>
      </c>
      <c r="BD266" s="76">
        <f t="shared" si="119"/>
        <v>42.620000000000005</v>
      </c>
    </row>
    <row r="267" spans="4:56" x14ac:dyDescent="0.25">
      <c r="D267" s="21">
        <f t="shared" si="120"/>
        <v>250</v>
      </c>
      <c r="E267" s="67">
        <v>27.2</v>
      </c>
      <c r="F267" s="67">
        <v>28.9</v>
      </c>
      <c r="J267" s="76">
        <f t="shared" si="97"/>
        <v>28.9</v>
      </c>
      <c r="K267" s="76">
        <f t="shared" si="98"/>
        <v>28.049999999999997</v>
      </c>
      <c r="L267" s="76">
        <f t="shared" si="99"/>
        <v>28.049999999999997</v>
      </c>
      <c r="M267" s="76">
        <f t="shared" si="100"/>
        <v>27.2</v>
      </c>
      <c r="O267" s="67">
        <v>75</v>
      </c>
      <c r="P267" s="67">
        <v>79</v>
      </c>
      <c r="T267" s="78">
        <f t="shared" si="101"/>
        <v>79</v>
      </c>
      <c r="U267" s="78">
        <f t="shared" si="102"/>
        <v>77</v>
      </c>
      <c r="V267" s="78">
        <f t="shared" si="103"/>
        <v>77</v>
      </c>
      <c r="W267" s="78">
        <f t="shared" si="104"/>
        <v>75</v>
      </c>
      <c r="Y267" s="67">
        <v>0</v>
      </c>
      <c r="Z267" s="67">
        <v>0</v>
      </c>
      <c r="AD267" s="76">
        <f t="shared" si="105"/>
        <v>0</v>
      </c>
      <c r="AE267" s="76">
        <f t="shared" si="106"/>
        <v>0</v>
      </c>
      <c r="AF267" s="76">
        <f t="shared" si="107"/>
        <v>0</v>
      </c>
      <c r="AG267" s="76">
        <f t="shared" si="108"/>
        <v>0</v>
      </c>
      <c r="AH267" s="76">
        <f t="shared" si="109"/>
        <v>0</v>
      </c>
      <c r="AJ267" s="67">
        <v>4.9000000000000004</v>
      </c>
      <c r="AK267" s="67">
        <v>10.9</v>
      </c>
      <c r="AO267" s="76">
        <f t="shared" si="110"/>
        <v>10.9</v>
      </c>
      <c r="AP267" s="76">
        <f t="shared" si="111"/>
        <v>7.9</v>
      </c>
      <c r="AQ267" s="76">
        <f t="shared" si="112"/>
        <v>7.9</v>
      </c>
      <c r="AR267" s="76">
        <f t="shared" si="113"/>
        <v>4.9000000000000004</v>
      </c>
      <c r="AS267" s="76">
        <f t="shared" si="114"/>
        <v>15.8</v>
      </c>
      <c r="AU267" s="67">
        <v>11.49</v>
      </c>
      <c r="AV267" s="67">
        <v>25.44</v>
      </c>
      <c r="AZ267" s="76">
        <f t="shared" si="115"/>
        <v>25.44</v>
      </c>
      <c r="BA267" s="76">
        <f t="shared" si="116"/>
        <v>18.465</v>
      </c>
      <c r="BB267" s="76">
        <f t="shared" si="117"/>
        <v>18.465</v>
      </c>
      <c r="BC267" s="76">
        <f t="shared" si="118"/>
        <v>11.49</v>
      </c>
      <c r="BD267" s="76">
        <f t="shared" si="119"/>
        <v>36.93</v>
      </c>
    </row>
    <row r="268" spans="4:56" x14ac:dyDescent="0.25">
      <c r="D268" s="21">
        <f t="shared" si="120"/>
        <v>251</v>
      </c>
      <c r="E268" s="67">
        <v>27.5</v>
      </c>
      <c r="F268" s="67">
        <v>28.6</v>
      </c>
      <c r="J268" s="76">
        <f t="shared" si="97"/>
        <v>28.6</v>
      </c>
      <c r="K268" s="76">
        <f t="shared" si="98"/>
        <v>28.05</v>
      </c>
      <c r="L268" s="76">
        <f t="shared" si="99"/>
        <v>28.05</v>
      </c>
      <c r="M268" s="76">
        <f t="shared" si="100"/>
        <v>27.5</v>
      </c>
      <c r="O268" s="67">
        <v>69</v>
      </c>
      <c r="P268" s="67">
        <v>77</v>
      </c>
      <c r="T268" s="78">
        <f t="shared" si="101"/>
        <v>77</v>
      </c>
      <c r="U268" s="78">
        <f t="shared" si="102"/>
        <v>73</v>
      </c>
      <c r="V268" s="78">
        <f t="shared" si="103"/>
        <v>73</v>
      </c>
      <c r="W268" s="78">
        <f t="shared" si="104"/>
        <v>69</v>
      </c>
      <c r="Y268" s="67" t="str">
        <v>T</v>
      </c>
      <c r="Z268" s="67">
        <v>0</v>
      </c>
      <c r="AD268" s="76">
        <f t="shared" si="105"/>
        <v>0</v>
      </c>
      <c r="AE268" s="76">
        <f t="shared" si="106"/>
        <v>0</v>
      </c>
      <c r="AF268" s="76">
        <f t="shared" si="107"/>
        <v>0</v>
      </c>
      <c r="AG268" s="76">
        <f t="shared" si="108"/>
        <v>0</v>
      </c>
      <c r="AH268" s="76">
        <f t="shared" si="109"/>
        <v>0</v>
      </c>
      <c r="AJ268" s="67">
        <v>6</v>
      </c>
      <c r="AK268" s="67">
        <v>10.6</v>
      </c>
      <c r="AO268" s="76">
        <f t="shared" si="110"/>
        <v>10.6</v>
      </c>
      <c r="AP268" s="76">
        <f t="shared" si="111"/>
        <v>8.3000000000000007</v>
      </c>
      <c r="AQ268" s="76">
        <f t="shared" si="112"/>
        <v>8.3000000000000007</v>
      </c>
      <c r="AR268" s="76">
        <f t="shared" si="113"/>
        <v>6</v>
      </c>
      <c r="AS268" s="76">
        <f t="shared" si="114"/>
        <v>16.600000000000001</v>
      </c>
      <c r="AU268" s="67">
        <v>18.45</v>
      </c>
      <c r="AV268" s="67">
        <v>25.08</v>
      </c>
      <c r="AZ268" s="76">
        <f t="shared" si="115"/>
        <v>25.08</v>
      </c>
      <c r="BA268" s="76">
        <f t="shared" si="116"/>
        <v>21.765000000000001</v>
      </c>
      <c r="BB268" s="76">
        <f t="shared" si="117"/>
        <v>21.765000000000001</v>
      </c>
      <c r="BC268" s="76">
        <f t="shared" si="118"/>
        <v>18.45</v>
      </c>
      <c r="BD268" s="76">
        <f t="shared" si="119"/>
        <v>43.53</v>
      </c>
    </row>
    <row r="269" spans="4:56" x14ac:dyDescent="0.25">
      <c r="D269" s="21">
        <f t="shared" si="120"/>
        <v>252</v>
      </c>
      <c r="E269" s="67">
        <v>27.9</v>
      </c>
      <c r="F269" s="67">
        <v>28.4</v>
      </c>
      <c r="J269" s="76">
        <f t="shared" si="97"/>
        <v>28.4</v>
      </c>
      <c r="K269" s="76">
        <f t="shared" si="98"/>
        <v>28.15</v>
      </c>
      <c r="L269" s="76">
        <f t="shared" si="99"/>
        <v>28.15</v>
      </c>
      <c r="M269" s="76">
        <f t="shared" si="100"/>
        <v>27.9</v>
      </c>
      <c r="O269" s="67">
        <v>73</v>
      </c>
      <c r="P269" s="67">
        <v>77</v>
      </c>
      <c r="T269" s="78">
        <f t="shared" si="101"/>
        <v>77</v>
      </c>
      <c r="U269" s="78">
        <f t="shared" si="102"/>
        <v>75</v>
      </c>
      <c r="V269" s="78">
        <f t="shared" si="103"/>
        <v>75</v>
      </c>
      <c r="W269" s="78">
        <f t="shared" si="104"/>
        <v>73</v>
      </c>
      <c r="Y269" s="67">
        <v>0</v>
      </c>
      <c r="Z269" s="67">
        <v>0</v>
      </c>
      <c r="AD269" s="76">
        <f t="shared" si="105"/>
        <v>0</v>
      </c>
      <c r="AE269" s="76">
        <f t="shared" si="106"/>
        <v>0</v>
      </c>
      <c r="AF269" s="76">
        <f t="shared" si="107"/>
        <v>0</v>
      </c>
      <c r="AG269" s="76">
        <f t="shared" si="108"/>
        <v>0</v>
      </c>
      <c r="AH269" s="76">
        <f t="shared" si="109"/>
        <v>0</v>
      </c>
      <c r="AJ269" s="67">
        <v>8.3000000000000007</v>
      </c>
      <c r="AK269" s="67">
        <v>10.8</v>
      </c>
      <c r="AO269" s="76">
        <f t="shared" si="110"/>
        <v>10.8</v>
      </c>
      <c r="AP269" s="76">
        <f t="shared" si="111"/>
        <v>9.5500000000000007</v>
      </c>
      <c r="AQ269" s="76">
        <f t="shared" si="112"/>
        <v>9.5500000000000007</v>
      </c>
      <c r="AR269" s="76">
        <f t="shared" si="113"/>
        <v>8.3000000000000007</v>
      </c>
      <c r="AS269" s="76">
        <f t="shared" si="114"/>
        <v>19.100000000000001</v>
      </c>
      <c r="AU269" s="67">
        <v>18.54</v>
      </c>
      <c r="AV269" s="67">
        <v>24.89</v>
      </c>
      <c r="AZ269" s="76">
        <f t="shared" si="115"/>
        <v>24.89</v>
      </c>
      <c r="BA269" s="76">
        <f t="shared" si="116"/>
        <v>21.715</v>
      </c>
      <c r="BB269" s="76">
        <f t="shared" si="117"/>
        <v>21.715</v>
      </c>
      <c r="BC269" s="76">
        <f t="shared" si="118"/>
        <v>18.54</v>
      </c>
      <c r="BD269" s="76">
        <f t="shared" si="119"/>
        <v>43.43</v>
      </c>
    </row>
    <row r="270" spans="4:56" x14ac:dyDescent="0.25">
      <c r="D270" s="21">
        <f t="shared" si="120"/>
        <v>253</v>
      </c>
      <c r="E270" s="67">
        <v>27.6</v>
      </c>
      <c r="F270" s="67">
        <v>29.2</v>
      </c>
      <c r="J270" s="76">
        <f t="shared" si="97"/>
        <v>29.2</v>
      </c>
      <c r="K270" s="76">
        <f t="shared" si="98"/>
        <v>28.4</v>
      </c>
      <c r="L270" s="76">
        <f t="shared" si="99"/>
        <v>28.4</v>
      </c>
      <c r="M270" s="76">
        <f t="shared" si="100"/>
        <v>27.6</v>
      </c>
      <c r="O270" s="67">
        <v>80</v>
      </c>
      <c r="P270" s="67">
        <v>75</v>
      </c>
      <c r="T270" s="78">
        <f t="shared" si="101"/>
        <v>80</v>
      </c>
      <c r="U270" s="78">
        <f t="shared" si="102"/>
        <v>77.5</v>
      </c>
      <c r="V270" s="78">
        <f t="shared" si="103"/>
        <v>77.5</v>
      </c>
      <c r="W270" s="78">
        <f t="shared" si="104"/>
        <v>75</v>
      </c>
      <c r="Y270" s="67">
        <v>0.5</v>
      </c>
      <c r="Z270" s="67">
        <v>0</v>
      </c>
      <c r="AD270" s="76">
        <f t="shared" si="105"/>
        <v>0.5</v>
      </c>
      <c r="AE270" s="76">
        <f t="shared" si="106"/>
        <v>0.25</v>
      </c>
      <c r="AF270" s="76">
        <f t="shared" si="107"/>
        <v>0.25</v>
      </c>
      <c r="AG270" s="76">
        <f t="shared" si="108"/>
        <v>0</v>
      </c>
      <c r="AH270" s="76">
        <f t="shared" si="109"/>
        <v>0.5</v>
      </c>
      <c r="AJ270" s="67">
        <v>5.7</v>
      </c>
      <c r="AK270" s="67">
        <v>11.1</v>
      </c>
      <c r="AO270" s="76">
        <f t="shared" si="110"/>
        <v>11.1</v>
      </c>
      <c r="AP270" s="76">
        <f t="shared" si="111"/>
        <v>8.4</v>
      </c>
      <c r="AQ270" s="76">
        <f t="shared" si="112"/>
        <v>8.4</v>
      </c>
      <c r="AR270" s="76">
        <f t="shared" si="113"/>
        <v>5.7</v>
      </c>
      <c r="AS270" s="76">
        <f t="shared" si="114"/>
        <v>16.8</v>
      </c>
      <c r="AU270" s="67">
        <v>13.95</v>
      </c>
      <c r="AV270" s="67">
        <v>25.05</v>
      </c>
      <c r="AZ270" s="76">
        <f t="shared" si="115"/>
        <v>25.05</v>
      </c>
      <c r="BA270" s="76">
        <f t="shared" si="116"/>
        <v>19.5</v>
      </c>
      <c r="BB270" s="76">
        <f t="shared" si="117"/>
        <v>19.5</v>
      </c>
      <c r="BC270" s="76">
        <f t="shared" si="118"/>
        <v>13.95</v>
      </c>
      <c r="BD270" s="76">
        <f t="shared" si="119"/>
        <v>39</v>
      </c>
    </row>
    <row r="271" spans="4:56" x14ac:dyDescent="0.25">
      <c r="D271" s="21">
        <f t="shared" si="120"/>
        <v>254</v>
      </c>
      <c r="E271" s="67">
        <v>27.1</v>
      </c>
      <c r="F271" s="67">
        <v>26.3</v>
      </c>
      <c r="J271" s="76">
        <f t="shared" si="97"/>
        <v>27.1</v>
      </c>
      <c r="K271" s="76">
        <f t="shared" si="98"/>
        <v>26.700000000000003</v>
      </c>
      <c r="L271" s="76">
        <f t="shared" si="99"/>
        <v>26.700000000000003</v>
      </c>
      <c r="M271" s="76">
        <f t="shared" si="100"/>
        <v>26.3</v>
      </c>
      <c r="O271" s="67">
        <v>79</v>
      </c>
      <c r="P271" s="67">
        <v>89</v>
      </c>
      <c r="T271" s="78">
        <f t="shared" si="101"/>
        <v>89</v>
      </c>
      <c r="U271" s="78">
        <f t="shared" si="102"/>
        <v>84</v>
      </c>
      <c r="V271" s="78">
        <f t="shared" si="103"/>
        <v>84</v>
      </c>
      <c r="W271" s="78">
        <f t="shared" si="104"/>
        <v>79</v>
      </c>
      <c r="Y271" s="67">
        <v>1.5</v>
      </c>
      <c r="Z271" s="67">
        <v>91.5</v>
      </c>
      <c r="AD271" s="76">
        <f t="shared" si="105"/>
        <v>91.5</v>
      </c>
      <c r="AE271" s="76">
        <f t="shared" si="106"/>
        <v>46.5</v>
      </c>
      <c r="AF271" s="76">
        <f t="shared" si="107"/>
        <v>46.5</v>
      </c>
      <c r="AG271" s="76">
        <f t="shared" si="108"/>
        <v>1.5</v>
      </c>
      <c r="AH271" s="76">
        <f t="shared" si="109"/>
        <v>93</v>
      </c>
      <c r="AJ271" s="67">
        <v>7.2</v>
      </c>
      <c r="AK271" s="67">
        <v>0.5</v>
      </c>
      <c r="AO271" s="76">
        <f t="shared" si="110"/>
        <v>7.2</v>
      </c>
      <c r="AP271" s="76">
        <f t="shared" si="111"/>
        <v>3.85</v>
      </c>
      <c r="AQ271" s="76">
        <f t="shared" si="112"/>
        <v>3.85</v>
      </c>
      <c r="AR271" s="76">
        <f t="shared" si="113"/>
        <v>0.5</v>
      </c>
      <c r="AS271" s="76">
        <f t="shared" si="114"/>
        <v>7.7</v>
      </c>
      <c r="AU271" s="67">
        <v>15.89</v>
      </c>
      <c r="AV271" s="67">
        <v>7.65</v>
      </c>
      <c r="AZ271" s="76">
        <f t="shared" si="115"/>
        <v>15.89</v>
      </c>
      <c r="BA271" s="76">
        <f t="shared" si="116"/>
        <v>11.77</v>
      </c>
      <c r="BB271" s="76">
        <f t="shared" si="117"/>
        <v>11.77</v>
      </c>
      <c r="BC271" s="76">
        <f t="shared" si="118"/>
        <v>7.65</v>
      </c>
      <c r="BD271" s="76">
        <f t="shared" si="119"/>
        <v>23.54</v>
      </c>
    </row>
    <row r="272" spans="4:56" x14ac:dyDescent="0.25">
      <c r="D272" s="21">
        <f t="shared" si="120"/>
        <v>255</v>
      </c>
      <c r="E272" s="67">
        <v>27.8</v>
      </c>
      <c r="F272" s="67">
        <v>25.9</v>
      </c>
      <c r="J272" s="76">
        <f t="shared" si="97"/>
        <v>27.8</v>
      </c>
      <c r="K272" s="76">
        <f t="shared" si="98"/>
        <v>26.85</v>
      </c>
      <c r="L272" s="76">
        <f t="shared" si="99"/>
        <v>26.85</v>
      </c>
      <c r="M272" s="76">
        <f t="shared" si="100"/>
        <v>25.9</v>
      </c>
      <c r="O272" s="67">
        <v>80</v>
      </c>
      <c r="P272" s="67">
        <v>90</v>
      </c>
      <c r="T272" s="78">
        <f t="shared" si="101"/>
        <v>90</v>
      </c>
      <c r="U272" s="78">
        <f t="shared" si="102"/>
        <v>85</v>
      </c>
      <c r="V272" s="78">
        <f t="shared" si="103"/>
        <v>85</v>
      </c>
      <c r="W272" s="78">
        <f t="shared" si="104"/>
        <v>80</v>
      </c>
      <c r="Y272" s="67">
        <v>17.5</v>
      </c>
      <c r="Z272" s="67">
        <v>74.5</v>
      </c>
      <c r="AD272" s="76">
        <f t="shared" si="105"/>
        <v>74.5</v>
      </c>
      <c r="AE272" s="76">
        <f t="shared" si="106"/>
        <v>46</v>
      </c>
      <c r="AF272" s="76">
        <f t="shared" si="107"/>
        <v>46</v>
      </c>
      <c r="AG272" s="76">
        <f t="shared" si="108"/>
        <v>17.5</v>
      </c>
      <c r="AH272" s="76">
        <f t="shared" si="109"/>
        <v>92</v>
      </c>
      <c r="AJ272" s="67">
        <v>7</v>
      </c>
      <c r="AK272" s="67">
        <v>0</v>
      </c>
      <c r="AO272" s="76">
        <f t="shared" si="110"/>
        <v>7</v>
      </c>
      <c r="AP272" s="76">
        <f t="shared" si="111"/>
        <v>3.5</v>
      </c>
      <c r="AQ272" s="76">
        <f t="shared" si="112"/>
        <v>3.5</v>
      </c>
      <c r="AR272" s="76">
        <f t="shared" si="113"/>
        <v>0</v>
      </c>
      <c r="AS272" s="76">
        <f t="shared" si="114"/>
        <v>7</v>
      </c>
      <c r="AU272" s="67">
        <v>17.2</v>
      </c>
      <c r="AV272" s="67">
        <v>4.42</v>
      </c>
      <c r="AZ272" s="76">
        <f t="shared" si="115"/>
        <v>17.2</v>
      </c>
      <c r="BA272" s="76">
        <f t="shared" si="116"/>
        <v>10.809999999999999</v>
      </c>
      <c r="BB272" s="76">
        <f t="shared" si="117"/>
        <v>10.809999999999999</v>
      </c>
      <c r="BC272" s="76">
        <f t="shared" si="118"/>
        <v>4.42</v>
      </c>
      <c r="BD272" s="76">
        <f t="shared" si="119"/>
        <v>21.619999999999997</v>
      </c>
    </row>
    <row r="273" spans="4:56" x14ac:dyDescent="0.25">
      <c r="D273" s="21">
        <f t="shared" si="120"/>
        <v>256</v>
      </c>
      <c r="E273" s="67">
        <v>27.2</v>
      </c>
      <c r="F273" s="67">
        <v>28.5</v>
      </c>
      <c r="J273" s="76">
        <f t="shared" si="97"/>
        <v>28.5</v>
      </c>
      <c r="K273" s="76">
        <f t="shared" si="98"/>
        <v>27.85</v>
      </c>
      <c r="L273" s="76">
        <f t="shared" si="99"/>
        <v>27.85</v>
      </c>
      <c r="M273" s="76">
        <f t="shared" si="100"/>
        <v>27.2</v>
      </c>
      <c r="O273" s="67">
        <v>83</v>
      </c>
      <c r="P273" s="67">
        <v>82</v>
      </c>
      <c r="T273" s="78">
        <f t="shared" si="101"/>
        <v>83</v>
      </c>
      <c r="U273" s="78">
        <f t="shared" si="102"/>
        <v>82.5</v>
      </c>
      <c r="V273" s="78">
        <f t="shared" si="103"/>
        <v>82.5</v>
      </c>
      <c r="W273" s="78">
        <f t="shared" si="104"/>
        <v>82</v>
      </c>
      <c r="Y273" s="67">
        <v>24.5</v>
      </c>
      <c r="Z273" s="67">
        <v>0</v>
      </c>
      <c r="AD273" s="76">
        <f t="shared" si="105"/>
        <v>24.5</v>
      </c>
      <c r="AE273" s="76">
        <f t="shared" si="106"/>
        <v>12.25</v>
      </c>
      <c r="AF273" s="76">
        <f t="shared" si="107"/>
        <v>12.25</v>
      </c>
      <c r="AG273" s="76">
        <f t="shared" si="108"/>
        <v>0</v>
      </c>
      <c r="AH273" s="76">
        <f t="shared" si="109"/>
        <v>24.5</v>
      </c>
      <c r="AJ273" s="67">
        <v>4.2</v>
      </c>
      <c r="AK273" s="67">
        <v>7.5</v>
      </c>
      <c r="AO273" s="76">
        <f t="shared" si="110"/>
        <v>7.5</v>
      </c>
      <c r="AP273" s="76">
        <f t="shared" si="111"/>
        <v>5.85</v>
      </c>
      <c r="AQ273" s="76">
        <f t="shared" si="112"/>
        <v>5.85</v>
      </c>
      <c r="AR273" s="76">
        <f t="shared" si="113"/>
        <v>4.2</v>
      </c>
      <c r="AS273" s="76">
        <f t="shared" si="114"/>
        <v>11.7</v>
      </c>
      <c r="AU273" s="67">
        <v>10.97</v>
      </c>
      <c r="AV273" s="67">
        <v>19.63</v>
      </c>
      <c r="AZ273" s="76">
        <f t="shared" si="115"/>
        <v>19.63</v>
      </c>
      <c r="BA273" s="76">
        <f t="shared" si="116"/>
        <v>15.3</v>
      </c>
      <c r="BB273" s="76">
        <f t="shared" si="117"/>
        <v>15.3</v>
      </c>
      <c r="BC273" s="76">
        <f t="shared" si="118"/>
        <v>10.97</v>
      </c>
      <c r="BD273" s="76">
        <f t="shared" si="119"/>
        <v>30.6</v>
      </c>
    </row>
    <row r="274" spans="4:56" x14ac:dyDescent="0.25">
      <c r="D274" s="21">
        <f t="shared" si="120"/>
        <v>257</v>
      </c>
      <c r="E274" s="67">
        <v>27.7</v>
      </c>
      <c r="F274" s="67">
        <v>29</v>
      </c>
      <c r="J274" s="76">
        <f t="shared" ref="J274:J337" si="121">IFERROR(MAX(E274:H274),"")</f>
        <v>29</v>
      </c>
      <c r="K274" s="76">
        <f t="shared" ref="K274:K337" si="122">IFERROR(MEDIAN(E274:H274),"")</f>
        <v>28.35</v>
      </c>
      <c r="L274" s="76">
        <f t="shared" ref="L274:L337" si="123">IFERROR(AVERAGE(E274:H274),"")</f>
        <v>28.35</v>
      </c>
      <c r="M274" s="76">
        <f t="shared" ref="M274:M337" si="124">IFERROR(MIN(E274:H274),"")</f>
        <v>27.7</v>
      </c>
      <c r="O274" s="67">
        <v>79</v>
      </c>
      <c r="P274" s="67">
        <v>79</v>
      </c>
      <c r="T274" s="78">
        <f t="shared" ref="T274:T337" si="125">IFERROR(MAX(O274:R274),"")</f>
        <v>79</v>
      </c>
      <c r="U274" s="78">
        <f t="shared" ref="U274:U337" si="126">IFERROR(MEDIAN(O274:R274),"")</f>
        <v>79</v>
      </c>
      <c r="V274" s="78">
        <f t="shared" ref="V274:V337" si="127">IFERROR(AVERAGE(O274:R274),"")</f>
        <v>79</v>
      </c>
      <c r="W274" s="78">
        <f t="shared" ref="W274:W337" si="128">IFERROR(MIN(O274:R274),"")</f>
        <v>79</v>
      </c>
      <c r="Y274" s="67">
        <v>0</v>
      </c>
      <c r="Z274" s="67">
        <v>0</v>
      </c>
      <c r="AD274" s="76">
        <f t="shared" ref="AD274:AD337" si="129">IFERROR(MAX(Y274:AB274),"")</f>
        <v>0</v>
      </c>
      <c r="AE274" s="76">
        <f t="shared" ref="AE274:AE337" si="130">IFERROR(MEDIAN(Y274:AB274),"")</f>
        <v>0</v>
      </c>
      <c r="AF274" s="76">
        <f t="shared" ref="AF274:AF337" si="131">IFERROR(AVERAGE(Y274:AB274),"")</f>
        <v>0</v>
      </c>
      <c r="AG274" s="76">
        <f t="shared" ref="AG274:AG337" si="132">IFERROR(MIN(Y274:AB274),"")</f>
        <v>0</v>
      </c>
      <c r="AH274" s="76">
        <f t="shared" ref="AH274:AH337" si="133">IFERROR(SUM(Y274:AB274),"")</f>
        <v>0</v>
      </c>
      <c r="AJ274" s="67">
        <v>1.6</v>
      </c>
      <c r="AK274" s="67">
        <v>8.8000000000000007</v>
      </c>
      <c r="AO274" s="76">
        <f t="shared" ref="AO274:AO337" si="134">IFERROR(MAX(AJ274:AM274),"")</f>
        <v>8.8000000000000007</v>
      </c>
      <c r="AP274" s="76">
        <f t="shared" ref="AP274:AP337" si="135">IFERROR(MEDIAN(AJ274:AM274),"")</f>
        <v>5.2000000000000011</v>
      </c>
      <c r="AQ274" s="76">
        <f t="shared" ref="AQ274:AQ337" si="136">IFERROR(AVERAGE(AJ274:AM274),"")</f>
        <v>5.2</v>
      </c>
      <c r="AR274" s="76">
        <f t="shared" ref="AR274:AR337" si="137">IFERROR(MIN(AJ274:AM274),"")</f>
        <v>1.6</v>
      </c>
      <c r="AS274" s="76">
        <f t="shared" ref="AS274:AS337" si="138">IFERROR(SUM(AJ274:AM274),"")</f>
        <v>10.4</v>
      </c>
      <c r="AU274" s="67">
        <v>8.51</v>
      </c>
      <c r="AV274" s="67">
        <v>22.76</v>
      </c>
      <c r="AZ274" s="76">
        <f t="shared" ref="AZ274:AZ337" si="139">IFERROR(MAX(AU274:AX274),"")</f>
        <v>22.76</v>
      </c>
      <c r="BA274" s="76">
        <f t="shared" ref="BA274:BA337" si="140">IFERROR(MEDIAN(AU274:AX274),"")</f>
        <v>15.635000000000002</v>
      </c>
      <c r="BB274" s="76">
        <f t="shared" ref="BB274:BB337" si="141">IFERROR(AVERAGE(AU274:AX274),"")</f>
        <v>15.635000000000002</v>
      </c>
      <c r="BC274" s="76">
        <f t="shared" ref="BC274:BC337" si="142">IFERROR(MIN(AU274:AX274),"")</f>
        <v>8.51</v>
      </c>
      <c r="BD274" s="76">
        <f t="shared" ref="BD274:BD337" si="143">IFERROR(SUM(AU274:AX274),"")</f>
        <v>31.270000000000003</v>
      </c>
    </row>
    <row r="275" spans="4:56" x14ac:dyDescent="0.25">
      <c r="D275" s="21">
        <f t="shared" si="120"/>
        <v>258</v>
      </c>
      <c r="E275" s="67">
        <v>27.9</v>
      </c>
      <c r="F275" s="67">
        <v>27.6</v>
      </c>
      <c r="J275" s="76">
        <f t="shared" si="121"/>
        <v>27.9</v>
      </c>
      <c r="K275" s="76">
        <f t="shared" si="122"/>
        <v>27.75</v>
      </c>
      <c r="L275" s="76">
        <f t="shared" si="123"/>
        <v>27.75</v>
      </c>
      <c r="M275" s="76">
        <f t="shared" si="124"/>
        <v>27.6</v>
      </c>
      <c r="O275" s="67">
        <v>78</v>
      </c>
      <c r="P275" s="67">
        <v>85</v>
      </c>
      <c r="T275" s="78">
        <f t="shared" si="125"/>
        <v>85</v>
      </c>
      <c r="U275" s="78">
        <f t="shared" si="126"/>
        <v>81.5</v>
      </c>
      <c r="V275" s="78">
        <f t="shared" si="127"/>
        <v>81.5</v>
      </c>
      <c r="W275" s="78">
        <f t="shared" si="128"/>
        <v>78</v>
      </c>
      <c r="Y275" s="67" t="str">
        <v>T</v>
      </c>
      <c r="Z275" s="67">
        <v>3</v>
      </c>
      <c r="AD275" s="76">
        <f t="shared" si="129"/>
        <v>3</v>
      </c>
      <c r="AE275" s="76">
        <f t="shared" si="130"/>
        <v>3</v>
      </c>
      <c r="AF275" s="76">
        <f t="shared" si="131"/>
        <v>3</v>
      </c>
      <c r="AG275" s="76">
        <f t="shared" si="132"/>
        <v>3</v>
      </c>
      <c r="AH275" s="76">
        <f t="shared" si="133"/>
        <v>3</v>
      </c>
      <c r="AJ275" s="67">
        <v>6</v>
      </c>
      <c r="AK275" s="67">
        <v>5.4</v>
      </c>
      <c r="AO275" s="76">
        <f t="shared" si="134"/>
        <v>6</v>
      </c>
      <c r="AP275" s="76">
        <f t="shared" si="135"/>
        <v>5.7</v>
      </c>
      <c r="AQ275" s="76">
        <f t="shared" si="136"/>
        <v>5.7</v>
      </c>
      <c r="AR275" s="76">
        <f t="shared" si="137"/>
        <v>5.4</v>
      </c>
      <c r="AS275" s="76">
        <f t="shared" si="138"/>
        <v>11.4</v>
      </c>
      <c r="AU275" s="67">
        <v>15.69</v>
      </c>
      <c r="AV275" s="67">
        <v>17.05</v>
      </c>
      <c r="AZ275" s="76">
        <f t="shared" si="139"/>
        <v>17.05</v>
      </c>
      <c r="BA275" s="76">
        <f t="shared" si="140"/>
        <v>16.37</v>
      </c>
      <c r="BB275" s="76">
        <f t="shared" si="141"/>
        <v>16.37</v>
      </c>
      <c r="BC275" s="76">
        <f t="shared" si="142"/>
        <v>15.69</v>
      </c>
      <c r="BD275" s="76">
        <f t="shared" si="143"/>
        <v>32.74</v>
      </c>
    </row>
    <row r="276" spans="4:56" x14ac:dyDescent="0.25">
      <c r="D276" s="21">
        <f t="shared" ref="D276:D339" si="144">D275+1</f>
        <v>259</v>
      </c>
      <c r="E276" s="67">
        <v>28.6</v>
      </c>
      <c r="F276" s="67">
        <v>27.5</v>
      </c>
      <c r="J276" s="76">
        <f t="shared" si="121"/>
        <v>28.6</v>
      </c>
      <c r="K276" s="76">
        <f t="shared" si="122"/>
        <v>28.05</v>
      </c>
      <c r="L276" s="76">
        <f t="shared" si="123"/>
        <v>28.05</v>
      </c>
      <c r="M276" s="76">
        <f t="shared" si="124"/>
        <v>27.5</v>
      </c>
      <c r="O276" s="67">
        <v>79</v>
      </c>
      <c r="P276" s="67">
        <v>84</v>
      </c>
      <c r="T276" s="78">
        <f t="shared" si="125"/>
        <v>84</v>
      </c>
      <c r="U276" s="78">
        <f t="shared" si="126"/>
        <v>81.5</v>
      </c>
      <c r="V276" s="78">
        <f t="shared" si="127"/>
        <v>81.5</v>
      </c>
      <c r="W276" s="78">
        <f t="shared" si="128"/>
        <v>79</v>
      </c>
      <c r="Y276" s="67">
        <v>5</v>
      </c>
      <c r="Z276" s="67" t="str">
        <v>T</v>
      </c>
      <c r="AD276" s="76">
        <f t="shared" si="129"/>
        <v>5</v>
      </c>
      <c r="AE276" s="76">
        <f t="shared" si="130"/>
        <v>5</v>
      </c>
      <c r="AF276" s="76">
        <f t="shared" si="131"/>
        <v>5</v>
      </c>
      <c r="AG276" s="76">
        <f t="shared" si="132"/>
        <v>5</v>
      </c>
      <c r="AH276" s="76">
        <f t="shared" si="133"/>
        <v>5</v>
      </c>
      <c r="AJ276" s="67">
        <v>9.6</v>
      </c>
      <c r="AK276" s="67">
        <v>8.8000000000000007</v>
      </c>
      <c r="AO276" s="76">
        <f t="shared" si="134"/>
        <v>9.6</v>
      </c>
      <c r="AP276" s="76">
        <f t="shared" si="135"/>
        <v>9.1999999999999993</v>
      </c>
      <c r="AQ276" s="76">
        <f t="shared" si="136"/>
        <v>9.1999999999999993</v>
      </c>
      <c r="AR276" s="76">
        <f t="shared" si="137"/>
        <v>8.8000000000000007</v>
      </c>
      <c r="AS276" s="76">
        <f t="shared" si="138"/>
        <v>18.399999999999999</v>
      </c>
      <c r="AU276" s="67">
        <v>21.22</v>
      </c>
      <c r="AV276" s="67">
        <v>22.67</v>
      </c>
      <c r="AZ276" s="76">
        <f t="shared" si="139"/>
        <v>22.67</v>
      </c>
      <c r="BA276" s="76">
        <f t="shared" si="140"/>
        <v>21.945</v>
      </c>
      <c r="BB276" s="76">
        <f t="shared" si="141"/>
        <v>21.945</v>
      </c>
      <c r="BC276" s="76">
        <f t="shared" si="142"/>
        <v>21.22</v>
      </c>
      <c r="BD276" s="76">
        <f t="shared" si="143"/>
        <v>43.89</v>
      </c>
    </row>
    <row r="277" spans="4:56" x14ac:dyDescent="0.25">
      <c r="D277" s="21">
        <f t="shared" si="144"/>
        <v>260</v>
      </c>
      <c r="E277" s="67">
        <v>28.9</v>
      </c>
      <c r="F277" s="67">
        <v>27.8</v>
      </c>
      <c r="J277" s="76">
        <f t="shared" si="121"/>
        <v>28.9</v>
      </c>
      <c r="K277" s="76">
        <f t="shared" si="122"/>
        <v>28.35</v>
      </c>
      <c r="L277" s="76">
        <f t="shared" si="123"/>
        <v>28.35</v>
      </c>
      <c r="M277" s="76">
        <f t="shared" si="124"/>
        <v>27.8</v>
      </c>
      <c r="O277" s="67">
        <v>77</v>
      </c>
      <c r="P277" s="67">
        <v>84</v>
      </c>
      <c r="T277" s="78">
        <f t="shared" si="125"/>
        <v>84</v>
      </c>
      <c r="U277" s="78">
        <f t="shared" si="126"/>
        <v>80.5</v>
      </c>
      <c r="V277" s="78">
        <f t="shared" si="127"/>
        <v>80.5</v>
      </c>
      <c r="W277" s="78">
        <f t="shared" si="128"/>
        <v>77</v>
      </c>
      <c r="Y277" s="67">
        <v>0</v>
      </c>
      <c r="Z277" s="67" t="str">
        <v>T</v>
      </c>
      <c r="AD277" s="76">
        <f t="shared" si="129"/>
        <v>0</v>
      </c>
      <c r="AE277" s="76">
        <f t="shared" si="130"/>
        <v>0</v>
      </c>
      <c r="AF277" s="76">
        <f t="shared" si="131"/>
        <v>0</v>
      </c>
      <c r="AG277" s="76">
        <f t="shared" si="132"/>
        <v>0</v>
      </c>
      <c r="AH277" s="76">
        <f t="shared" si="133"/>
        <v>0</v>
      </c>
      <c r="AJ277" s="67">
        <v>9.8000000000000007</v>
      </c>
      <c r="AK277" s="67">
        <v>8.1999999999999993</v>
      </c>
      <c r="AO277" s="76">
        <f t="shared" si="134"/>
        <v>9.8000000000000007</v>
      </c>
      <c r="AP277" s="76">
        <f t="shared" si="135"/>
        <v>9</v>
      </c>
      <c r="AQ277" s="76">
        <f t="shared" si="136"/>
        <v>9</v>
      </c>
      <c r="AR277" s="76">
        <f t="shared" si="137"/>
        <v>8.1999999999999993</v>
      </c>
      <c r="AS277" s="76">
        <f t="shared" si="138"/>
        <v>18</v>
      </c>
      <c r="AU277" s="67">
        <v>20.87</v>
      </c>
      <c r="AV277" s="67">
        <v>22.31</v>
      </c>
      <c r="AZ277" s="76">
        <f t="shared" si="139"/>
        <v>22.31</v>
      </c>
      <c r="BA277" s="76">
        <f t="shared" si="140"/>
        <v>21.59</v>
      </c>
      <c r="BB277" s="76">
        <f t="shared" si="141"/>
        <v>21.59</v>
      </c>
      <c r="BC277" s="76">
        <f t="shared" si="142"/>
        <v>20.87</v>
      </c>
      <c r="BD277" s="76">
        <f t="shared" si="143"/>
        <v>43.18</v>
      </c>
    </row>
    <row r="278" spans="4:56" x14ac:dyDescent="0.25">
      <c r="D278" s="21">
        <f t="shared" si="144"/>
        <v>261</v>
      </c>
      <c r="E278" s="67">
        <v>28.9</v>
      </c>
      <c r="F278" s="67">
        <v>27.3</v>
      </c>
      <c r="J278" s="76">
        <f t="shared" si="121"/>
        <v>28.9</v>
      </c>
      <c r="K278" s="76">
        <f t="shared" si="122"/>
        <v>28.1</v>
      </c>
      <c r="L278" s="76">
        <f t="shared" si="123"/>
        <v>28.1</v>
      </c>
      <c r="M278" s="76">
        <f t="shared" si="124"/>
        <v>27.3</v>
      </c>
      <c r="O278" s="67">
        <v>76</v>
      </c>
      <c r="P278" s="67">
        <v>86</v>
      </c>
      <c r="T278" s="78">
        <f t="shared" si="125"/>
        <v>86</v>
      </c>
      <c r="U278" s="78">
        <f t="shared" si="126"/>
        <v>81</v>
      </c>
      <c r="V278" s="78">
        <f t="shared" si="127"/>
        <v>81</v>
      </c>
      <c r="W278" s="78">
        <f t="shared" si="128"/>
        <v>76</v>
      </c>
      <c r="Y278" s="67">
        <v>0</v>
      </c>
      <c r="Z278" s="67">
        <v>3</v>
      </c>
      <c r="AD278" s="76">
        <f t="shared" si="129"/>
        <v>3</v>
      </c>
      <c r="AE278" s="76">
        <f t="shared" si="130"/>
        <v>1.5</v>
      </c>
      <c r="AF278" s="76">
        <f t="shared" si="131"/>
        <v>1.5</v>
      </c>
      <c r="AG278" s="76">
        <f t="shared" si="132"/>
        <v>0</v>
      </c>
      <c r="AH278" s="76">
        <f t="shared" si="133"/>
        <v>3</v>
      </c>
      <c r="AJ278" s="67">
        <v>9.6</v>
      </c>
      <c r="AK278" s="67">
        <v>7.9</v>
      </c>
      <c r="AO278" s="76">
        <f t="shared" si="134"/>
        <v>9.6</v>
      </c>
      <c r="AP278" s="76">
        <f t="shared" si="135"/>
        <v>8.75</v>
      </c>
      <c r="AQ278" s="76">
        <f t="shared" si="136"/>
        <v>8.75</v>
      </c>
      <c r="AR278" s="76">
        <f t="shared" si="137"/>
        <v>7.9</v>
      </c>
      <c r="AS278" s="76">
        <f t="shared" si="138"/>
        <v>17.5</v>
      </c>
      <c r="AU278" s="67">
        <v>19.38</v>
      </c>
      <c r="AV278" s="67">
        <v>20.71</v>
      </c>
      <c r="AZ278" s="76">
        <f t="shared" si="139"/>
        <v>20.71</v>
      </c>
      <c r="BA278" s="76">
        <f t="shared" si="140"/>
        <v>20.045000000000002</v>
      </c>
      <c r="BB278" s="76">
        <f t="shared" si="141"/>
        <v>20.045000000000002</v>
      </c>
      <c r="BC278" s="76">
        <f t="shared" si="142"/>
        <v>19.38</v>
      </c>
      <c r="BD278" s="76">
        <f t="shared" si="143"/>
        <v>40.090000000000003</v>
      </c>
    </row>
    <row r="279" spans="4:56" x14ac:dyDescent="0.25">
      <c r="D279" s="21">
        <f t="shared" si="144"/>
        <v>262</v>
      </c>
      <c r="E279" s="67">
        <v>29.2</v>
      </c>
      <c r="F279" s="67">
        <v>28.1</v>
      </c>
      <c r="J279" s="76">
        <f t="shared" si="121"/>
        <v>29.2</v>
      </c>
      <c r="K279" s="76">
        <f t="shared" si="122"/>
        <v>28.65</v>
      </c>
      <c r="L279" s="76">
        <f t="shared" si="123"/>
        <v>28.65</v>
      </c>
      <c r="M279" s="76">
        <f t="shared" si="124"/>
        <v>28.1</v>
      </c>
      <c r="O279" s="67">
        <v>76</v>
      </c>
      <c r="P279" s="67">
        <v>82</v>
      </c>
      <c r="T279" s="78">
        <f t="shared" si="125"/>
        <v>82</v>
      </c>
      <c r="U279" s="78">
        <f t="shared" si="126"/>
        <v>79</v>
      </c>
      <c r="V279" s="78">
        <f t="shared" si="127"/>
        <v>79</v>
      </c>
      <c r="W279" s="78">
        <f t="shared" si="128"/>
        <v>76</v>
      </c>
      <c r="Y279" s="67">
        <v>0</v>
      </c>
      <c r="Z279" s="67">
        <v>0</v>
      </c>
      <c r="AD279" s="76">
        <f t="shared" si="129"/>
        <v>0</v>
      </c>
      <c r="AE279" s="76">
        <f t="shared" si="130"/>
        <v>0</v>
      </c>
      <c r="AF279" s="76">
        <f t="shared" si="131"/>
        <v>0</v>
      </c>
      <c r="AG279" s="76">
        <f t="shared" si="132"/>
        <v>0</v>
      </c>
      <c r="AH279" s="76">
        <f t="shared" si="133"/>
        <v>0</v>
      </c>
      <c r="AJ279" s="67">
        <v>10.4</v>
      </c>
      <c r="AK279" s="67">
        <v>8.9</v>
      </c>
      <c r="AO279" s="76">
        <f t="shared" si="134"/>
        <v>10.4</v>
      </c>
      <c r="AP279" s="76">
        <f t="shared" si="135"/>
        <v>9.65</v>
      </c>
      <c r="AQ279" s="76">
        <f t="shared" si="136"/>
        <v>9.65</v>
      </c>
      <c r="AR279" s="76">
        <f t="shared" si="137"/>
        <v>8.9</v>
      </c>
      <c r="AS279" s="76">
        <f t="shared" si="138"/>
        <v>19.3</v>
      </c>
      <c r="AU279" s="67">
        <v>21.12</v>
      </c>
      <c r="AV279" s="67">
        <v>22.49</v>
      </c>
      <c r="AZ279" s="76">
        <f t="shared" si="139"/>
        <v>22.49</v>
      </c>
      <c r="BA279" s="76">
        <f t="shared" si="140"/>
        <v>21.805</v>
      </c>
      <c r="BB279" s="76">
        <f t="shared" si="141"/>
        <v>21.805</v>
      </c>
      <c r="BC279" s="76">
        <f t="shared" si="142"/>
        <v>21.12</v>
      </c>
      <c r="BD279" s="76">
        <f t="shared" si="143"/>
        <v>43.61</v>
      </c>
    </row>
    <row r="280" spans="4:56" x14ac:dyDescent="0.25">
      <c r="D280" s="21">
        <f t="shared" si="144"/>
        <v>263</v>
      </c>
      <c r="E280" s="67">
        <v>29</v>
      </c>
      <c r="F280" s="67">
        <v>28.7</v>
      </c>
      <c r="J280" s="76">
        <f t="shared" si="121"/>
        <v>29</v>
      </c>
      <c r="K280" s="76">
        <f t="shared" si="122"/>
        <v>28.85</v>
      </c>
      <c r="L280" s="76">
        <f t="shared" si="123"/>
        <v>28.85</v>
      </c>
      <c r="M280" s="76">
        <f t="shared" si="124"/>
        <v>28.7</v>
      </c>
      <c r="O280" s="67">
        <v>75</v>
      </c>
      <c r="P280" s="67">
        <v>82</v>
      </c>
      <c r="T280" s="78">
        <f t="shared" si="125"/>
        <v>82</v>
      </c>
      <c r="U280" s="78">
        <f t="shared" si="126"/>
        <v>78.5</v>
      </c>
      <c r="V280" s="78">
        <f t="shared" si="127"/>
        <v>78.5</v>
      </c>
      <c r="W280" s="78">
        <f t="shared" si="128"/>
        <v>75</v>
      </c>
      <c r="Y280" s="67">
        <v>0</v>
      </c>
      <c r="Z280" s="67">
        <v>0</v>
      </c>
      <c r="AD280" s="76">
        <f t="shared" si="129"/>
        <v>0</v>
      </c>
      <c r="AE280" s="76">
        <f t="shared" si="130"/>
        <v>0</v>
      </c>
      <c r="AF280" s="76">
        <f t="shared" si="131"/>
        <v>0</v>
      </c>
      <c r="AG280" s="76">
        <f t="shared" si="132"/>
        <v>0</v>
      </c>
      <c r="AH280" s="76">
        <f t="shared" si="133"/>
        <v>0</v>
      </c>
      <c r="AJ280" s="67">
        <v>9.9</v>
      </c>
      <c r="AK280" s="67">
        <v>10.199999999999999</v>
      </c>
      <c r="AO280" s="76">
        <f t="shared" si="134"/>
        <v>10.199999999999999</v>
      </c>
      <c r="AP280" s="76">
        <f t="shared" si="135"/>
        <v>10.050000000000001</v>
      </c>
      <c r="AQ280" s="76">
        <f t="shared" si="136"/>
        <v>10.050000000000001</v>
      </c>
      <c r="AR280" s="76">
        <f t="shared" si="137"/>
        <v>9.9</v>
      </c>
      <c r="AS280" s="76">
        <f t="shared" si="138"/>
        <v>20.100000000000001</v>
      </c>
      <c r="AU280" s="67">
        <v>20.83</v>
      </c>
      <c r="AV280" s="67">
        <v>24.01</v>
      </c>
      <c r="AZ280" s="76">
        <f t="shared" si="139"/>
        <v>24.01</v>
      </c>
      <c r="BA280" s="76">
        <f t="shared" si="140"/>
        <v>22.42</v>
      </c>
      <c r="BB280" s="76">
        <f t="shared" si="141"/>
        <v>22.42</v>
      </c>
      <c r="BC280" s="76">
        <f t="shared" si="142"/>
        <v>20.83</v>
      </c>
      <c r="BD280" s="76">
        <f t="shared" si="143"/>
        <v>44.84</v>
      </c>
    </row>
    <row r="281" spans="4:56" x14ac:dyDescent="0.25">
      <c r="D281" s="21">
        <f t="shared" si="144"/>
        <v>264</v>
      </c>
      <c r="E281" s="67">
        <v>28.1</v>
      </c>
      <c r="F281" s="67">
        <v>28.3</v>
      </c>
      <c r="J281" s="76">
        <f t="shared" si="121"/>
        <v>28.3</v>
      </c>
      <c r="K281" s="76">
        <f t="shared" si="122"/>
        <v>28.200000000000003</v>
      </c>
      <c r="L281" s="76">
        <f t="shared" si="123"/>
        <v>28.200000000000003</v>
      </c>
      <c r="M281" s="76">
        <f t="shared" si="124"/>
        <v>28.1</v>
      </c>
      <c r="O281" s="67">
        <v>76</v>
      </c>
      <c r="P281" s="67">
        <v>79</v>
      </c>
      <c r="T281" s="78">
        <f t="shared" si="125"/>
        <v>79</v>
      </c>
      <c r="U281" s="78">
        <f t="shared" si="126"/>
        <v>77.5</v>
      </c>
      <c r="V281" s="78">
        <f t="shared" si="127"/>
        <v>77.5</v>
      </c>
      <c r="W281" s="78">
        <f t="shared" si="128"/>
        <v>76</v>
      </c>
      <c r="Y281" s="67">
        <v>2.5</v>
      </c>
      <c r="Z281" s="67" t="str">
        <v>T</v>
      </c>
      <c r="AD281" s="76">
        <f t="shared" si="129"/>
        <v>2.5</v>
      </c>
      <c r="AE281" s="76">
        <f t="shared" si="130"/>
        <v>2.5</v>
      </c>
      <c r="AF281" s="76">
        <f t="shared" si="131"/>
        <v>2.5</v>
      </c>
      <c r="AG281" s="76">
        <f t="shared" si="132"/>
        <v>2.5</v>
      </c>
      <c r="AH281" s="76">
        <f t="shared" si="133"/>
        <v>2.5</v>
      </c>
      <c r="AJ281" s="67">
        <v>5.6</v>
      </c>
      <c r="AK281" s="67">
        <v>9.3000000000000007</v>
      </c>
      <c r="AO281" s="76">
        <f t="shared" si="134"/>
        <v>9.3000000000000007</v>
      </c>
      <c r="AP281" s="76">
        <f t="shared" si="135"/>
        <v>7.45</v>
      </c>
      <c r="AQ281" s="76">
        <f t="shared" si="136"/>
        <v>7.45</v>
      </c>
      <c r="AR281" s="76">
        <f t="shared" si="137"/>
        <v>5.6</v>
      </c>
      <c r="AS281" s="76">
        <f t="shared" si="138"/>
        <v>14.9</v>
      </c>
      <c r="AU281" s="67">
        <v>13.24</v>
      </c>
      <c r="AV281" s="67">
        <v>22.96</v>
      </c>
      <c r="AZ281" s="76">
        <f t="shared" si="139"/>
        <v>22.96</v>
      </c>
      <c r="BA281" s="76">
        <f t="shared" si="140"/>
        <v>18.100000000000001</v>
      </c>
      <c r="BB281" s="76">
        <f t="shared" si="141"/>
        <v>18.100000000000001</v>
      </c>
      <c r="BC281" s="76">
        <f t="shared" si="142"/>
        <v>13.24</v>
      </c>
      <c r="BD281" s="76">
        <f t="shared" si="143"/>
        <v>36.200000000000003</v>
      </c>
    </row>
    <row r="282" spans="4:56" x14ac:dyDescent="0.25">
      <c r="D282" s="21">
        <f t="shared" si="144"/>
        <v>265</v>
      </c>
      <c r="E282" s="67">
        <v>27.6</v>
      </c>
      <c r="F282" s="67">
        <v>27.4</v>
      </c>
      <c r="J282" s="76">
        <f t="shared" si="121"/>
        <v>27.6</v>
      </c>
      <c r="K282" s="76">
        <f t="shared" si="122"/>
        <v>27.5</v>
      </c>
      <c r="L282" s="76">
        <f t="shared" si="123"/>
        <v>27.5</v>
      </c>
      <c r="M282" s="76">
        <f t="shared" si="124"/>
        <v>27.4</v>
      </c>
      <c r="O282" s="67">
        <v>73</v>
      </c>
      <c r="P282" s="67">
        <v>82</v>
      </c>
      <c r="T282" s="78">
        <f t="shared" si="125"/>
        <v>82</v>
      </c>
      <c r="U282" s="78">
        <f t="shared" si="126"/>
        <v>77.5</v>
      </c>
      <c r="V282" s="78">
        <f t="shared" si="127"/>
        <v>77.5</v>
      </c>
      <c r="W282" s="78">
        <f t="shared" si="128"/>
        <v>73</v>
      </c>
      <c r="Y282" s="67">
        <v>0</v>
      </c>
      <c r="Z282" s="67">
        <v>13.5</v>
      </c>
      <c r="AD282" s="76">
        <f t="shared" si="129"/>
        <v>13.5</v>
      </c>
      <c r="AE282" s="76">
        <f t="shared" si="130"/>
        <v>6.75</v>
      </c>
      <c r="AF282" s="76">
        <f t="shared" si="131"/>
        <v>6.75</v>
      </c>
      <c r="AG282" s="76">
        <f t="shared" si="132"/>
        <v>0</v>
      </c>
      <c r="AH282" s="76">
        <f t="shared" si="133"/>
        <v>13.5</v>
      </c>
      <c r="AJ282" s="67">
        <v>2.9</v>
      </c>
      <c r="AK282" s="67">
        <v>8.5</v>
      </c>
      <c r="AO282" s="76">
        <f t="shared" si="134"/>
        <v>8.5</v>
      </c>
      <c r="AP282" s="76">
        <f t="shared" si="135"/>
        <v>5.6999999999999993</v>
      </c>
      <c r="AQ282" s="76">
        <f t="shared" si="136"/>
        <v>5.7</v>
      </c>
      <c r="AR282" s="76">
        <f t="shared" si="137"/>
        <v>2.9</v>
      </c>
      <c r="AS282" s="76">
        <f t="shared" si="138"/>
        <v>11.4</v>
      </c>
      <c r="AU282" s="67">
        <v>6.7</v>
      </c>
      <c r="AV282" s="67">
        <v>21.27</v>
      </c>
      <c r="AZ282" s="76">
        <f t="shared" si="139"/>
        <v>21.27</v>
      </c>
      <c r="BA282" s="76">
        <f t="shared" si="140"/>
        <v>13.984999999999999</v>
      </c>
      <c r="BB282" s="76">
        <f t="shared" si="141"/>
        <v>13.984999999999999</v>
      </c>
      <c r="BC282" s="76">
        <f t="shared" si="142"/>
        <v>6.7</v>
      </c>
      <c r="BD282" s="76">
        <f t="shared" si="143"/>
        <v>27.97</v>
      </c>
    </row>
    <row r="283" spans="4:56" x14ac:dyDescent="0.25">
      <c r="D283" s="21">
        <f t="shared" si="144"/>
        <v>266</v>
      </c>
      <c r="E283" s="67">
        <v>26.9</v>
      </c>
      <c r="F283" s="67">
        <v>27.5</v>
      </c>
      <c r="J283" s="76">
        <f t="shared" si="121"/>
        <v>27.5</v>
      </c>
      <c r="K283" s="76">
        <f t="shared" si="122"/>
        <v>27.2</v>
      </c>
      <c r="L283" s="76">
        <f t="shared" si="123"/>
        <v>27.2</v>
      </c>
      <c r="M283" s="76">
        <f t="shared" si="124"/>
        <v>26.9</v>
      </c>
      <c r="O283" s="67">
        <v>68</v>
      </c>
      <c r="P283" s="67">
        <v>84</v>
      </c>
      <c r="T283" s="78">
        <f t="shared" si="125"/>
        <v>84</v>
      </c>
      <c r="U283" s="78">
        <f t="shared" si="126"/>
        <v>76</v>
      </c>
      <c r="V283" s="78">
        <f t="shared" si="127"/>
        <v>76</v>
      </c>
      <c r="W283" s="78">
        <f t="shared" si="128"/>
        <v>68</v>
      </c>
      <c r="Y283" s="67">
        <v>0</v>
      </c>
      <c r="Z283" s="67">
        <v>17.5</v>
      </c>
      <c r="AD283" s="76">
        <f t="shared" si="129"/>
        <v>17.5</v>
      </c>
      <c r="AE283" s="76">
        <f t="shared" si="130"/>
        <v>8.75</v>
      </c>
      <c r="AF283" s="76">
        <f t="shared" si="131"/>
        <v>8.75</v>
      </c>
      <c r="AG283" s="76">
        <f t="shared" si="132"/>
        <v>0</v>
      </c>
      <c r="AH283" s="76">
        <f t="shared" si="133"/>
        <v>17.5</v>
      </c>
      <c r="AJ283" s="67">
        <v>0</v>
      </c>
      <c r="AK283" s="67">
        <v>8.3000000000000007</v>
      </c>
      <c r="AO283" s="76">
        <f t="shared" si="134"/>
        <v>8.3000000000000007</v>
      </c>
      <c r="AP283" s="76">
        <f t="shared" si="135"/>
        <v>4.1500000000000004</v>
      </c>
      <c r="AQ283" s="76">
        <f t="shared" si="136"/>
        <v>4.1500000000000004</v>
      </c>
      <c r="AR283" s="76">
        <f t="shared" si="137"/>
        <v>0</v>
      </c>
      <c r="AS283" s="76">
        <f t="shared" si="138"/>
        <v>8.3000000000000007</v>
      </c>
      <c r="AU283" s="67">
        <v>2.92</v>
      </c>
      <c r="AV283" s="67">
        <v>21.49</v>
      </c>
      <c r="AZ283" s="76">
        <f t="shared" si="139"/>
        <v>21.49</v>
      </c>
      <c r="BA283" s="76">
        <f t="shared" si="140"/>
        <v>12.205</v>
      </c>
      <c r="BB283" s="76">
        <f t="shared" si="141"/>
        <v>12.204999999999998</v>
      </c>
      <c r="BC283" s="76">
        <f t="shared" si="142"/>
        <v>2.92</v>
      </c>
      <c r="BD283" s="76">
        <f t="shared" si="143"/>
        <v>24.409999999999997</v>
      </c>
    </row>
    <row r="284" spans="4:56" x14ac:dyDescent="0.25">
      <c r="D284" s="21">
        <f t="shared" si="144"/>
        <v>267</v>
      </c>
      <c r="E284" s="67">
        <v>27.6</v>
      </c>
      <c r="F284" s="67">
        <v>27.9</v>
      </c>
      <c r="J284" s="76">
        <f t="shared" si="121"/>
        <v>27.9</v>
      </c>
      <c r="K284" s="76">
        <f t="shared" si="122"/>
        <v>27.75</v>
      </c>
      <c r="L284" s="76">
        <f t="shared" si="123"/>
        <v>27.75</v>
      </c>
      <c r="M284" s="76">
        <f t="shared" si="124"/>
        <v>27.6</v>
      </c>
      <c r="O284" s="67">
        <v>66</v>
      </c>
      <c r="P284" s="67">
        <v>80</v>
      </c>
      <c r="T284" s="78">
        <f t="shared" si="125"/>
        <v>80</v>
      </c>
      <c r="U284" s="78">
        <f t="shared" si="126"/>
        <v>73</v>
      </c>
      <c r="V284" s="78">
        <f t="shared" si="127"/>
        <v>73</v>
      </c>
      <c r="W284" s="78">
        <f t="shared" si="128"/>
        <v>66</v>
      </c>
      <c r="Y284" s="67">
        <v>0</v>
      </c>
      <c r="Z284" s="67">
        <v>0</v>
      </c>
      <c r="AD284" s="76">
        <f t="shared" si="129"/>
        <v>0</v>
      </c>
      <c r="AE284" s="76">
        <f t="shared" si="130"/>
        <v>0</v>
      </c>
      <c r="AF284" s="76">
        <f t="shared" si="131"/>
        <v>0</v>
      </c>
      <c r="AG284" s="76">
        <f t="shared" si="132"/>
        <v>0</v>
      </c>
      <c r="AH284" s="76">
        <f t="shared" si="133"/>
        <v>0</v>
      </c>
      <c r="AJ284" s="67">
        <v>8.1</v>
      </c>
      <c r="AK284" s="67">
        <v>8.1999999999999993</v>
      </c>
      <c r="AO284" s="76">
        <f t="shared" si="134"/>
        <v>8.1999999999999993</v>
      </c>
      <c r="AP284" s="76">
        <f t="shared" si="135"/>
        <v>8.1499999999999986</v>
      </c>
      <c r="AQ284" s="76">
        <f t="shared" si="136"/>
        <v>8.1499999999999986</v>
      </c>
      <c r="AR284" s="76">
        <f t="shared" si="137"/>
        <v>8.1</v>
      </c>
      <c r="AS284" s="76">
        <f t="shared" si="138"/>
        <v>16.299999999999997</v>
      </c>
      <c r="AU284" s="67">
        <v>17.88</v>
      </c>
      <c r="AV284" s="67">
        <v>21.25</v>
      </c>
      <c r="AZ284" s="76">
        <f t="shared" si="139"/>
        <v>21.25</v>
      </c>
      <c r="BA284" s="76">
        <f t="shared" si="140"/>
        <v>19.564999999999998</v>
      </c>
      <c r="BB284" s="76">
        <f t="shared" si="141"/>
        <v>19.564999999999998</v>
      </c>
      <c r="BC284" s="76">
        <f t="shared" si="142"/>
        <v>17.88</v>
      </c>
      <c r="BD284" s="76">
        <f t="shared" si="143"/>
        <v>39.129999999999995</v>
      </c>
    </row>
    <row r="285" spans="4:56" x14ac:dyDescent="0.25">
      <c r="D285" s="21">
        <f t="shared" si="144"/>
        <v>268</v>
      </c>
      <c r="E285" s="67">
        <v>26.5</v>
      </c>
      <c r="F285" s="67">
        <v>27</v>
      </c>
      <c r="J285" s="76">
        <f t="shared" si="121"/>
        <v>27</v>
      </c>
      <c r="K285" s="76">
        <f t="shared" si="122"/>
        <v>26.75</v>
      </c>
      <c r="L285" s="76">
        <f t="shared" si="123"/>
        <v>26.75</v>
      </c>
      <c r="M285" s="76">
        <f t="shared" si="124"/>
        <v>26.5</v>
      </c>
      <c r="O285" s="67">
        <v>75</v>
      </c>
      <c r="P285" s="67">
        <v>80</v>
      </c>
      <c r="T285" s="78">
        <f t="shared" si="125"/>
        <v>80</v>
      </c>
      <c r="U285" s="78">
        <f t="shared" si="126"/>
        <v>77.5</v>
      </c>
      <c r="V285" s="78">
        <f t="shared" si="127"/>
        <v>77.5</v>
      </c>
      <c r="W285" s="78">
        <f t="shared" si="128"/>
        <v>75</v>
      </c>
      <c r="Y285" s="67">
        <v>1.5</v>
      </c>
      <c r="Z285" s="67">
        <v>0.5</v>
      </c>
      <c r="AD285" s="76">
        <f t="shared" si="129"/>
        <v>1.5</v>
      </c>
      <c r="AE285" s="76">
        <f t="shared" si="130"/>
        <v>1</v>
      </c>
      <c r="AF285" s="76">
        <f t="shared" si="131"/>
        <v>1</v>
      </c>
      <c r="AG285" s="76">
        <f t="shared" si="132"/>
        <v>0.5</v>
      </c>
      <c r="AH285" s="76">
        <f t="shared" si="133"/>
        <v>2</v>
      </c>
      <c r="AJ285" s="67">
        <v>0.9</v>
      </c>
      <c r="AK285" s="67">
        <v>0.3</v>
      </c>
      <c r="AO285" s="76">
        <f t="shared" si="134"/>
        <v>0.9</v>
      </c>
      <c r="AP285" s="76">
        <f t="shared" si="135"/>
        <v>0.60000000000000009</v>
      </c>
      <c r="AQ285" s="76">
        <f t="shared" si="136"/>
        <v>0.6</v>
      </c>
      <c r="AR285" s="76">
        <f t="shared" si="137"/>
        <v>0.3</v>
      </c>
      <c r="AS285" s="76">
        <f t="shared" si="138"/>
        <v>1.2</v>
      </c>
      <c r="AU285" s="67">
        <v>6.89</v>
      </c>
      <c r="AV285" s="67">
        <v>7.05</v>
      </c>
      <c r="AZ285" s="76">
        <f t="shared" si="139"/>
        <v>7.05</v>
      </c>
      <c r="BA285" s="76">
        <f t="shared" si="140"/>
        <v>6.97</v>
      </c>
      <c r="BB285" s="76">
        <f t="shared" si="141"/>
        <v>6.97</v>
      </c>
      <c r="BC285" s="76">
        <f t="shared" si="142"/>
        <v>6.89</v>
      </c>
      <c r="BD285" s="76">
        <f t="shared" si="143"/>
        <v>13.94</v>
      </c>
    </row>
    <row r="286" spans="4:56" x14ac:dyDescent="0.25">
      <c r="D286" s="21">
        <f t="shared" si="144"/>
        <v>269</v>
      </c>
      <c r="E286" s="67">
        <v>24.6</v>
      </c>
      <c r="F286" s="67">
        <v>27.5</v>
      </c>
      <c r="J286" s="76">
        <f t="shared" si="121"/>
        <v>27.5</v>
      </c>
      <c r="K286" s="76">
        <f t="shared" si="122"/>
        <v>26.05</v>
      </c>
      <c r="L286" s="76">
        <f t="shared" si="123"/>
        <v>26.05</v>
      </c>
      <c r="M286" s="76">
        <f t="shared" si="124"/>
        <v>24.6</v>
      </c>
      <c r="O286" s="67">
        <v>81</v>
      </c>
      <c r="P286" s="67">
        <v>70</v>
      </c>
      <c r="T286" s="78">
        <f t="shared" si="125"/>
        <v>81</v>
      </c>
      <c r="U286" s="78">
        <f t="shared" si="126"/>
        <v>75.5</v>
      </c>
      <c r="V286" s="78">
        <f t="shared" si="127"/>
        <v>75.5</v>
      </c>
      <c r="W286" s="78">
        <f t="shared" si="128"/>
        <v>70</v>
      </c>
      <c r="Y286" s="67">
        <v>1</v>
      </c>
      <c r="Z286" s="67">
        <v>0</v>
      </c>
      <c r="AD286" s="76">
        <f t="shared" si="129"/>
        <v>1</v>
      </c>
      <c r="AE286" s="76">
        <f t="shared" si="130"/>
        <v>0.5</v>
      </c>
      <c r="AF286" s="76">
        <f t="shared" si="131"/>
        <v>0.5</v>
      </c>
      <c r="AG286" s="76">
        <f t="shared" si="132"/>
        <v>0</v>
      </c>
      <c r="AH286" s="76">
        <f t="shared" si="133"/>
        <v>1</v>
      </c>
      <c r="AJ286" s="67">
        <v>0</v>
      </c>
      <c r="AK286" s="67">
        <v>10.7</v>
      </c>
      <c r="AO286" s="76">
        <f t="shared" si="134"/>
        <v>10.7</v>
      </c>
      <c r="AP286" s="76">
        <f t="shared" si="135"/>
        <v>5.35</v>
      </c>
      <c r="AQ286" s="76">
        <f t="shared" si="136"/>
        <v>5.35</v>
      </c>
      <c r="AR286" s="76">
        <f t="shared" si="137"/>
        <v>0</v>
      </c>
      <c r="AS286" s="76">
        <f t="shared" si="138"/>
        <v>10.7</v>
      </c>
      <c r="AU286" s="67">
        <v>0.27</v>
      </c>
      <c r="AV286" s="67">
        <v>23.89</v>
      </c>
      <c r="AZ286" s="76">
        <f t="shared" si="139"/>
        <v>23.89</v>
      </c>
      <c r="BA286" s="76">
        <f t="shared" si="140"/>
        <v>12.08</v>
      </c>
      <c r="BB286" s="76">
        <f t="shared" si="141"/>
        <v>12.08</v>
      </c>
      <c r="BC286" s="76">
        <f t="shared" si="142"/>
        <v>0.27</v>
      </c>
      <c r="BD286" s="76">
        <f t="shared" si="143"/>
        <v>24.16</v>
      </c>
    </row>
    <row r="287" spans="4:56" x14ac:dyDescent="0.25">
      <c r="D287" s="21">
        <f t="shared" si="144"/>
        <v>270</v>
      </c>
      <c r="E287" s="67">
        <v>24.9</v>
      </c>
      <c r="F287" s="67">
        <v>28.2</v>
      </c>
      <c r="J287" s="76">
        <f t="shared" si="121"/>
        <v>28.2</v>
      </c>
      <c r="K287" s="76">
        <f t="shared" si="122"/>
        <v>26.549999999999997</v>
      </c>
      <c r="L287" s="76">
        <f t="shared" si="123"/>
        <v>26.549999999999997</v>
      </c>
      <c r="M287" s="76">
        <f t="shared" si="124"/>
        <v>24.9</v>
      </c>
      <c r="O287" s="67">
        <v>76</v>
      </c>
      <c r="P287" s="67">
        <v>74</v>
      </c>
      <c r="T287" s="78">
        <f t="shared" si="125"/>
        <v>76</v>
      </c>
      <c r="U287" s="78">
        <f t="shared" si="126"/>
        <v>75</v>
      </c>
      <c r="V287" s="78">
        <f t="shared" si="127"/>
        <v>75</v>
      </c>
      <c r="W287" s="78">
        <f t="shared" si="128"/>
        <v>74</v>
      </c>
      <c r="Y287" s="67">
        <v>2.5</v>
      </c>
      <c r="Z287" s="67">
        <v>0</v>
      </c>
      <c r="AD287" s="76">
        <f t="shared" si="129"/>
        <v>2.5</v>
      </c>
      <c r="AE287" s="76">
        <f t="shared" si="130"/>
        <v>1.25</v>
      </c>
      <c r="AF287" s="76">
        <f t="shared" si="131"/>
        <v>1.25</v>
      </c>
      <c r="AG287" s="76">
        <f t="shared" si="132"/>
        <v>0</v>
      </c>
      <c r="AH287" s="76">
        <f t="shared" si="133"/>
        <v>2.5</v>
      </c>
      <c r="AJ287" s="67">
        <v>0</v>
      </c>
      <c r="AK287" s="67">
        <v>6.5</v>
      </c>
      <c r="AO287" s="76">
        <f t="shared" si="134"/>
        <v>6.5</v>
      </c>
      <c r="AP287" s="76">
        <f t="shared" si="135"/>
        <v>3.25</v>
      </c>
      <c r="AQ287" s="76">
        <f t="shared" si="136"/>
        <v>3.25</v>
      </c>
      <c r="AR287" s="76">
        <f t="shared" si="137"/>
        <v>0</v>
      </c>
      <c r="AS287" s="76">
        <f t="shared" si="138"/>
        <v>6.5</v>
      </c>
      <c r="AU287" s="67">
        <v>7.65</v>
      </c>
      <c r="AV287" s="67">
        <v>17.64</v>
      </c>
      <c r="AZ287" s="76">
        <f t="shared" si="139"/>
        <v>17.64</v>
      </c>
      <c r="BA287" s="76">
        <f t="shared" si="140"/>
        <v>12.645</v>
      </c>
      <c r="BB287" s="76">
        <f t="shared" si="141"/>
        <v>12.645</v>
      </c>
      <c r="BC287" s="76">
        <f t="shared" si="142"/>
        <v>7.65</v>
      </c>
      <c r="BD287" s="76">
        <f t="shared" si="143"/>
        <v>25.29</v>
      </c>
    </row>
    <row r="288" spans="4:56" x14ac:dyDescent="0.25">
      <c r="D288" s="21">
        <f t="shared" si="144"/>
        <v>271</v>
      </c>
      <c r="E288" s="67">
        <v>24.5</v>
      </c>
      <c r="F288" s="67">
        <v>27.9</v>
      </c>
      <c r="J288" s="76">
        <f t="shared" si="121"/>
        <v>27.9</v>
      </c>
      <c r="K288" s="76">
        <f t="shared" si="122"/>
        <v>26.2</v>
      </c>
      <c r="L288" s="76">
        <f t="shared" si="123"/>
        <v>26.2</v>
      </c>
      <c r="M288" s="76">
        <f t="shared" si="124"/>
        <v>24.5</v>
      </c>
      <c r="O288" s="67">
        <v>80</v>
      </c>
      <c r="P288" s="67">
        <v>73</v>
      </c>
      <c r="T288" s="78">
        <f t="shared" si="125"/>
        <v>80</v>
      </c>
      <c r="U288" s="78">
        <f t="shared" si="126"/>
        <v>76.5</v>
      </c>
      <c r="V288" s="78">
        <f t="shared" si="127"/>
        <v>76.5</v>
      </c>
      <c r="W288" s="78">
        <f t="shared" si="128"/>
        <v>73</v>
      </c>
      <c r="Y288" s="67">
        <v>1</v>
      </c>
      <c r="Z288" s="67">
        <v>0</v>
      </c>
      <c r="AD288" s="76">
        <f t="shared" si="129"/>
        <v>1</v>
      </c>
      <c r="AE288" s="76">
        <f t="shared" si="130"/>
        <v>0.5</v>
      </c>
      <c r="AF288" s="76">
        <f t="shared" si="131"/>
        <v>0.5</v>
      </c>
      <c r="AG288" s="76">
        <f t="shared" si="132"/>
        <v>0</v>
      </c>
      <c r="AH288" s="76">
        <f t="shared" si="133"/>
        <v>1</v>
      </c>
      <c r="AJ288" s="67">
        <v>0</v>
      </c>
      <c r="AK288" s="67">
        <v>8</v>
      </c>
      <c r="AO288" s="76">
        <f t="shared" si="134"/>
        <v>8</v>
      </c>
      <c r="AP288" s="76">
        <f t="shared" si="135"/>
        <v>4</v>
      </c>
      <c r="AQ288" s="76">
        <f t="shared" si="136"/>
        <v>4</v>
      </c>
      <c r="AR288" s="76">
        <f t="shared" si="137"/>
        <v>0</v>
      </c>
      <c r="AS288" s="76">
        <f t="shared" si="138"/>
        <v>8</v>
      </c>
      <c r="AU288" s="67">
        <v>2.41</v>
      </c>
      <c r="AV288" s="67">
        <v>20.45</v>
      </c>
      <c r="AZ288" s="76">
        <f t="shared" si="139"/>
        <v>20.45</v>
      </c>
      <c r="BA288" s="76">
        <f t="shared" si="140"/>
        <v>11.43</v>
      </c>
      <c r="BB288" s="76">
        <f t="shared" si="141"/>
        <v>11.43</v>
      </c>
      <c r="BC288" s="76">
        <f t="shared" si="142"/>
        <v>2.41</v>
      </c>
      <c r="BD288" s="76">
        <f t="shared" si="143"/>
        <v>22.86</v>
      </c>
    </row>
    <row r="289" spans="4:56" x14ac:dyDescent="0.25">
      <c r="D289" s="21">
        <f t="shared" si="144"/>
        <v>272</v>
      </c>
      <c r="E289" s="67">
        <v>25.5</v>
      </c>
      <c r="F289" s="67">
        <v>28</v>
      </c>
      <c r="J289" s="76">
        <f t="shared" si="121"/>
        <v>28</v>
      </c>
      <c r="K289" s="76">
        <f t="shared" si="122"/>
        <v>26.75</v>
      </c>
      <c r="L289" s="76">
        <f t="shared" si="123"/>
        <v>26.75</v>
      </c>
      <c r="M289" s="76">
        <f t="shared" si="124"/>
        <v>25.5</v>
      </c>
      <c r="O289" s="67">
        <v>81</v>
      </c>
      <c r="P289" s="67">
        <v>72</v>
      </c>
      <c r="T289" s="78">
        <f t="shared" si="125"/>
        <v>81</v>
      </c>
      <c r="U289" s="78">
        <f t="shared" si="126"/>
        <v>76.5</v>
      </c>
      <c r="V289" s="78">
        <f t="shared" si="127"/>
        <v>76.5</v>
      </c>
      <c r="W289" s="78">
        <f t="shared" si="128"/>
        <v>72</v>
      </c>
      <c r="Y289" s="67">
        <v>0</v>
      </c>
      <c r="Z289" s="67">
        <v>0</v>
      </c>
      <c r="AD289" s="76">
        <f t="shared" si="129"/>
        <v>0</v>
      </c>
      <c r="AE289" s="76">
        <f t="shared" si="130"/>
        <v>0</v>
      </c>
      <c r="AF289" s="76">
        <f t="shared" si="131"/>
        <v>0</v>
      </c>
      <c r="AG289" s="76">
        <f t="shared" si="132"/>
        <v>0</v>
      </c>
      <c r="AH289" s="76">
        <f t="shared" si="133"/>
        <v>0</v>
      </c>
      <c r="AJ289" s="67">
        <v>0.2</v>
      </c>
      <c r="AK289" s="67">
        <v>9.1999999999999993</v>
      </c>
      <c r="AO289" s="76">
        <f t="shared" si="134"/>
        <v>9.1999999999999993</v>
      </c>
      <c r="AP289" s="76">
        <f t="shared" si="135"/>
        <v>4.7</v>
      </c>
      <c r="AQ289" s="76">
        <f t="shared" si="136"/>
        <v>4.6999999999999993</v>
      </c>
      <c r="AR289" s="76">
        <f t="shared" si="137"/>
        <v>0.2</v>
      </c>
      <c r="AS289" s="76">
        <f t="shared" si="138"/>
        <v>9.3999999999999986</v>
      </c>
      <c r="AU289" s="67">
        <v>2.94</v>
      </c>
      <c r="AV289" s="67">
        <v>22.67</v>
      </c>
      <c r="AZ289" s="76">
        <f t="shared" si="139"/>
        <v>22.67</v>
      </c>
      <c r="BA289" s="76">
        <f t="shared" si="140"/>
        <v>12.805</v>
      </c>
      <c r="BB289" s="76">
        <f t="shared" si="141"/>
        <v>12.805000000000001</v>
      </c>
      <c r="BC289" s="76">
        <f t="shared" si="142"/>
        <v>2.94</v>
      </c>
      <c r="BD289" s="76">
        <f t="shared" si="143"/>
        <v>25.610000000000003</v>
      </c>
    </row>
    <row r="290" spans="4:56" x14ac:dyDescent="0.25">
      <c r="D290" s="21">
        <f t="shared" si="144"/>
        <v>273</v>
      </c>
      <c r="E290" s="67">
        <v>25.6</v>
      </c>
      <c r="F290" s="67">
        <v>27.8</v>
      </c>
      <c r="J290" s="76">
        <f t="shared" si="121"/>
        <v>27.8</v>
      </c>
      <c r="K290" s="76">
        <f t="shared" si="122"/>
        <v>26.700000000000003</v>
      </c>
      <c r="L290" s="76">
        <f t="shared" si="123"/>
        <v>26.700000000000003</v>
      </c>
      <c r="M290" s="76">
        <f t="shared" si="124"/>
        <v>25.6</v>
      </c>
      <c r="O290" s="67">
        <v>75</v>
      </c>
      <c r="P290" s="67">
        <v>75</v>
      </c>
      <c r="T290" s="78">
        <f t="shared" si="125"/>
        <v>75</v>
      </c>
      <c r="U290" s="78">
        <f t="shared" si="126"/>
        <v>75</v>
      </c>
      <c r="V290" s="78">
        <f t="shared" si="127"/>
        <v>75</v>
      </c>
      <c r="W290" s="78">
        <f t="shared" si="128"/>
        <v>75</v>
      </c>
      <c r="Y290" s="67">
        <v>0</v>
      </c>
      <c r="Z290" s="67">
        <v>0</v>
      </c>
      <c r="AD290" s="76">
        <f t="shared" si="129"/>
        <v>0</v>
      </c>
      <c r="AE290" s="76">
        <f t="shared" si="130"/>
        <v>0</v>
      </c>
      <c r="AF290" s="76">
        <f t="shared" si="131"/>
        <v>0</v>
      </c>
      <c r="AG290" s="76">
        <f t="shared" si="132"/>
        <v>0</v>
      </c>
      <c r="AH290" s="76">
        <f t="shared" si="133"/>
        <v>0</v>
      </c>
      <c r="AJ290" s="67">
        <v>0</v>
      </c>
      <c r="AK290" s="67">
        <v>10.3</v>
      </c>
      <c r="AO290" s="76">
        <f t="shared" si="134"/>
        <v>10.3</v>
      </c>
      <c r="AP290" s="76">
        <f t="shared" si="135"/>
        <v>5.15</v>
      </c>
      <c r="AQ290" s="76">
        <f t="shared" si="136"/>
        <v>5.15</v>
      </c>
      <c r="AR290" s="76">
        <f t="shared" si="137"/>
        <v>0</v>
      </c>
      <c r="AS290" s="76">
        <f t="shared" si="138"/>
        <v>10.3</v>
      </c>
      <c r="AU290" s="67">
        <v>6.28</v>
      </c>
      <c r="AV290" s="67">
        <v>23.11</v>
      </c>
      <c r="AZ290" s="76">
        <f t="shared" si="139"/>
        <v>23.11</v>
      </c>
      <c r="BA290" s="76">
        <f t="shared" si="140"/>
        <v>14.695</v>
      </c>
      <c r="BB290" s="76">
        <f t="shared" si="141"/>
        <v>14.695</v>
      </c>
      <c r="BC290" s="76">
        <f t="shared" si="142"/>
        <v>6.28</v>
      </c>
      <c r="BD290" s="76">
        <f t="shared" si="143"/>
        <v>29.39</v>
      </c>
    </row>
    <row r="291" spans="4:56" x14ac:dyDescent="0.25">
      <c r="D291" s="21">
        <f t="shared" si="144"/>
        <v>274</v>
      </c>
      <c r="E291" s="67">
        <v>24</v>
      </c>
      <c r="F291" s="67"/>
      <c r="J291" s="76">
        <f t="shared" si="121"/>
        <v>24</v>
      </c>
      <c r="K291" s="76">
        <f t="shared" si="122"/>
        <v>24</v>
      </c>
      <c r="L291" s="76">
        <f t="shared" si="123"/>
        <v>24</v>
      </c>
      <c r="M291" s="76">
        <f t="shared" si="124"/>
        <v>24</v>
      </c>
      <c r="O291" s="67">
        <v>81</v>
      </c>
      <c r="P291" s="67"/>
      <c r="T291" s="78">
        <f t="shared" si="125"/>
        <v>81</v>
      </c>
      <c r="U291" s="78">
        <f t="shared" si="126"/>
        <v>81</v>
      </c>
      <c r="V291" s="78">
        <f t="shared" si="127"/>
        <v>81</v>
      </c>
      <c r="W291" s="78">
        <f t="shared" si="128"/>
        <v>81</v>
      </c>
      <c r="Y291" s="67">
        <v>1</v>
      </c>
      <c r="Z291" s="67"/>
      <c r="AD291" s="76">
        <f t="shared" si="129"/>
        <v>1</v>
      </c>
      <c r="AE291" s="76">
        <f t="shared" si="130"/>
        <v>1</v>
      </c>
      <c r="AF291" s="76">
        <f t="shared" si="131"/>
        <v>1</v>
      </c>
      <c r="AG291" s="76">
        <f t="shared" si="132"/>
        <v>1</v>
      </c>
      <c r="AH291" s="76">
        <f t="shared" si="133"/>
        <v>1</v>
      </c>
      <c r="AJ291" s="67">
        <v>0</v>
      </c>
      <c r="AK291" s="67"/>
      <c r="AO291" s="76">
        <f t="shared" si="134"/>
        <v>0</v>
      </c>
      <c r="AP291" s="76">
        <f t="shared" si="135"/>
        <v>0</v>
      </c>
      <c r="AQ291" s="76">
        <f t="shared" si="136"/>
        <v>0</v>
      </c>
      <c r="AR291" s="76">
        <f t="shared" si="137"/>
        <v>0</v>
      </c>
      <c r="AS291" s="76">
        <f t="shared" si="138"/>
        <v>0</v>
      </c>
      <c r="AU291" s="67">
        <v>1.28</v>
      </c>
      <c r="AV291" s="67"/>
      <c r="AZ291" s="76">
        <f t="shared" si="139"/>
        <v>1.28</v>
      </c>
      <c r="BA291" s="76">
        <f t="shared" si="140"/>
        <v>1.28</v>
      </c>
      <c r="BB291" s="76">
        <f t="shared" si="141"/>
        <v>1.28</v>
      </c>
      <c r="BC291" s="76">
        <f t="shared" si="142"/>
        <v>1.28</v>
      </c>
      <c r="BD291" s="76">
        <f t="shared" si="143"/>
        <v>1.28</v>
      </c>
    </row>
    <row r="292" spans="4:56" x14ac:dyDescent="0.25">
      <c r="D292" s="21">
        <f t="shared" si="144"/>
        <v>275</v>
      </c>
      <c r="E292" s="67">
        <v>25.7</v>
      </c>
      <c r="F292" s="67"/>
      <c r="J292" s="76">
        <f t="shared" si="121"/>
        <v>25.7</v>
      </c>
      <c r="K292" s="76">
        <f t="shared" si="122"/>
        <v>25.7</v>
      </c>
      <c r="L292" s="76">
        <f t="shared" si="123"/>
        <v>25.7</v>
      </c>
      <c r="M292" s="76">
        <f t="shared" si="124"/>
        <v>25.7</v>
      </c>
      <c r="O292" s="67">
        <v>71</v>
      </c>
      <c r="P292" s="67"/>
      <c r="T292" s="78">
        <f t="shared" si="125"/>
        <v>71</v>
      </c>
      <c r="U292" s="78">
        <f t="shared" si="126"/>
        <v>71</v>
      </c>
      <c r="V292" s="78">
        <f t="shared" si="127"/>
        <v>71</v>
      </c>
      <c r="W292" s="78">
        <f t="shared" si="128"/>
        <v>71</v>
      </c>
      <c r="Y292" s="67">
        <v>0</v>
      </c>
      <c r="Z292" s="67"/>
      <c r="AD292" s="76">
        <f t="shared" si="129"/>
        <v>0</v>
      </c>
      <c r="AE292" s="76">
        <f t="shared" si="130"/>
        <v>0</v>
      </c>
      <c r="AF292" s="76">
        <f t="shared" si="131"/>
        <v>0</v>
      </c>
      <c r="AG292" s="76">
        <f t="shared" si="132"/>
        <v>0</v>
      </c>
      <c r="AH292" s="76">
        <f t="shared" si="133"/>
        <v>0</v>
      </c>
      <c r="AJ292" s="67">
        <v>2.7</v>
      </c>
      <c r="AK292" s="67"/>
      <c r="AO292" s="76">
        <f t="shared" si="134"/>
        <v>2.7</v>
      </c>
      <c r="AP292" s="76">
        <f t="shared" si="135"/>
        <v>2.7</v>
      </c>
      <c r="AQ292" s="76">
        <f t="shared" si="136"/>
        <v>2.7</v>
      </c>
      <c r="AR292" s="76">
        <f t="shared" si="137"/>
        <v>2.7</v>
      </c>
      <c r="AS292" s="76">
        <f t="shared" si="138"/>
        <v>2.7</v>
      </c>
      <c r="AU292" s="67">
        <v>10.3</v>
      </c>
      <c r="AV292" s="67"/>
      <c r="AZ292" s="76">
        <f t="shared" si="139"/>
        <v>10.3</v>
      </c>
      <c r="BA292" s="76">
        <f t="shared" si="140"/>
        <v>10.3</v>
      </c>
      <c r="BB292" s="76">
        <f t="shared" si="141"/>
        <v>10.3</v>
      </c>
      <c r="BC292" s="76">
        <f t="shared" si="142"/>
        <v>10.3</v>
      </c>
      <c r="BD292" s="76">
        <f t="shared" si="143"/>
        <v>10.3</v>
      </c>
    </row>
    <row r="293" spans="4:56" x14ac:dyDescent="0.25">
      <c r="D293" s="21">
        <f t="shared" si="144"/>
        <v>276</v>
      </c>
      <c r="E293" s="67">
        <v>26.7</v>
      </c>
      <c r="F293" s="67"/>
      <c r="J293" s="76">
        <f t="shared" si="121"/>
        <v>26.7</v>
      </c>
      <c r="K293" s="76">
        <f t="shared" si="122"/>
        <v>26.7</v>
      </c>
      <c r="L293" s="76">
        <f t="shared" si="123"/>
        <v>26.7</v>
      </c>
      <c r="M293" s="76">
        <f t="shared" si="124"/>
        <v>26.7</v>
      </c>
      <c r="O293" s="67">
        <v>67</v>
      </c>
      <c r="P293" s="67"/>
      <c r="T293" s="78">
        <f t="shared" si="125"/>
        <v>67</v>
      </c>
      <c r="U293" s="78">
        <f t="shared" si="126"/>
        <v>67</v>
      </c>
      <c r="V293" s="78">
        <f t="shared" si="127"/>
        <v>67</v>
      </c>
      <c r="W293" s="78">
        <f t="shared" si="128"/>
        <v>67</v>
      </c>
      <c r="Y293" s="67">
        <v>0</v>
      </c>
      <c r="Z293" s="67"/>
      <c r="AD293" s="76">
        <f t="shared" si="129"/>
        <v>0</v>
      </c>
      <c r="AE293" s="76">
        <f t="shared" si="130"/>
        <v>0</v>
      </c>
      <c r="AF293" s="76">
        <f t="shared" si="131"/>
        <v>0</v>
      </c>
      <c r="AG293" s="76">
        <f t="shared" si="132"/>
        <v>0</v>
      </c>
      <c r="AH293" s="76">
        <f t="shared" si="133"/>
        <v>0</v>
      </c>
      <c r="AJ293" s="67">
        <v>9.9</v>
      </c>
      <c r="AK293" s="67"/>
      <c r="AO293" s="76">
        <f t="shared" si="134"/>
        <v>9.9</v>
      </c>
      <c r="AP293" s="76">
        <f t="shared" si="135"/>
        <v>9.9</v>
      </c>
      <c r="AQ293" s="76">
        <f t="shared" si="136"/>
        <v>9.9</v>
      </c>
      <c r="AR293" s="76">
        <f t="shared" si="137"/>
        <v>9.9</v>
      </c>
      <c r="AS293" s="76">
        <f t="shared" si="138"/>
        <v>9.9</v>
      </c>
      <c r="AU293" s="67">
        <v>20.97</v>
      </c>
      <c r="AV293" s="67"/>
      <c r="AZ293" s="76">
        <f t="shared" si="139"/>
        <v>20.97</v>
      </c>
      <c r="BA293" s="76">
        <f t="shared" si="140"/>
        <v>20.97</v>
      </c>
      <c r="BB293" s="76">
        <f t="shared" si="141"/>
        <v>20.97</v>
      </c>
      <c r="BC293" s="76">
        <f t="shared" si="142"/>
        <v>20.97</v>
      </c>
      <c r="BD293" s="76">
        <f t="shared" si="143"/>
        <v>20.97</v>
      </c>
    </row>
    <row r="294" spans="4:56" x14ac:dyDescent="0.25">
      <c r="D294" s="21">
        <f t="shared" si="144"/>
        <v>277</v>
      </c>
      <c r="E294" s="67">
        <v>27.1</v>
      </c>
      <c r="F294" s="67"/>
      <c r="J294" s="76">
        <f t="shared" si="121"/>
        <v>27.1</v>
      </c>
      <c r="K294" s="76">
        <f t="shared" si="122"/>
        <v>27.1</v>
      </c>
      <c r="L294" s="76">
        <f t="shared" si="123"/>
        <v>27.1</v>
      </c>
      <c r="M294" s="76">
        <f t="shared" si="124"/>
        <v>27.1</v>
      </c>
      <c r="O294" s="67">
        <v>67</v>
      </c>
      <c r="P294" s="67"/>
      <c r="T294" s="78">
        <f t="shared" si="125"/>
        <v>67</v>
      </c>
      <c r="U294" s="78">
        <f t="shared" si="126"/>
        <v>67</v>
      </c>
      <c r="V294" s="78">
        <f t="shared" si="127"/>
        <v>67</v>
      </c>
      <c r="W294" s="78">
        <f t="shared" si="128"/>
        <v>67</v>
      </c>
      <c r="Y294" s="67">
        <v>0</v>
      </c>
      <c r="Z294" s="67"/>
      <c r="AD294" s="76">
        <f t="shared" si="129"/>
        <v>0</v>
      </c>
      <c r="AE294" s="76">
        <f t="shared" si="130"/>
        <v>0</v>
      </c>
      <c r="AF294" s="76">
        <f t="shared" si="131"/>
        <v>0</v>
      </c>
      <c r="AG294" s="76">
        <f t="shared" si="132"/>
        <v>0</v>
      </c>
      <c r="AH294" s="76">
        <f t="shared" si="133"/>
        <v>0</v>
      </c>
      <c r="AJ294" s="67">
        <v>7.6</v>
      </c>
      <c r="AK294" s="67"/>
      <c r="AO294" s="76">
        <f t="shared" si="134"/>
        <v>7.6</v>
      </c>
      <c r="AP294" s="76">
        <f t="shared" si="135"/>
        <v>7.6</v>
      </c>
      <c r="AQ294" s="76">
        <f t="shared" si="136"/>
        <v>7.6</v>
      </c>
      <c r="AR294" s="76">
        <f t="shared" si="137"/>
        <v>7.6</v>
      </c>
      <c r="AS294" s="76">
        <f t="shared" si="138"/>
        <v>7.6</v>
      </c>
      <c r="AU294" s="67">
        <v>16.77</v>
      </c>
      <c r="AV294" s="67"/>
      <c r="AZ294" s="76">
        <f t="shared" si="139"/>
        <v>16.77</v>
      </c>
      <c r="BA294" s="76">
        <f t="shared" si="140"/>
        <v>16.77</v>
      </c>
      <c r="BB294" s="76">
        <f t="shared" si="141"/>
        <v>16.77</v>
      </c>
      <c r="BC294" s="76">
        <f t="shared" si="142"/>
        <v>16.77</v>
      </c>
      <c r="BD294" s="76">
        <f t="shared" si="143"/>
        <v>16.77</v>
      </c>
    </row>
    <row r="295" spans="4:56" x14ac:dyDescent="0.25">
      <c r="D295" s="21">
        <f t="shared" si="144"/>
        <v>278</v>
      </c>
      <c r="E295" s="67">
        <v>27.5</v>
      </c>
      <c r="F295" s="67"/>
      <c r="J295" s="76">
        <f t="shared" si="121"/>
        <v>27.5</v>
      </c>
      <c r="K295" s="76">
        <f t="shared" si="122"/>
        <v>27.5</v>
      </c>
      <c r="L295" s="76">
        <f t="shared" si="123"/>
        <v>27.5</v>
      </c>
      <c r="M295" s="76">
        <f t="shared" si="124"/>
        <v>27.5</v>
      </c>
      <c r="O295" s="67">
        <v>69</v>
      </c>
      <c r="P295" s="67"/>
      <c r="T295" s="78">
        <f t="shared" si="125"/>
        <v>69</v>
      </c>
      <c r="U295" s="78">
        <f t="shared" si="126"/>
        <v>69</v>
      </c>
      <c r="V295" s="78">
        <f t="shared" si="127"/>
        <v>69</v>
      </c>
      <c r="W295" s="78">
        <f t="shared" si="128"/>
        <v>69</v>
      </c>
      <c r="Y295" s="67" t="str">
        <v>T</v>
      </c>
      <c r="Z295" s="67"/>
      <c r="AD295" s="76">
        <f t="shared" si="129"/>
        <v>0</v>
      </c>
      <c r="AE295" s="76" t="str">
        <f t="shared" si="130"/>
        <v/>
      </c>
      <c r="AF295" s="76" t="str">
        <f t="shared" si="131"/>
        <v/>
      </c>
      <c r="AG295" s="76">
        <f t="shared" si="132"/>
        <v>0</v>
      </c>
      <c r="AH295" s="76">
        <f t="shared" si="133"/>
        <v>0</v>
      </c>
      <c r="AJ295" s="67">
        <v>6.9</v>
      </c>
      <c r="AK295" s="67"/>
      <c r="AO295" s="76">
        <f t="shared" si="134"/>
        <v>6.9</v>
      </c>
      <c r="AP295" s="76">
        <f t="shared" si="135"/>
        <v>6.9</v>
      </c>
      <c r="AQ295" s="76">
        <f t="shared" si="136"/>
        <v>6.9</v>
      </c>
      <c r="AR295" s="76">
        <f t="shared" si="137"/>
        <v>6.9</v>
      </c>
      <c r="AS295" s="76">
        <f t="shared" si="138"/>
        <v>6.9</v>
      </c>
      <c r="AU295" s="67">
        <v>20.56</v>
      </c>
      <c r="AV295" s="67"/>
      <c r="AZ295" s="76">
        <f t="shared" si="139"/>
        <v>20.56</v>
      </c>
      <c r="BA295" s="76">
        <f t="shared" si="140"/>
        <v>20.56</v>
      </c>
      <c r="BB295" s="76">
        <f t="shared" si="141"/>
        <v>20.56</v>
      </c>
      <c r="BC295" s="76">
        <f t="shared" si="142"/>
        <v>20.56</v>
      </c>
      <c r="BD295" s="76">
        <f t="shared" si="143"/>
        <v>20.56</v>
      </c>
    </row>
    <row r="296" spans="4:56" x14ac:dyDescent="0.25">
      <c r="D296" s="21">
        <f t="shared" si="144"/>
        <v>279</v>
      </c>
      <c r="E296" s="67">
        <v>27.2</v>
      </c>
      <c r="F296" s="67"/>
      <c r="J296" s="76">
        <f t="shared" si="121"/>
        <v>27.2</v>
      </c>
      <c r="K296" s="76">
        <f t="shared" si="122"/>
        <v>27.2</v>
      </c>
      <c r="L296" s="76">
        <f t="shared" si="123"/>
        <v>27.2</v>
      </c>
      <c r="M296" s="76">
        <f t="shared" si="124"/>
        <v>27.2</v>
      </c>
      <c r="O296" s="67">
        <v>74</v>
      </c>
      <c r="P296" s="67"/>
      <c r="T296" s="78">
        <f t="shared" si="125"/>
        <v>74</v>
      </c>
      <c r="U296" s="78">
        <f t="shared" si="126"/>
        <v>74</v>
      </c>
      <c r="V296" s="78">
        <f t="shared" si="127"/>
        <v>74</v>
      </c>
      <c r="W296" s="78">
        <f t="shared" si="128"/>
        <v>74</v>
      </c>
      <c r="Y296" s="67">
        <v>0</v>
      </c>
      <c r="Z296" s="67"/>
      <c r="AD296" s="76">
        <f t="shared" si="129"/>
        <v>0</v>
      </c>
      <c r="AE296" s="76">
        <f t="shared" si="130"/>
        <v>0</v>
      </c>
      <c r="AF296" s="76">
        <f t="shared" si="131"/>
        <v>0</v>
      </c>
      <c r="AG296" s="76">
        <f t="shared" si="132"/>
        <v>0</v>
      </c>
      <c r="AH296" s="76">
        <f t="shared" si="133"/>
        <v>0</v>
      </c>
      <c r="AJ296" s="67">
        <v>0.2</v>
      </c>
      <c r="AK296" s="67"/>
      <c r="AO296" s="76">
        <f t="shared" si="134"/>
        <v>0.2</v>
      </c>
      <c r="AP296" s="76">
        <f t="shared" si="135"/>
        <v>0.2</v>
      </c>
      <c r="AQ296" s="76">
        <f t="shared" si="136"/>
        <v>0.2</v>
      </c>
      <c r="AR296" s="76">
        <f t="shared" si="137"/>
        <v>0.2</v>
      </c>
      <c r="AS296" s="76">
        <f t="shared" si="138"/>
        <v>0.2</v>
      </c>
      <c r="AU296" s="67">
        <v>6.58</v>
      </c>
      <c r="AV296" s="67"/>
      <c r="AZ296" s="76">
        <f t="shared" si="139"/>
        <v>6.58</v>
      </c>
      <c r="BA296" s="76">
        <f t="shared" si="140"/>
        <v>6.58</v>
      </c>
      <c r="BB296" s="76">
        <f t="shared" si="141"/>
        <v>6.58</v>
      </c>
      <c r="BC296" s="76">
        <f t="shared" si="142"/>
        <v>6.58</v>
      </c>
      <c r="BD296" s="76">
        <f t="shared" si="143"/>
        <v>6.58</v>
      </c>
    </row>
    <row r="297" spans="4:56" x14ac:dyDescent="0.25">
      <c r="D297" s="21">
        <f t="shared" si="144"/>
        <v>280</v>
      </c>
      <c r="E297" s="67">
        <v>26.3</v>
      </c>
      <c r="F297" s="67"/>
      <c r="J297" s="76">
        <f t="shared" si="121"/>
        <v>26.3</v>
      </c>
      <c r="K297" s="76">
        <f t="shared" si="122"/>
        <v>26.3</v>
      </c>
      <c r="L297" s="76">
        <f t="shared" si="123"/>
        <v>26.3</v>
      </c>
      <c r="M297" s="76">
        <f t="shared" si="124"/>
        <v>26.3</v>
      </c>
      <c r="O297" s="67">
        <v>67</v>
      </c>
      <c r="P297" s="67"/>
      <c r="T297" s="78">
        <f t="shared" si="125"/>
        <v>67</v>
      </c>
      <c r="U297" s="78">
        <f t="shared" si="126"/>
        <v>67</v>
      </c>
      <c r="V297" s="78">
        <f t="shared" si="127"/>
        <v>67</v>
      </c>
      <c r="W297" s="78">
        <f t="shared" si="128"/>
        <v>67</v>
      </c>
      <c r="Y297" s="67">
        <v>0</v>
      </c>
      <c r="Z297" s="67"/>
      <c r="AD297" s="76">
        <f t="shared" si="129"/>
        <v>0</v>
      </c>
      <c r="AE297" s="76">
        <f t="shared" si="130"/>
        <v>0</v>
      </c>
      <c r="AF297" s="76">
        <f t="shared" si="131"/>
        <v>0</v>
      </c>
      <c r="AG297" s="76">
        <f t="shared" si="132"/>
        <v>0</v>
      </c>
      <c r="AH297" s="76">
        <f t="shared" si="133"/>
        <v>0</v>
      </c>
      <c r="AJ297" s="67">
        <v>0.3</v>
      </c>
      <c r="AK297" s="67"/>
      <c r="AO297" s="76">
        <f t="shared" si="134"/>
        <v>0.3</v>
      </c>
      <c r="AP297" s="76">
        <f t="shared" si="135"/>
        <v>0.3</v>
      </c>
      <c r="AQ297" s="76">
        <f t="shared" si="136"/>
        <v>0.3</v>
      </c>
      <c r="AR297" s="76">
        <f t="shared" si="137"/>
        <v>0.3</v>
      </c>
      <c r="AS297" s="76">
        <f t="shared" si="138"/>
        <v>0.3</v>
      </c>
      <c r="AU297" s="67">
        <v>6.48</v>
      </c>
      <c r="AV297" s="67"/>
      <c r="AZ297" s="76">
        <f t="shared" si="139"/>
        <v>6.48</v>
      </c>
      <c r="BA297" s="76">
        <f t="shared" si="140"/>
        <v>6.48</v>
      </c>
      <c r="BB297" s="76">
        <f t="shared" si="141"/>
        <v>6.48</v>
      </c>
      <c r="BC297" s="76">
        <f t="shared" si="142"/>
        <v>6.48</v>
      </c>
      <c r="BD297" s="76">
        <f t="shared" si="143"/>
        <v>6.48</v>
      </c>
    </row>
    <row r="298" spans="4:56" x14ac:dyDescent="0.25">
      <c r="D298" s="21">
        <f t="shared" si="144"/>
        <v>281</v>
      </c>
      <c r="E298" s="67">
        <v>25.3</v>
      </c>
      <c r="F298" s="67"/>
      <c r="J298" s="76">
        <f t="shared" si="121"/>
        <v>25.3</v>
      </c>
      <c r="K298" s="76">
        <f t="shared" si="122"/>
        <v>25.3</v>
      </c>
      <c r="L298" s="76">
        <f t="shared" si="123"/>
        <v>25.3</v>
      </c>
      <c r="M298" s="76">
        <f t="shared" si="124"/>
        <v>25.3</v>
      </c>
      <c r="O298" s="67">
        <v>69</v>
      </c>
      <c r="P298" s="67"/>
      <c r="T298" s="78">
        <f t="shared" si="125"/>
        <v>69</v>
      </c>
      <c r="U298" s="78">
        <f t="shared" si="126"/>
        <v>69</v>
      </c>
      <c r="V298" s="78">
        <f t="shared" si="127"/>
        <v>69</v>
      </c>
      <c r="W298" s="78">
        <f t="shared" si="128"/>
        <v>69</v>
      </c>
      <c r="Y298" s="67">
        <v>0</v>
      </c>
      <c r="Z298" s="67"/>
      <c r="AD298" s="76">
        <f t="shared" si="129"/>
        <v>0</v>
      </c>
      <c r="AE298" s="76">
        <f t="shared" si="130"/>
        <v>0</v>
      </c>
      <c r="AF298" s="76">
        <f t="shared" si="131"/>
        <v>0</v>
      </c>
      <c r="AG298" s="76">
        <f t="shared" si="132"/>
        <v>0</v>
      </c>
      <c r="AH298" s="76">
        <f t="shared" si="133"/>
        <v>0</v>
      </c>
      <c r="AJ298" s="67">
        <v>0.9</v>
      </c>
      <c r="AK298" s="67"/>
      <c r="AO298" s="76">
        <f t="shared" si="134"/>
        <v>0.9</v>
      </c>
      <c r="AP298" s="76">
        <f t="shared" si="135"/>
        <v>0.9</v>
      </c>
      <c r="AQ298" s="76">
        <f t="shared" si="136"/>
        <v>0.9</v>
      </c>
      <c r="AR298" s="76">
        <f t="shared" si="137"/>
        <v>0.9</v>
      </c>
      <c r="AS298" s="76">
        <f t="shared" si="138"/>
        <v>0.9</v>
      </c>
      <c r="AU298" s="67">
        <v>5.58</v>
      </c>
      <c r="AV298" s="67"/>
      <c r="AZ298" s="76">
        <f t="shared" si="139"/>
        <v>5.58</v>
      </c>
      <c r="BA298" s="76">
        <f t="shared" si="140"/>
        <v>5.58</v>
      </c>
      <c r="BB298" s="76">
        <f t="shared" si="141"/>
        <v>5.58</v>
      </c>
      <c r="BC298" s="76">
        <f t="shared" si="142"/>
        <v>5.58</v>
      </c>
      <c r="BD298" s="76">
        <f t="shared" si="143"/>
        <v>5.58</v>
      </c>
    </row>
    <row r="299" spans="4:56" x14ac:dyDescent="0.25">
      <c r="D299" s="21">
        <f t="shared" si="144"/>
        <v>282</v>
      </c>
      <c r="E299" s="67">
        <v>25.7</v>
      </c>
      <c r="F299" s="67"/>
      <c r="J299" s="76">
        <f t="shared" si="121"/>
        <v>25.7</v>
      </c>
      <c r="K299" s="76">
        <f t="shared" si="122"/>
        <v>25.7</v>
      </c>
      <c r="L299" s="76">
        <f t="shared" si="123"/>
        <v>25.7</v>
      </c>
      <c r="M299" s="76">
        <f t="shared" si="124"/>
        <v>25.7</v>
      </c>
      <c r="O299" s="67">
        <v>65</v>
      </c>
      <c r="P299" s="67"/>
      <c r="T299" s="78">
        <f t="shared" si="125"/>
        <v>65</v>
      </c>
      <c r="U299" s="78">
        <f t="shared" si="126"/>
        <v>65</v>
      </c>
      <c r="V299" s="78">
        <f t="shared" si="127"/>
        <v>65</v>
      </c>
      <c r="W299" s="78">
        <f t="shared" si="128"/>
        <v>65</v>
      </c>
      <c r="Y299" s="67">
        <v>0</v>
      </c>
      <c r="Z299" s="67"/>
      <c r="AD299" s="76">
        <f t="shared" si="129"/>
        <v>0</v>
      </c>
      <c r="AE299" s="76">
        <f t="shared" si="130"/>
        <v>0</v>
      </c>
      <c r="AF299" s="76">
        <f t="shared" si="131"/>
        <v>0</v>
      </c>
      <c r="AG299" s="76">
        <f t="shared" si="132"/>
        <v>0</v>
      </c>
      <c r="AH299" s="76">
        <f t="shared" si="133"/>
        <v>0</v>
      </c>
      <c r="AJ299" s="67">
        <v>4.5</v>
      </c>
      <c r="AK299" s="67"/>
      <c r="AO299" s="76">
        <f t="shared" si="134"/>
        <v>4.5</v>
      </c>
      <c r="AP299" s="76">
        <f t="shared" si="135"/>
        <v>4.5</v>
      </c>
      <c r="AQ299" s="76">
        <f t="shared" si="136"/>
        <v>4.5</v>
      </c>
      <c r="AR299" s="76">
        <f t="shared" si="137"/>
        <v>4.5</v>
      </c>
      <c r="AS299" s="76">
        <f t="shared" si="138"/>
        <v>4.5</v>
      </c>
      <c r="AU299" s="67">
        <v>10.8</v>
      </c>
      <c r="AV299" s="67"/>
      <c r="AZ299" s="76">
        <f t="shared" si="139"/>
        <v>10.8</v>
      </c>
      <c r="BA299" s="76">
        <f t="shared" si="140"/>
        <v>10.8</v>
      </c>
      <c r="BB299" s="76">
        <f t="shared" si="141"/>
        <v>10.8</v>
      </c>
      <c r="BC299" s="76">
        <f t="shared" si="142"/>
        <v>10.8</v>
      </c>
      <c r="BD299" s="76">
        <f t="shared" si="143"/>
        <v>10.8</v>
      </c>
    </row>
    <row r="300" spans="4:56" x14ac:dyDescent="0.25">
      <c r="D300" s="21">
        <f t="shared" si="144"/>
        <v>283</v>
      </c>
      <c r="E300" s="67">
        <v>26</v>
      </c>
      <c r="F300" s="67"/>
      <c r="J300" s="76">
        <f t="shared" si="121"/>
        <v>26</v>
      </c>
      <c r="K300" s="76">
        <f t="shared" si="122"/>
        <v>26</v>
      </c>
      <c r="L300" s="76">
        <f t="shared" si="123"/>
        <v>26</v>
      </c>
      <c r="M300" s="76">
        <f t="shared" si="124"/>
        <v>26</v>
      </c>
      <c r="O300" s="67">
        <v>66</v>
      </c>
      <c r="P300" s="67"/>
      <c r="T300" s="78">
        <f t="shared" si="125"/>
        <v>66</v>
      </c>
      <c r="U300" s="78">
        <f t="shared" si="126"/>
        <v>66</v>
      </c>
      <c r="V300" s="78">
        <f t="shared" si="127"/>
        <v>66</v>
      </c>
      <c r="W300" s="78">
        <f t="shared" si="128"/>
        <v>66</v>
      </c>
      <c r="Y300" s="67">
        <v>0</v>
      </c>
      <c r="Z300" s="67"/>
      <c r="AD300" s="76">
        <f t="shared" si="129"/>
        <v>0</v>
      </c>
      <c r="AE300" s="76">
        <f t="shared" si="130"/>
        <v>0</v>
      </c>
      <c r="AF300" s="76">
        <f t="shared" si="131"/>
        <v>0</v>
      </c>
      <c r="AG300" s="76">
        <f t="shared" si="132"/>
        <v>0</v>
      </c>
      <c r="AH300" s="76">
        <f t="shared" si="133"/>
        <v>0</v>
      </c>
      <c r="AJ300" s="67">
        <v>1.1000000000000001</v>
      </c>
      <c r="AK300" s="67"/>
      <c r="AO300" s="76">
        <f t="shared" si="134"/>
        <v>1.1000000000000001</v>
      </c>
      <c r="AP300" s="76">
        <f t="shared" si="135"/>
        <v>1.1000000000000001</v>
      </c>
      <c r="AQ300" s="76">
        <f t="shared" si="136"/>
        <v>1.1000000000000001</v>
      </c>
      <c r="AR300" s="76">
        <f t="shared" si="137"/>
        <v>1.1000000000000001</v>
      </c>
      <c r="AS300" s="76">
        <f t="shared" si="138"/>
        <v>1.1000000000000001</v>
      </c>
      <c r="AU300" s="67">
        <v>8.6999999999999993</v>
      </c>
      <c r="AV300" s="67"/>
      <c r="AZ300" s="76">
        <f t="shared" si="139"/>
        <v>8.6999999999999993</v>
      </c>
      <c r="BA300" s="76">
        <f t="shared" si="140"/>
        <v>8.6999999999999993</v>
      </c>
      <c r="BB300" s="76">
        <f t="shared" si="141"/>
        <v>8.6999999999999993</v>
      </c>
      <c r="BC300" s="76">
        <f t="shared" si="142"/>
        <v>8.6999999999999993</v>
      </c>
      <c r="BD300" s="76">
        <f t="shared" si="143"/>
        <v>8.6999999999999993</v>
      </c>
    </row>
    <row r="301" spans="4:56" x14ac:dyDescent="0.25">
      <c r="D301" s="21">
        <f t="shared" si="144"/>
        <v>284</v>
      </c>
      <c r="E301" s="67">
        <v>26.2</v>
      </c>
      <c r="F301" s="67"/>
      <c r="J301" s="76">
        <f t="shared" si="121"/>
        <v>26.2</v>
      </c>
      <c r="K301" s="76">
        <f t="shared" si="122"/>
        <v>26.2</v>
      </c>
      <c r="L301" s="76">
        <f t="shared" si="123"/>
        <v>26.2</v>
      </c>
      <c r="M301" s="76">
        <f t="shared" si="124"/>
        <v>26.2</v>
      </c>
      <c r="O301" s="67">
        <v>71</v>
      </c>
      <c r="P301" s="67"/>
      <c r="T301" s="78">
        <f t="shared" si="125"/>
        <v>71</v>
      </c>
      <c r="U301" s="78">
        <f t="shared" si="126"/>
        <v>71</v>
      </c>
      <c r="V301" s="78">
        <f t="shared" si="127"/>
        <v>71</v>
      </c>
      <c r="W301" s="78">
        <f t="shared" si="128"/>
        <v>71</v>
      </c>
      <c r="Y301" s="67">
        <v>0</v>
      </c>
      <c r="Z301" s="67"/>
      <c r="AD301" s="76">
        <f t="shared" si="129"/>
        <v>0</v>
      </c>
      <c r="AE301" s="76">
        <f t="shared" si="130"/>
        <v>0</v>
      </c>
      <c r="AF301" s="76">
        <f t="shared" si="131"/>
        <v>0</v>
      </c>
      <c r="AG301" s="76">
        <f t="shared" si="132"/>
        <v>0</v>
      </c>
      <c r="AH301" s="76">
        <f t="shared" si="133"/>
        <v>0</v>
      </c>
      <c r="AJ301" s="67">
        <v>4</v>
      </c>
      <c r="AK301" s="67"/>
      <c r="AO301" s="76">
        <f t="shared" si="134"/>
        <v>4</v>
      </c>
      <c r="AP301" s="76">
        <f t="shared" si="135"/>
        <v>4</v>
      </c>
      <c r="AQ301" s="76">
        <f t="shared" si="136"/>
        <v>4</v>
      </c>
      <c r="AR301" s="76">
        <f t="shared" si="137"/>
        <v>4</v>
      </c>
      <c r="AS301" s="76">
        <f t="shared" si="138"/>
        <v>4</v>
      </c>
      <c r="AU301" s="67">
        <v>13.46</v>
      </c>
      <c r="AV301" s="67"/>
      <c r="AZ301" s="76">
        <f t="shared" si="139"/>
        <v>13.46</v>
      </c>
      <c r="BA301" s="76">
        <f t="shared" si="140"/>
        <v>13.46</v>
      </c>
      <c r="BB301" s="76">
        <f t="shared" si="141"/>
        <v>13.46</v>
      </c>
      <c r="BC301" s="76">
        <f t="shared" si="142"/>
        <v>13.46</v>
      </c>
      <c r="BD301" s="76">
        <f t="shared" si="143"/>
        <v>13.46</v>
      </c>
    </row>
    <row r="302" spans="4:56" x14ac:dyDescent="0.25">
      <c r="D302" s="21">
        <f t="shared" si="144"/>
        <v>285</v>
      </c>
      <c r="E302" s="67">
        <v>27.2</v>
      </c>
      <c r="F302" s="67"/>
      <c r="J302" s="76">
        <f t="shared" si="121"/>
        <v>27.2</v>
      </c>
      <c r="K302" s="76">
        <f t="shared" si="122"/>
        <v>27.2</v>
      </c>
      <c r="L302" s="76">
        <f t="shared" si="123"/>
        <v>27.2</v>
      </c>
      <c r="M302" s="76">
        <f t="shared" si="124"/>
        <v>27.2</v>
      </c>
      <c r="O302" s="67">
        <v>76</v>
      </c>
      <c r="P302" s="67"/>
      <c r="T302" s="78">
        <f t="shared" si="125"/>
        <v>76</v>
      </c>
      <c r="U302" s="78">
        <f t="shared" si="126"/>
        <v>76</v>
      </c>
      <c r="V302" s="78">
        <f t="shared" si="127"/>
        <v>76</v>
      </c>
      <c r="W302" s="78">
        <f t="shared" si="128"/>
        <v>76</v>
      </c>
      <c r="Y302" s="67">
        <v>0</v>
      </c>
      <c r="Z302" s="67"/>
      <c r="AD302" s="76">
        <f t="shared" si="129"/>
        <v>0</v>
      </c>
      <c r="AE302" s="76">
        <f t="shared" si="130"/>
        <v>0</v>
      </c>
      <c r="AF302" s="76">
        <f t="shared" si="131"/>
        <v>0</v>
      </c>
      <c r="AG302" s="76">
        <f t="shared" si="132"/>
        <v>0</v>
      </c>
      <c r="AH302" s="76">
        <f t="shared" si="133"/>
        <v>0</v>
      </c>
      <c r="AJ302" s="67">
        <v>2.6</v>
      </c>
      <c r="AK302" s="67"/>
      <c r="AO302" s="76">
        <f t="shared" si="134"/>
        <v>2.6</v>
      </c>
      <c r="AP302" s="76">
        <f t="shared" si="135"/>
        <v>2.6</v>
      </c>
      <c r="AQ302" s="76">
        <f t="shared" si="136"/>
        <v>2.6</v>
      </c>
      <c r="AR302" s="76">
        <f t="shared" si="137"/>
        <v>2.6</v>
      </c>
      <c r="AS302" s="76">
        <f t="shared" si="138"/>
        <v>2.6</v>
      </c>
      <c r="AU302" s="67">
        <v>12.73</v>
      </c>
      <c r="AV302" s="67"/>
      <c r="AZ302" s="76">
        <f t="shared" si="139"/>
        <v>12.73</v>
      </c>
      <c r="BA302" s="76">
        <f t="shared" si="140"/>
        <v>12.73</v>
      </c>
      <c r="BB302" s="76">
        <f t="shared" si="141"/>
        <v>12.73</v>
      </c>
      <c r="BC302" s="76">
        <f t="shared" si="142"/>
        <v>12.73</v>
      </c>
      <c r="BD302" s="76">
        <f t="shared" si="143"/>
        <v>12.73</v>
      </c>
    </row>
    <row r="303" spans="4:56" x14ac:dyDescent="0.25">
      <c r="D303" s="21">
        <f t="shared" si="144"/>
        <v>286</v>
      </c>
      <c r="E303" s="67">
        <v>28.1</v>
      </c>
      <c r="F303" s="67"/>
      <c r="J303" s="76">
        <f t="shared" si="121"/>
        <v>28.1</v>
      </c>
      <c r="K303" s="76">
        <f t="shared" si="122"/>
        <v>28.1</v>
      </c>
      <c r="L303" s="76">
        <f t="shared" si="123"/>
        <v>28.1</v>
      </c>
      <c r="M303" s="76">
        <f t="shared" si="124"/>
        <v>28.1</v>
      </c>
      <c r="O303" s="67">
        <v>78</v>
      </c>
      <c r="P303" s="67"/>
      <c r="T303" s="78">
        <f t="shared" si="125"/>
        <v>78</v>
      </c>
      <c r="U303" s="78">
        <f t="shared" si="126"/>
        <v>78</v>
      </c>
      <c r="V303" s="78">
        <f t="shared" si="127"/>
        <v>78</v>
      </c>
      <c r="W303" s="78">
        <f t="shared" si="128"/>
        <v>78</v>
      </c>
      <c r="Y303" s="67">
        <v>0</v>
      </c>
      <c r="Z303" s="67"/>
      <c r="AD303" s="76">
        <f t="shared" si="129"/>
        <v>0</v>
      </c>
      <c r="AE303" s="76">
        <f t="shared" si="130"/>
        <v>0</v>
      </c>
      <c r="AF303" s="76">
        <f t="shared" si="131"/>
        <v>0</v>
      </c>
      <c r="AG303" s="76">
        <f t="shared" si="132"/>
        <v>0</v>
      </c>
      <c r="AH303" s="76">
        <f t="shared" si="133"/>
        <v>0</v>
      </c>
      <c r="AJ303" s="67">
        <v>8.5</v>
      </c>
      <c r="AK303" s="67"/>
      <c r="AO303" s="76">
        <f t="shared" si="134"/>
        <v>8.5</v>
      </c>
      <c r="AP303" s="76">
        <f t="shared" si="135"/>
        <v>8.5</v>
      </c>
      <c r="AQ303" s="76">
        <f t="shared" si="136"/>
        <v>8.5</v>
      </c>
      <c r="AR303" s="76">
        <f t="shared" si="137"/>
        <v>8.5</v>
      </c>
      <c r="AS303" s="76">
        <f t="shared" si="138"/>
        <v>8.5</v>
      </c>
      <c r="AU303" s="67">
        <v>16.73</v>
      </c>
      <c r="AV303" s="67"/>
      <c r="AZ303" s="76">
        <f t="shared" si="139"/>
        <v>16.73</v>
      </c>
      <c r="BA303" s="76">
        <f t="shared" si="140"/>
        <v>16.73</v>
      </c>
      <c r="BB303" s="76">
        <f t="shared" si="141"/>
        <v>16.73</v>
      </c>
      <c r="BC303" s="76">
        <f t="shared" si="142"/>
        <v>16.73</v>
      </c>
      <c r="BD303" s="76">
        <f t="shared" si="143"/>
        <v>16.73</v>
      </c>
    </row>
    <row r="304" spans="4:56" x14ac:dyDescent="0.25">
      <c r="D304" s="21">
        <f t="shared" si="144"/>
        <v>287</v>
      </c>
      <c r="E304" s="67">
        <v>27.1</v>
      </c>
      <c r="F304" s="67"/>
      <c r="J304" s="76">
        <f t="shared" si="121"/>
        <v>27.1</v>
      </c>
      <c r="K304" s="76">
        <f t="shared" si="122"/>
        <v>27.1</v>
      </c>
      <c r="L304" s="76">
        <f t="shared" si="123"/>
        <v>27.1</v>
      </c>
      <c r="M304" s="76">
        <f t="shared" si="124"/>
        <v>27.1</v>
      </c>
      <c r="O304" s="67">
        <v>78</v>
      </c>
      <c r="P304" s="67"/>
      <c r="T304" s="78">
        <f t="shared" si="125"/>
        <v>78</v>
      </c>
      <c r="U304" s="78">
        <f t="shared" si="126"/>
        <v>78</v>
      </c>
      <c r="V304" s="78">
        <f t="shared" si="127"/>
        <v>78</v>
      </c>
      <c r="W304" s="78">
        <f t="shared" si="128"/>
        <v>78</v>
      </c>
      <c r="Y304" s="67">
        <v>51.5</v>
      </c>
      <c r="Z304" s="67"/>
      <c r="AD304" s="76">
        <f t="shared" si="129"/>
        <v>51.5</v>
      </c>
      <c r="AE304" s="76">
        <f t="shared" si="130"/>
        <v>51.5</v>
      </c>
      <c r="AF304" s="76">
        <f t="shared" si="131"/>
        <v>51.5</v>
      </c>
      <c r="AG304" s="76">
        <f t="shared" si="132"/>
        <v>51.5</v>
      </c>
      <c r="AH304" s="76">
        <f t="shared" si="133"/>
        <v>51.5</v>
      </c>
      <c r="AJ304" s="67">
        <v>8.6</v>
      </c>
      <c r="AK304" s="67"/>
      <c r="AO304" s="76">
        <f t="shared" si="134"/>
        <v>8.6</v>
      </c>
      <c r="AP304" s="76">
        <f t="shared" si="135"/>
        <v>8.6</v>
      </c>
      <c r="AQ304" s="76">
        <f t="shared" si="136"/>
        <v>8.6</v>
      </c>
      <c r="AR304" s="76">
        <f t="shared" si="137"/>
        <v>8.6</v>
      </c>
      <c r="AS304" s="76">
        <f t="shared" si="138"/>
        <v>8.6</v>
      </c>
      <c r="AU304" s="67">
        <v>16.88</v>
      </c>
      <c r="AV304" s="67"/>
      <c r="AZ304" s="76">
        <f t="shared" si="139"/>
        <v>16.88</v>
      </c>
      <c r="BA304" s="76">
        <f t="shared" si="140"/>
        <v>16.88</v>
      </c>
      <c r="BB304" s="76">
        <f t="shared" si="141"/>
        <v>16.88</v>
      </c>
      <c r="BC304" s="76">
        <f t="shared" si="142"/>
        <v>16.88</v>
      </c>
      <c r="BD304" s="76">
        <f t="shared" si="143"/>
        <v>16.88</v>
      </c>
    </row>
    <row r="305" spans="4:56" x14ac:dyDescent="0.25">
      <c r="D305" s="21">
        <f t="shared" si="144"/>
        <v>288</v>
      </c>
      <c r="E305" s="67">
        <v>26.3</v>
      </c>
      <c r="F305" s="67"/>
      <c r="J305" s="76">
        <f t="shared" si="121"/>
        <v>26.3</v>
      </c>
      <c r="K305" s="76">
        <f t="shared" si="122"/>
        <v>26.3</v>
      </c>
      <c r="L305" s="76">
        <f t="shared" si="123"/>
        <v>26.3</v>
      </c>
      <c r="M305" s="76">
        <f t="shared" si="124"/>
        <v>26.3</v>
      </c>
      <c r="O305" s="67">
        <v>78</v>
      </c>
      <c r="P305" s="67"/>
      <c r="T305" s="78">
        <f t="shared" si="125"/>
        <v>78</v>
      </c>
      <c r="U305" s="78">
        <f t="shared" si="126"/>
        <v>78</v>
      </c>
      <c r="V305" s="78">
        <f t="shared" si="127"/>
        <v>78</v>
      </c>
      <c r="W305" s="78">
        <f t="shared" si="128"/>
        <v>78</v>
      </c>
      <c r="Y305" s="67">
        <v>18</v>
      </c>
      <c r="Z305" s="67"/>
      <c r="AD305" s="76">
        <f t="shared" si="129"/>
        <v>18</v>
      </c>
      <c r="AE305" s="76">
        <f t="shared" si="130"/>
        <v>18</v>
      </c>
      <c r="AF305" s="76">
        <f t="shared" si="131"/>
        <v>18</v>
      </c>
      <c r="AG305" s="76">
        <f t="shared" si="132"/>
        <v>18</v>
      </c>
      <c r="AH305" s="76">
        <f t="shared" si="133"/>
        <v>18</v>
      </c>
      <c r="AJ305" s="67">
        <v>0</v>
      </c>
      <c r="AK305" s="67"/>
      <c r="AO305" s="76">
        <f t="shared" si="134"/>
        <v>0</v>
      </c>
      <c r="AP305" s="76">
        <f t="shared" si="135"/>
        <v>0</v>
      </c>
      <c r="AQ305" s="76">
        <f t="shared" si="136"/>
        <v>0</v>
      </c>
      <c r="AR305" s="76">
        <f t="shared" si="137"/>
        <v>0</v>
      </c>
      <c r="AS305" s="76">
        <f t="shared" si="138"/>
        <v>0</v>
      </c>
      <c r="AU305" s="67">
        <v>2.98</v>
      </c>
      <c r="AV305" s="67"/>
      <c r="AZ305" s="76">
        <f t="shared" si="139"/>
        <v>2.98</v>
      </c>
      <c r="BA305" s="76">
        <f t="shared" si="140"/>
        <v>2.98</v>
      </c>
      <c r="BB305" s="76">
        <f t="shared" si="141"/>
        <v>2.98</v>
      </c>
      <c r="BC305" s="76">
        <f t="shared" si="142"/>
        <v>2.98</v>
      </c>
      <c r="BD305" s="76">
        <f t="shared" si="143"/>
        <v>2.98</v>
      </c>
    </row>
    <row r="306" spans="4:56" x14ac:dyDescent="0.25">
      <c r="D306" s="21">
        <f t="shared" si="144"/>
        <v>289</v>
      </c>
      <c r="E306" s="67">
        <v>26.2</v>
      </c>
      <c r="F306" s="67"/>
      <c r="J306" s="76">
        <f t="shared" si="121"/>
        <v>26.2</v>
      </c>
      <c r="K306" s="76">
        <f t="shared" si="122"/>
        <v>26.2</v>
      </c>
      <c r="L306" s="76">
        <f t="shared" si="123"/>
        <v>26.2</v>
      </c>
      <c r="M306" s="76">
        <f t="shared" si="124"/>
        <v>26.2</v>
      </c>
      <c r="O306" s="67">
        <v>77</v>
      </c>
      <c r="P306" s="67"/>
      <c r="T306" s="78">
        <f t="shared" si="125"/>
        <v>77</v>
      </c>
      <c r="U306" s="78">
        <f t="shared" si="126"/>
        <v>77</v>
      </c>
      <c r="V306" s="78">
        <f t="shared" si="127"/>
        <v>77</v>
      </c>
      <c r="W306" s="78">
        <f t="shared" si="128"/>
        <v>77</v>
      </c>
      <c r="Y306" s="67">
        <v>9.5</v>
      </c>
      <c r="Z306" s="67"/>
      <c r="AD306" s="76">
        <f t="shared" si="129"/>
        <v>9.5</v>
      </c>
      <c r="AE306" s="76">
        <f t="shared" si="130"/>
        <v>9.5</v>
      </c>
      <c r="AF306" s="76">
        <f t="shared" si="131"/>
        <v>9.5</v>
      </c>
      <c r="AG306" s="76">
        <f t="shared" si="132"/>
        <v>9.5</v>
      </c>
      <c r="AH306" s="76">
        <f t="shared" si="133"/>
        <v>9.5</v>
      </c>
      <c r="AJ306" s="67">
        <v>2.1</v>
      </c>
      <c r="AK306" s="67"/>
      <c r="AO306" s="76">
        <f t="shared" si="134"/>
        <v>2.1</v>
      </c>
      <c r="AP306" s="76">
        <f t="shared" si="135"/>
        <v>2.1</v>
      </c>
      <c r="AQ306" s="76">
        <f t="shared" si="136"/>
        <v>2.1</v>
      </c>
      <c r="AR306" s="76">
        <f t="shared" si="137"/>
        <v>2.1</v>
      </c>
      <c r="AS306" s="76">
        <f t="shared" si="138"/>
        <v>2.1</v>
      </c>
      <c r="AU306" s="67">
        <v>8.5</v>
      </c>
      <c r="AV306" s="67"/>
      <c r="AZ306" s="76">
        <f t="shared" si="139"/>
        <v>8.5</v>
      </c>
      <c r="BA306" s="76">
        <f t="shared" si="140"/>
        <v>8.5</v>
      </c>
      <c r="BB306" s="76">
        <f t="shared" si="141"/>
        <v>8.5</v>
      </c>
      <c r="BC306" s="76">
        <f t="shared" si="142"/>
        <v>8.5</v>
      </c>
      <c r="BD306" s="76">
        <f t="shared" si="143"/>
        <v>8.5</v>
      </c>
    </row>
    <row r="307" spans="4:56" x14ac:dyDescent="0.25">
      <c r="D307" s="21">
        <f t="shared" si="144"/>
        <v>290</v>
      </c>
      <c r="E307" s="67">
        <v>24.9</v>
      </c>
      <c r="F307" s="67"/>
      <c r="J307" s="76">
        <f t="shared" si="121"/>
        <v>24.9</v>
      </c>
      <c r="K307" s="76">
        <f t="shared" si="122"/>
        <v>24.9</v>
      </c>
      <c r="L307" s="76">
        <f t="shared" si="123"/>
        <v>24.9</v>
      </c>
      <c r="M307" s="76">
        <f t="shared" si="124"/>
        <v>24.9</v>
      </c>
      <c r="O307" s="67">
        <v>83</v>
      </c>
      <c r="P307" s="67"/>
      <c r="T307" s="78">
        <f t="shared" si="125"/>
        <v>83</v>
      </c>
      <c r="U307" s="78">
        <f t="shared" si="126"/>
        <v>83</v>
      </c>
      <c r="V307" s="78">
        <f t="shared" si="127"/>
        <v>83</v>
      </c>
      <c r="W307" s="78">
        <f t="shared" si="128"/>
        <v>83</v>
      </c>
      <c r="Y307" s="67">
        <v>23</v>
      </c>
      <c r="Z307" s="67"/>
      <c r="AD307" s="76">
        <f t="shared" si="129"/>
        <v>23</v>
      </c>
      <c r="AE307" s="76">
        <f t="shared" si="130"/>
        <v>23</v>
      </c>
      <c r="AF307" s="76">
        <f t="shared" si="131"/>
        <v>23</v>
      </c>
      <c r="AG307" s="76">
        <f t="shared" si="132"/>
        <v>23</v>
      </c>
      <c r="AH307" s="76">
        <f t="shared" si="133"/>
        <v>23</v>
      </c>
      <c r="AJ307" s="67">
        <v>0</v>
      </c>
      <c r="AK307" s="67"/>
      <c r="AO307" s="76">
        <f t="shared" si="134"/>
        <v>0</v>
      </c>
      <c r="AP307" s="76">
        <f t="shared" si="135"/>
        <v>0</v>
      </c>
      <c r="AQ307" s="76">
        <f t="shared" si="136"/>
        <v>0</v>
      </c>
      <c r="AR307" s="76">
        <f t="shared" si="137"/>
        <v>0</v>
      </c>
      <c r="AS307" s="76">
        <f t="shared" si="138"/>
        <v>0</v>
      </c>
      <c r="AU307" s="67">
        <v>1.02</v>
      </c>
      <c r="AV307" s="67"/>
      <c r="AZ307" s="76">
        <f t="shared" si="139"/>
        <v>1.02</v>
      </c>
      <c r="BA307" s="76">
        <f t="shared" si="140"/>
        <v>1.02</v>
      </c>
      <c r="BB307" s="76">
        <f t="shared" si="141"/>
        <v>1.02</v>
      </c>
      <c r="BC307" s="76">
        <f t="shared" si="142"/>
        <v>1.02</v>
      </c>
      <c r="BD307" s="76">
        <f t="shared" si="143"/>
        <v>1.02</v>
      </c>
    </row>
    <row r="308" spans="4:56" x14ac:dyDescent="0.25">
      <c r="D308" s="21">
        <f t="shared" si="144"/>
        <v>291</v>
      </c>
      <c r="E308" s="67">
        <v>23.5</v>
      </c>
      <c r="F308" s="67"/>
      <c r="J308" s="76">
        <f t="shared" si="121"/>
        <v>23.5</v>
      </c>
      <c r="K308" s="76">
        <f t="shared" si="122"/>
        <v>23.5</v>
      </c>
      <c r="L308" s="76">
        <f t="shared" si="123"/>
        <v>23.5</v>
      </c>
      <c r="M308" s="76">
        <f t="shared" si="124"/>
        <v>23.5</v>
      </c>
      <c r="O308" s="67">
        <v>88</v>
      </c>
      <c r="P308" s="67"/>
      <c r="T308" s="78">
        <f t="shared" si="125"/>
        <v>88</v>
      </c>
      <c r="U308" s="78">
        <f t="shared" si="126"/>
        <v>88</v>
      </c>
      <c r="V308" s="78">
        <f t="shared" si="127"/>
        <v>88</v>
      </c>
      <c r="W308" s="78">
        <f t="shared" si="128"/>
        <v>88</v>
      </c>
      <c r="Y308" s="67">
        <v>69.5</v>
      </c>
      <c r="Z308" s="67"/>
      <c r="AD308" s="76">
        <f t="shared" si="129"/>
        <v>69.5</v>
      </c>
      <c r="AE308" s="76">
        <f t="shared" si="130"/>
        <v>69.5</v>
      </c>
      <c r="AF308" s="76">
        <f t="shared" si="131"/>
        <v>69.5</v>
      </c>
      <c r="AG308" s="76">
        <f t="shared" si="132"/>
        <v>69.5</v>
      </c>
      <c r="AH308" s="76">
        <f t="shared" si="133"/>
        <v>69.5</v>
      </c>
      <c r="AJ308" s="67">
        <v>0</v>
      </c>
      <c r="AK308" s="67"/>
      <c r="AO308" s="76">
        <f t="shared" si="134"/>
        <v>0</v>
      </c>
      <c r="AP308" s="76">
        <f t="shared" si="135"/>
        <v>0</v>
      </c>
      <c r="AQ308" s="76">
        <f t="shared" si="136"/>
        <v>0</v>
      </c>
      <c r="AR308" s="76">
        <f t="shared" si="137"/>
        <v>0</v>
      </c>
      <c r="AS308" s="76">
        <f t="shared" si="138"/>
        <v>0</v>
      </c>
      <c r="AU308" s="67">
        <v>0.91</v>
      </c>
      <c r="AV308" s="67"/>
      <c r="AZ308" s="76">
        <f t="shared" si="139"/>
        <v>0.91</v>
      </c>
      <c r="BA308" s="76">
        <f t="shared" si="140"/>
        <v>0.91</v>
      </c>
      <c r="BB308" s="76">
        <f t="shared" si="141"/>
        <v>0.91</v>
      </c>
      <c r="BC308" s="76">
        <f t="shared" si="142"/>
        <v>0.91</v>
      </c>
      <c r="BD308" s="76">
        <f t="shared" si="143"/>
        <v>0.91</v>
      </c>
    </row>
    <row r="309" spans="4:56" x14ac:dyDescent="0.25">
      <c r="D309" s="21">
        <f t="shared" si="144"/>
        <v>292</v>
      </c>
      <c r="E309" s="67">
        <v>24.1</v>
      </c>
      <c r="F309" s="67"/>
      <c r="J309" s="76">
        <f t="shared" si="121"/>
        <v>24.1</v>
      </c>
      <c r="K309" s="76">
        <f t="shared" si="122"/>
        <v>24.1</v>
      </c>
      <c r="L309" s="76">
        <f t="shared" si="123"/>
        <v>24.1</v>
      </c>
      <c r="M309" s="76">
        <f t="shared" si="124"/>
        <v>24.1</v>
      </c>
      <c r="O309" s="67">
        <v>86</v>
      </c>
      <c r="P309" s="67"/>
      <c r="T309" s="78">
        <f t="shared" si="125"/>
        <v>86</v>
      </c>
      <c r="U309" s="78">
        <f t="shared" si="126"/>
        <v>86</v>
      </c>
      <c r="V309" s="78">
        <f t="shared" si="127"/>
        <v>86</v>
      </c>
      <c r="W309" s="78">
        <f t="shared" si="128"/>
        <v>86</v>
      </c>
      <c r="Y309" s="67">
        <v>5.5</v>
      </c>
      <c r="Z309" s="67"/>
      <c r="AD309" s="76">
        <f t="shared" si="129"/>
        <v>5.5</v>
      </c>
      <c r="AE309" s="76">
        <f t="shared" si="130"/>
        <v>5.5</v>
      </c>
      <c r="AF309" s="76">
        <f t="shared" si="131"/>
        <v>5.5</v>
      </c>
      <c r="AG309" s="76">
        <f t="shared" si="132"/>
        <v>5.5</v>
      </c>
      <c r="AH309" s="76">
        <f t="shared" si="133"/>
        <v>5.5</v>
      </c>
      <c r="AJ309" s="67">
        <v>0.5</v>
      </c>
      <c r="AK309" s="67"/>
      <c r="AO309" s="76">
        <f t="shared" si="134"/>
        <v>0.5</v>
      </c>
      <c r="AP309" s="76">
        <f t="shared" si="135"/>
        <v>0.5</v>
      </c>
      <c r="AQ309" s="76">
        <f t="shared" si="136"/>
        <v>0.5</v>
      </c>
      <c r="AR309" s="76">
        <f t="shared" si="137"/>
        <v>0.5</v>
      </c>
      <c r="AS309" s="76">
        <f t="shared" si="138"/>
        <v>0.5</v>
      </c>
      <c r="AU309" s="67">
        <v>6</v>
      </c>
      <c r="AV309" s="67"/>
      <c r="AZ309" s="76">
        <f t="shared" si="139"/>
        <v>6</v>
      </c>
      <c r="BA309" s="76">
        <f t="shared" si="140"/>
        <v>6</v>
      </c>
      <c r="BB309" s="76">
        <f t="shared" si="141"/>
        <v>6</v>
      </c>
      <c r="BC309" s="76">
        <f t="shared" si="142"/>
        <v>6</v>
      </c>
      <c r="BD309" s="76">
        <f t="shared" si="143"/>
        <v>6</v>
      </c>
    </row>
    <row r="310" spans="4:56" x14ac:dyDescent="0.25">
      <c r="D310" s="21">
        <f t="shared" si="144"/>
        <v>293</v>
      </c>
      <c r="E310" s="67">
        <v>24</v>
      </c>
      <c r="F310" s="67"/>
      <c r="J310" s="76">
        <f t="shared" si="121"/>
        <v>24</v>
      </c>
      <c r="K310" s="76">
        <f t="shared" si="122"/>
        <v>24</v>
      </c>
      <c r="L310" s="76">
        <f t="shared" si="123"/>
        <v>24</v>
      </c>
      <c r="M310" s="76">
        <f t="shared" si="124"/>
        <v>24</v>
      </c>
      <c r="O310" s="67">
        <v>84</v>
      </c>
      <c r="P310" s="67"/>
      <c r="T310" s="78">
        <f t="shared" si="125"/>
        <v>84</v>
      </c>
      <c r="U310" s="78">
        <f t="shared" si="126"/>
        <v>84</v>
      </c>
      <c r="V310" s="78">
        <f t="shared" si="127"/>
        <v>84</v>
      </c>
      <c r="W310" s="78">
        <f t="shared" si="128"/>
        <v>84</v>
      </c>
      <c r="Y310" s="67">
        <v>12</v>
      </c>
      <c r="Z310" s="67"/>
      <c r="AD310" s="76">
        <f t="shared" si="129"/>
        <v>12</v>
      </c>
      <c r="AE310" s="76">
        <f t="shared" si="130"/>
        <v>12</v>
      </c>
      <c r="AF310" s="76">
        <f t="shared" si="131"/>
        <v>12</v>
      </c>
      <c r="AG310" s="76">
        <f t="shared" si="132"/>
        <v>12</v>
      </c>
      <c r="AH310" s="76">
        <f t="shared" si="133"/>
        <v>12</v>
      </c>
      <c r="AJ310" s="67">
        <v>0</v>
      </c>
      <c r="AK310" s="67"/>
      <c r="AO310" s="76">
        <f t="shared" si="134"/>
        <v>0</v>
      </c>
      <c r="AP310" s="76">
        <f t="shared" si="135"/>
        <v>0</v>
      </c>
      <c r="AQ310" s="76">
        <f t="shared" si="136"/>
        <v>0</v>
      </c>
      <c r="AR310" s="76">
        <f t="shared" si="137"/>
        <v>0</v>
      </c>
      <c r="AS310" s="76">
        <f t="shared" si="138"/>
        <v>0</v>
      </c>
      <c r="AU310" s="67">
        <v>0.73</v>
      </c>
      <c r="AV310" s="67"/>
      <c r="AZ310" s="76">
        <f t="shared" si="139"/>
        <v>0.73</v>
      </c>
      <c r="BA310" s="76">
        <f t="shared" si="140"/>
        <v>0.73</v>
      </c>
      <c r="BB310" s="76">
        <f t="shared" si="141"/>
        <v>0.73</v>
      </c>
      <c r="BC310" s="76">
        <f t="shared" si="142"/>
        <v>0.73</v>
      </c>
      <c r="BD310" s="76">
        <f t="shared" si="143"/>
        <v>0.73</v>
      </c>
    </row>
    <row r="311" spans="4:56" x14ac:dyDescent="0.25">
      <c r="D311" s="21">
        <f t="shared" si="144"/>
        <v>294</v>
      </c>
      <c r="E311" s="67">
        <v>25.6</v>
      </c>
      <c r="F311" s="67"/>
      <c r="J311" s="76">
        <f t="shared" si="121"/>
        <v>25.6</v>
      </c>
      <c r="K311" s="76">
        <f t="shared" si="122"/>
        <v>25.6</v>
      </c>
      <c r="L311" s="76">
        <f t="shared" si="123"/>
        <v>25.6</v>
      </c>
      <c r="M311" s="76">
        <f t="shared" si="124"/>
        <v>25.6</v>
      </c>
      <c r="O311" s="67">
        <v>78</v>
      </c>
      <c r="P311" s="67"/>
      <c r="T311" s="78">
        <f t="shared" si="125"/>
        <v>78</v>
      </c>
      <c r="U311" s="78">
        <f t="shared" si="126"/>
        <v>78</v>
      </c>
      <c r="V311" s="78">
        <f t="shared" si="127"/>
        <v>78</v>
      </c>
      <c r="W311" s="78">
        <f t="shared" si="128"/>
        <v>78</v>
      </c>
      <c r="Y311" s="67">
        <v>2</v>
      </c>
      <c r="Z311" s="67"/>
      <c r="AD311" s="76">
        <f t="shared" si="129"/>
        <v>2</v>
      </c>
      <c r="AE311" s="76">
        <f t="shared" si="130"/>
        <v>2</v>
      </c>
      <c r="AF311" s="76">
        <f t="shared" si="131"/>
        <v>2</v>
      </c>
      <c r="AG311" s="76">
        <f t="shared" si="132"/>
        <v>2</v>
      </c>
      <c r="AH311" s="76">
        <f t="shared" si="133"/>
        <v>2</v>
      </c>
      <c r="AJ311" s="67">
        <v>5.2</v>
      </c>
      <c r="AK311" s="67"/>
      <c r="AO311" s="76">
        <f t="shared" si="134"/>
        <v>5.2</v>
      </c>
      <c r="AP311" s="76">
        <f t="shared" si="135"/>
        <v>5.2</v>
      </c>
      <c r="AQ311" s="76">
        <f t="shared" si="136"/>
        <v>5.2</v>
      </c>
      <c r="AR311" s="76">
        <f t="shared" si="137"/>
        <v>5.2</v>
      </c>
      <c r="AS311" s="76">
        <f t="shared" si="138"/>
        <v>5.2</v>
      </c>
      <c r="AU311" s="67">
        <v>11.36</v>
      </c>
      <c r="AV311" s="67"/>
      <c r="AZ311" s="76">
        <f t="shared" si="139"/>
        <v>11.36</v>
      </c>
      <c r="BA311" s="76">
        <f t="shared" si="140"/>
        <v>11.36</v>
      </c>
      <c r="BB311" s="76">
        <f t="shared" si="141"/>
        <v>11.36</v>
      </c>
      <c r="BC311" s="76">
        <f t="shared" si="142"/>
        <v>11.36</v>
      </c>
      <c r="BD311" s="76">
        <f t="shared" si="143"/>
        <v>11.36</v>
      </c>
    </row>
    <row r="312" spans="4:56" x14ac:dyDescent="0.25">
      <c r="D312" s="21">
        <f t="shared" si="144"/>
        <v>295</v>
      </c>
      <c r="E312" s="67">
        <v>24.9</v>
      </c>
      <c r="F312" s="67"/>
      <c r="J312" s="76">
        <f t="shared" si="121"/>
        <v>24.9</v>
      </c>
      <c r="K312" s="76">
        <f t="shared" si="122"/>
        <v>24.9</v>
      </c>
      <c r="L312" s="76">
        <f t="shared" si="123"/>
        <v>24.9</v>
      </c>
      <c r="M312" s="76">
        <f t="shared" si="124"/>
        <v>24.9</v>
      </c>
      <c r="O312" s="67">
        <v>88</v>
      </c>
      <c r="P312" s="67"/>
      <c r="T312" s="78">
        <f t="shared" si="125"/>
        <v>88</v>
      </c>
      <c r="U312" s="78">
        <f t="shared" si="126"/>
        <v>88</v>
      </c>
      <c r="V312" s="78">
        <f t="shared" si="127"/>
        <v>88</v>
      </c>
      <c r="W312" s="78">
        <f t="shared" si="128"/>
        <v>88</v>
      </c>
      <c r="Y312" s="67">
        <v>53.5</v>
      </c>
      <c r="Z312" s="67"/>
      <c r="AD312" s="76">
        <f t="shared" si="129"/>
        <v>53.5</v>
      </c>
      <c r="AE312" s="76">
        <f t="shared" si="130"/>
        <v>53.5</v>
      </c>
      <c r="AF312" s="76">
        <f t="shared" si="131"/>
        <v>53.5</v>
      </c>
      <c r="AG312" s="76">
        <f t="shared" si="132"/>
        <v>53.5</v>
      </c>
      <c r="AH312" s="76">
        <f t="shared" si="133"/>
        <v>53.5</v>
      </c>
      <c r="AJ312" s="67">
        <v>0</v>
      </c>
      <c r="AK312" s="67"/>
      <c r="AO312" s="76">
        <f t="shared" si="134"/>
        <v>0</v>
      </c>
      <c r="AP312" s="76">
        <f t="shared" si="135"/>
        <v>0</v>
      </c>
      <c r="AQ312" s="76">
        <f t="shared" si="136"/>
        <v>0</v>
      </c>
      <c r="AR312" s="76">
        <f t="shared" si="137"/>
        <v>0</v>
      </c>
      <c r="AS312" s="76">
        <f t="shared" si="138"/>
        <v>0</v>
      </c>
      <c r="AU312" s="67">
        <v>1.1100000000000001</v>
      </c>
      <c r="AV312" s="67"/>
      <c r="AZ312" s="76">
        <f t="shared" si="139"/>
        <v>1.1100000000000001</v>
      </c>
      <c r="BA312" s="76">
        <f t="shared" si="140"/>
        <v>1.1100000000000001</v>
      </c>
      <c r="BB312" s="76">
        <f t="shared" si="141"/>
        <v>1.1100000000000001</v>
      </c>
      <c r="BC312" s="76">
        <f t="shared" si="142"/>
        <v>1.1100000000000001</v>
      </c>
      <c r="BD312" s="76">
        <f t="shared" si="143"/>
        <v>1.1100000000000001</v>
      </c>
    </row>
    <row r="313" spans="4:56" x14ac:dyDescent="0.25">
      <c r="D313" s="21">
        <f t="shared" si="144"/>
        <v>296</v>
      </c>
      <c r="E313" s="67">
        <v>25.2</v>
      </c>
      <c r="F313" s="67"/>
      <c r="J313" s="76">
        <f t="shared" si="121"/>
        <v>25.2</v>
      </c>
      <c r="K313" s="76">
        <f t="shared" si="122"/>
        <v>25.2</v>
      </c>
      <c r="L313" s="76">
        <f t="shared" si="123"/>
        <v>25.2</v>
      </c>
      <c r="M313" s="76">
        <f t="shared" si="124"/>
        <v>25.2</v>
      </c>
      <c r="O313" s="67">
        <v>83</v>
      </c>
      <c r="P313" s="67"/>
      <c r="T313" s="78">
        <f t="shared" si="125"/>
        <v>83</v>
      </c>
      <c r="U313" s="78">
        <f t="shared" si="126"/>
        <v>83</v>
      </c>
      <c r="V313" s="78">
        <f t="shared" si="127"/>
        <v>83</v>
      </c>
      <c r="W313" s="78">
        <f t="shared" si="128"/>
        <v>83</v>
      </c>
      <c r="Y313" s="67">
        <v>10</v>
      </c>
      <c r="Z313" s="67"/>
      <c r="AD313" s="76">
        <f t="shared" si="129"/>
        <v>10</v>
      </c>
      <c r="AE313" s="76">
        <f t="shared" si="130"/>
        <v>10</v>
      </c>
      <c r="AF313" s="76">
        <f t="shared" si="131"/>
        <v>10</v>
      </c>
      <c r="AG313" s="76">
        <f t="shared" si="132"/>
        <v>10</v>
      </c>
      <c r="AH313" s="76">
        <f t="shared" si="133"/>
        <v>10</v>
      </c>
      <c r="AJ313" s="67">
        <v>1.2</v>
      </c>
      <c r="AK313" s="67"/>
      <c r="AO313" s="76">
        <f t="shared" si="134"/>
        <v>1.2</v>
      </c>
      <c r="AP313" s="76">
        <f t="shared" si="135"/>
        <v>1.2</v>
      </c>
      <c r="AQ313" s="76">
        <f t="shared" si="136"/>
        <v>1.2</v>
      </c>
      <c r="AR313" s="76">
        <f t="shared" si="137"/>
        <v>1.2</v>
      </c>
      <c r="AS313" s="76">
        <f t="shared" si="138"/>
        <v>1.2</v>
      </c>
      <c r="AU313" s="67">
        <v>7.73</v>
      </c>
      <c r="AV313" s="67"/>
      <c r="AZ313" s="76">
        <f t="shared" si="139"/>
        <v>7.73</v>
      </c>
      <c r="BA313" s="76">
        <f t="shared" si="140"/>
        <v>7.73</v>
      </c>
      <c r="BB313" s="76">
        <f t="shared" si="141"/>
        <v>7.73</v>
      </c>
      <c r="BC313" s="76">
        <f t="shared" si="142"/>
        <v>7.73</v>
      </c>
      <c r="BD313" s="76">
        <f t="shared" si="143"/>
        <v>7.73</v>
      </c>
    </row>
    <row r="314" spans="4:56" x14ac:dyDescent="0.25">
      <c r="D314" s="21">
        <f t="shared" si="144"/>
        <v>297</v>
      </c>
      <c r="E314" s="67">
        <v>22.6</v>
      </c>
      <c r="F314" s="67"/>
      <c r="J314" s="76">
        <f t="shared" si="121"/>
        <v>22.6</v>
      </c>
      <c r="K314" s="76">
        <f t="shared" si="122"/>
        <v>22.6</v>
      </c>
      <c r="L314" s="76">
        <f t="shared" si="123"/>
        <v>22.6</v>
      </c>
      <c r="M314" s="76">
        <f t="shared" si="124"/>
        <v>22.6</v>
      </c>
      <c r="O314" s="67">
        <v>74</v>
      </c>
      <c r="P314" s="67"/>
      <c r="T314" s="78">
        <f t="shared" si="125"/>
        <v>74</v>
      </c>
      <c r="U314" s="78">
        <f t="shared" si="126"/>
        <v>74</v>
      </c>
      <c r="V314" s="78">
        <f t="shared" si="127"/>
        <v>74</v>
      </c>
      <c r="W314" s="78">
        <f t="shared" si="128"/>
        <v>74</v>
      </c>
      <c r="Y314" s="67">
        <v>1</v>
      </c>
      <c r="Z314" s="67"/>
      <c r="AD314" s="76">
        <f t="shared" si="129"/>
        <v>1</v>
      </c>
      <c r="AE314" s="76">
        <f t="shared" si="130"/>
        <v>1</v>
      </c>
      <c r="AF314" s="76">
        <f t="shared" si="131"/>
        <v>1</v>
      </c>
      <c r="AG314" s="76">
        <f t="shared" si="132"/>
        <v>1</v>
      </c>
      <c r="AH314" s="76">
        <f t="shared" si="133"/>
        <v>1</v>
      </c>
      <c r="AJ314" s="67">
        <v>0</v>
      </c>
      <c r="AK314" s="67"/>
      <c r="AO314" s="76">
        <f t="shared" si="134"/>
        <v>0</v>
      </c>
      <c r="AP314" s="76">
        <f t="shared" si="135"/>
        <v>0</v>
      </c>
      <c r="AQ314" s="76">
        <f t="shared" si="136"/>
        <v>0</v>
      </c>
      <c r="AR314" s="76">
        <f t="shared" si="137"/>
        <v>0</v>
      </c>
      <c r="AS314" s="76">
        <f t="shared" si="138"/>
        <v>0</v>
      </c>
      <c r="AU314" s="67">
        <v>2.37</v>
      </c>
      <c r="AV314" s="67"/>
      <c r="AZ314" s="76">
        <f t="shared" si="139"/>
        <v>2.37</v>
      </c>
      <c r="BA314" s="76">
        <f t="shared" si="140"/>
        <v>2.37</v>
      </c>
      <c r="BB314" s="76">
        <f t="shared" si="141"/>
        <v>2.37</v>
      </c>
      <c r="BC314" s="76">
        <f t="shared" si="142"/>
        <v>2.37</v>
      </c>
      <c r="BD314" s="76">
        <f t="shared" si="143"/>
        <v>2.37</v>
      </c>
    </row>
    <row r="315" spans="4:56" x14ac:dyDescent="0.25">
      <c r="D315" s="21">
        <f t="shared" si="144"/>
        <v>298</v>
      </c>
      <c r="E315" s="67">
        <v>22.8</v>
      </c>
      <c r="F315" s="67"/>
      <c r="J315" s="76">
        <f t="shared" si="121"/>
        <v>22.8</v>
      </c>
      <c r="K315" s="76">
        <f t="shared" si="122"/>
        <v>22.8</v>
      </c>
      <c r="L315" s="76">
        <f t="shared" si="123"/>
        <v>22.8</v>
      </c>
      <c r="M315" s="76">
        <f t="shared" si="124"/>
        <v>22.8</v>
      </c>
      <c r="O315" s="67">
        <v>67</v>
      </c>
      <c r="P315" s="67"/>
      <c r="T315" s="78">
        <f t="shared" si="125"/>
        <v>67</v>
      </c>
      <c r="U315" s="78">
        <f t="shared" si="126"/>
        <v>67</v>
      </c>
      <c r="V315" s="78">
        <f t="shared" si="127"/>
        <v>67</v>
      </c>
      <c r="W315" s="78">
        <f t="shared" si="128"/>
        <v>67</v>
      </c>
      <c r="Y315" s="67">
        <v>0.5</v>
      </c>
      <c r="Z315" s="67"/>
      <c r="AD315" s="76">
        <f t="shared" si="129"/>
        <v>0.5</v>
      </c>
      <c r="AE315" s="76">
        <f t="shared" si="130"/>
        <v>0.5</v>
      </c>
      <c r="AF315" s="76">
        <f t="shared" si="131"/>
        <v>0.5</v>
      </c>
      <c r="AG315" s="76">
        <f t="shared" si="132"/>
        <v>0.5</v>
      </c>
      <c r="AH315" s="76">
        <f t="shared" si="133"/>
        <v>0.5</v>
      </c>
      <c r="AJ315" s="67">
        <v>0</v>
      </c>
      <c r="AK315" s="67"/>
      <c r="AO315" s="76">
        <f t="shared" si="134"/>
        <v>0</v>
      </c>
      <c r="AP315" s="76">
        <f t="shared" si="135"/>
        <v>0</v>
      </c>
      <c r="AQ315" s="76">
        <f t="shared" si="136"/>
        <v>0</v>
      </c>
      <c r="AR315" s="76">
        <f t="shared" si="137"/>
        <v>0</v>
      </c>
      <c r="AS315" s="76">
        <f t="shared" si="138"/>
        <v>0</v>
      </c>
      <c r="AU315" s="67">
        <v>0</v>
      </c>
      <c r="AV315" s="67"/>
      <c r="AZ315" s="76">
        <f t="shared" si="139"/>
        <v>0</v>
      </c>
      <c r="BA315" s="76">
        <f t="shared" si="140"/>
        <v>0</v>
      </c>
      <c r="BB315" s="76">
        <f t="shared" si="141"/>
        <v>0</v>
      </c>
      <c r="BC315" s="76">
        <f t="shared" si="142"/>
        <v>0</v>
      </c>
      <c r="BD315" s="76">
        <f t="shared" si="143"/>
        <v>0</v>
      </c>
    </row>
    <row r="316" spans="4:56" x14ac:dyDescent="0.25">
      <c r="D316" s="21">
        <f t="shared" si="144"/>
        <v>299</v>
      </c>
      <c r="E316" s="67">
        <v>23.2</v>
      </c>
      <c r="F316" s="67"/>
      <c r="J316" s="76">
        <f t="shared" si="121"/>
        <v>23.2</v>
      </c>
      <c r="K316" s="76">
        <f t="shared" si="122"/>
        <v>23.2</v>
      </c>
      <c r="L316" s="76">
        <f t="shared" si="123"/>
        <v>23.2</v>
      </c>
      <c r="M316" s="76">
        <f t="shared" si="124"/>
        <v>23.2</v>
      </c>
      <c r="O316" s="67">
        <v>72</v>
      </c>
      <c r="P316" s="67"/>
      <c r="T316" s="78">
        <f t="shared" si="125"/>
        <v>72</v>
      </c>
      <c r="U316" s="78">
        <f t="shared" si="126"/>
        <v>72</v>
      </c>
      <c r="V316" s="78">
        <f t="shared" si="127"/>
        <v>72</v>
      </c>
      <c r="W316" s="78">
        <f t="shared" si="128"/>
        <v>72</v>
      </c>
      <c r="Y316" s="67" t="str">
        <v>T</v>
      </c>
      <c r="Z316" s="67"/>
      <c r="AD316" s="76">
        <f t="shared" si="129"/>
        <v>0</v>
      </c>
      <c r="AE316" s="76" t="str">
        <f t="shared" si="130"/>
        <v/>
      </c>
      <c r="AF316" s="76" t="str">
        <f t="shared" si="131"/>
        <v/>
      </c>
      <c r="AG316" s="76">
        <f t="shared" si="132"/>
        <v>0</v>
      </c>
      <c r="AH316" s="76">
        <f t="shared" si="133"/>
        <v>0</v>
      </c>
      <c r="AJ316" s="67">
        <v>2.5</v>
      </c>
      <c r="AK316" s="67"/>
      <c r="AO316" s="76">
        <f t="shared" si="134"/>
        <v>2.5</v>
      </c>
      <c r="AP316" s="76">
        <f t="shared" si="135"/>
        <v>2.5</v>
      </c>
      <c r="AQ316" s="76">
        <f t="shared" si="136"/>
        <v>2.5</v>
      </c>
      <c r="AR316" s="76">
        <f t="shared" si="137"/>
        <v>2.5</v>
      </c>
      <c r="AS316" s="76">
        <f t="shared" si="138"/>
        <v>2.5</v>
      </c>
      <c r="AU316" s="67">
        <v>9.89</v>
      </c>
      <c r="AV316" s="67"/>
      <c r="AZ316" s="76">
        <f t="shared" si="139"/>
        <v>9.89</v>
      </c>
      <c r="BA316" s="76">
        <f t="shared" si="140"/>
        <v>9.89</v>
      </c>
      <c r="BB316" s="76">
        <f t="shared" si="141"/>
        <v>9.89</v>
      </c>
      <c r="BC316" s="76">
        <f t="shared" si="142"/>
        <v>9.89</v>
      </c>
      <c r="BD316" s="76">
        <f t="shared" si="143"/>
        <v>9.89</v>
      </c>
    </row>
    <row r="317" spans="4:56" x14ac:dyDescent="0.25">
      <c r="D317" s="21">
        <f t="shared" si="144"/>
        <v>300</v>
      </c>
      <c r="E317" s="67">
        <v>24.6</v>
      </c>
      <c r="F317" s="67"/>
      <c r="J317" s="76">
        <f t="shared" si="121"/>
        <v>24.6</v>
      </c>
      <c r="K317" s="76">
        <f t="shared" si="122"/>
        <v>24.6</v>
      </c>
      <c r="L317" s="76">
        <f t="shared" si="123"/>
        <v>24.6</v>
      </c>
      <c r="M317" s="76">
        <f t="shared" si="124"/>
        <v>24.6</v>
      </c>
      <c r="O317" s="67">
        <v>72</v>
      </c>
      <c r="P317" s="67"/>
      <c r="T317" s="78">
        <f t="shared" si="125"/>
        <v>72</v>
      </c>
      <c r="U317" s="78">
        <f t="shared" si="126"/>
        <v>72</v>
      </c>
      <c r="V317" s="78">
        <f t="shared" si="127"/>
        <v>72</v>
      </c>
      <c r="W317" s="78">
        <f t="shared" si="128"/>
        <v>72</v>
      </c>
      <c r="Y317" s="67" t="str">
        <v>T</v>
      </c>
      <c r="Z317" s="67"/>
      <c r="AD317" s="76">
        <f t="shared" si="129"/>
        <v>0</v>
      </c>
      <c r="AE317" s="76" t="str">
        <f t="shared" si="130"/>
        <v/>
      </c>
      <c r="AF317" s="76" t="str">
        <f t="shared" si="131"/>
        <v/>
      </c>
      <c r="AG317" s="76">
        <f t="shared" si="132"/>
        <v>0</v>
      </c>
      <c r="AH317" s="76">
        <f t="shared" si="133"/>
        <v>0</v>
      </c>
      <c r="AJ317" s="67">
        <v>1.2</v>
      </c>
      <c r="AK317" s="67"/>
      <c r="AO317" s="76">
        <f t="shared" si="134"/>
        <v>1.2</v>
      </c>
      <c r="AP317" s="76">
        <f t="shared" si="135"/>
        <v>1.2</v>
      </c>
      <c r="AQ317" s="76">
        <f t="shared" si="136"/>
        <v>1.2</v>
      </c>
      <c r="AR317" s="76">
        <f t="shared" si="137"/>
        <v>1.2</v>
      </c>
      <c r="AS317" s="76">
        <f t="shared" si="138"/>
        <v>1.2</v>
      </c>
      <c r="AU317" s="67">
        <v>6.19</v>
      </c>
      <c r="AV317" s="67"/>
      <c r="AZ317" s="76">
        <f t="shared" si="139"/>
        <v>6.19</v>
      </c>
      <c r="BA317" s="76">
        <f t="shared" si="140"/>
        <v>6.19</v>
      </c>
      <c r="BB317" s="76">
        <f t="shared" si="141"/>
        <v>6.19</v>
      </c>
      <c r="BC317" s="76">
        <f t="shared" si="142"/>
        <v>6.19</v>
      </c>
      <c r="BD317" s="76">
        <f t="shared" si="143"/>
        <v>6.19</v>
      </c>
    </row>
    <row r="318" spans="4:56" x14ac:dyDescent="0.25">
      <c r="D318" s="21">
        <f t="shared" si="144"/>
        <v>301</v>
      </c>
      <c r="E318" s="67">
        <v>24.2</v>
      </c>
      <c r="F318" s="67"/>
      <c r="J318" s="76">
        <f t="shared" si="121"/>
        <v>24.2</v>
      </c>
      <c r="K318" s="76">
        <f t="shared" si="122"/>
        <v>24.2</v>
      </c>
      <c r="L318" s="76">
        <f t="shared" si="123"/>
        <v>24.2</v>
      </c>
      <c r="M318" s="76">
        <f t="shared" si="124"/>
        <v>24.2</v>
      </c>
      <c r="O318" s="67">
        <v>76</v>
      </c>
      <c r="P318" s="67"/>
      <c r="T318" s="78">
        <f t="shared" si="125"/>
        <v>76</v>
      </c>
      <c r="U318" s="78">
        <f t="shared" si="126"/>
        <v>76</v>
      </c>
      <c r="V318" s="78">
        <f t="shared" si="127"/>
        <v>76</v>
      </c>
      <c r="W318" s="78">
        <f t="shared" si="128"/>
        <v>76</v>
      </c>
      <c r="Y318" s="67">
        <v>0.5</v>
      </c>
      <c r="Z318" s="67"/>
      <c r="AD318" s="76">
        <f t="shared" si="129"/>
        <v>0.5</v>
      </c>
      <c r="AE318" s="76">
        <f t="shared" si="130"/>
        <v>0.5</v>
      </c>
      <c r="AF318" s="76">
        <f t="shared" si="131"/>
        <v>0.5</v>
      </c>
      <c r="AG318" s="76">
        <f t="shared" si="132"/>
        <v>0.5</v>
      </c>
      <c r="AH318" s="76">
        <f t="shared" si="133"/>
        <v>0.5</v>
      </c>
      <c r="AJ318" s="67">
        <v>0</v>
      </c>
      <c r="AK318" s="67"/>
      <c r="AO318" s="76">
        <f t="shared" si="134"/>
        <v>0</v>
      </c>
      <c r="AP318" s="76">
        <f t="shared" si="135"/>
        <v>0</v>
      </c>
      <c r="AQ318" s="76">
        <f t="shared" si="136"/>
        <v>0</v>
      </c>
      <c r="AR318" s="76">
        <f t="shared" si="137"/>
        <v>0</v>
      </c>
      <c r="AS318" s="76">
        <f t="shared" si="138"/>
        <v>0</v>
      </c>
      <c r="AU318" s="67">
        <v>2.2200000000000002</v>
      </c>
      <c r="AV318" s="67"/>
      <c r="AZ318" s="76">
        <f t="shared" si="139"/>
        <v>2.2200000000000002</v>
      </c>
      <c r="BA318" s="76">
        <f t="shared" si="140"/>
        <v>2.2200000000000002</v>
      </c>
      <c r="BB318" s="76">
        <f t="shared" si="141"/>
        <v>2.2200000000000002</v>
      </c>
      <c r="BC318" s="76">
        <f t="shared" si="142"/>
        <v>2.2200000000000002</v>
      </c>
      <c r="BD318" s="76">
        <f t="shared" si="143"/>
        <v>2.2200000000000002</v>
      </c>
    </row>
    <row r="319" spans="4:56" x14ac:dyDescent="0.25">
      <c r="D319" s="21">
        <f t="shared" si="144"/>
        <v>302</v>
      </c>
      <c r="E319" s="67">
        <v>25</v>
      </c>
      <c r="F319" s="67"/>
      <c r="J319" s="76">
        <f t="shared" si="121"/>
        <v>25</v>
      </c>
      <c r="K319" s="76">
        <f t="shared" si="122"/>
        <v>25</v>
      </c>
      <c r="L319" s="76">
        <f t="shared" si="123"/>
        <v>25</v>
      </c>
      <c r="M319" s="76">
        <f t="shared" si="124"/>
        <v>25</v>
      </c>
      <c r="O319" s="67">
        <v>76</v>
      </c>
      <c r="P319" s="67"/>
      <c r="T319" s="78">
        <f t="shared" si="125"/>
        <v>76</v>
      </c>
      <c r="U319" s="78">
        <f t="shared" si="126"/>
        <v>76</v>
      </c>
      <c r="V319" s="78">
        <f t="shared" si="127"/>
        <v>76</v>
      </c>
      <c r="W319" s="78">
        <f t="shared" si="128"/>
        <v>76</v>
      </c>
      <c r="Y319" s="67">
        <v>1</v>
      </c>
      <c r="Z319" s="67"/>
      <c r="AD319" s="76">
        <f t="shared" si="129"/>
        <v>1</v>
      </c>
      <c r="AE319" s="76">
        <f t="shared" si="130"/>
        <v>1</v>
      </c>
      <c r="AF319" s="76">
        <f t="shared" si="131"/>
        <v>1</v>
      </c>
      <c r="AG319" s="76">
        <f t="shared" si="132"/>
        <v>1</v>
      </c>
      <c r="AH319" s="76">
        <f t="shared" si="133"/>
        <v>1</v>
      </c>
      <c r="AJ319" s="67">
        <v>0.4</v>
      </c>
      <c r="AK319" s="67"/>
      <c r="AO319" s="76">
        <f t="shared" si="134"/>
        <v>0.4</v>
      </c>
      <c r="AP319" s="76">
        <f t="shared" si="135"/>
        <v>0.4</v>
      </c>
      <c r="AQ319" s="76">
        <f t="shared" si="136"/>
        <v>0.4</v>
      </c>
      <c r="AR319" s="76">
        <f t="shared" si="137"/>
        <v>0.4</v>
      </c>
      <c r="AS319" s="76">
        <f t="shared" si="138"/>
        <v>0.4</v>
      </c>
      <c r="AU319" s="67">
        <v>4.5199999999999996</v>
      </c>
      <c r="AV319" s="67"/>
      <c r="AZ319" s="76">
        <f t="shared" si="139"/>
        <v>4.5199999999999996</v>
      </c>
      <c r="BA319" s="76">
        <f t="shared" si="140"/>
        <v>4.5199999999999996</v>
      </c>
      <c r="BB319" s="76">
        <f t="shared" si="141"/>
        <v>4.5199999999999996</v>
      </c>
      <c r="BC319" s="76">
        <f t="shared" si="142"/>
        <v>4.5199999999999996</v>
      </c>
      <c r="BD319" s="76">
        <f t="shared" si="143"/>
        <v>4.5199999999999996</v>
      </c>
    </row>
    <row r="320" spans="4:56" x14ac:dyDescent="0.25">
      <c r="D320" s="21">
        <f t="shared" si="144"/>
        <v>303</v>
      </c>
      <c r="E320" s="67">
        <v>24.8</v>
      </c>
      <c r="F320" s="67"/>
      <c r="J320" s="76">
        <f t="shared" si="121"/>
        <v>24.8</v>
      </c>
      <c r="K320" s="76">
        <f t="shared" si="122"/>
        <v>24.8</v>
      </c>
      <c r="L320" s="76">
        <f t="shared" si="123"/>
        <v>24.8</v>
      </c>
      <c r="M320" s="76">
        <f t="shared" si="124"/>
        <v>24.8</v>
      </c>
      <c r="O320" s="67">
        <v>76</v>
      </c>
      <c r="P320" s="67"/>
      <c r="T320" s="78">
        <f t="shared" si="125"/>
        <v>76</v>
      </c>
      <c r="U320" s="78">
        <f t="shared" si="126"/>
        <v>76</v>
      </c>
      <c r="V320" s="78">
        <f t="shared" si="127"/>
        <v>76</v>
      </c>
      <c r="W320" s="78">
        <f t="shared" si="128"/>
        <v>76</v>
      </c>
      <c r="Y320" s="67">
        <v>1.5</v>
      </c>
      <c r="Z320" s="67"/>
      <c r="AD320" s="76">
        <f t="shared" si="129"/>
        <v>1.5</v>
      </c>
      <c r="AE320" s="76">
        <f t="shared" si="130"/>
        <v>1.5</v>
      </c>
      <c r="AF320" s="76">
        <f t="shared" si="131"/>
        <v>1.5</v>
      </c>
      <c r="AG320" s="76">
        <f t="shared" si="132"/>
        <v>1.5</v>
      </c>
      <c r="AH320" s="76">
        <f t="shared" si="133"/>
        <v>1.5</v>
      </c>
      <c r="AJ320" s="67">
        <v>0.4</v>
      </c>
      <c r="AK320" s="67"/>
      <c r="AO320" s="76">
        <f t="shared" si="134"/>
        <v>0.4</v>
      </c>
      <c r="AP320" s="76">
        <f t="shared" si="135"/>
        <v>0.4</v>
      </c>
      <c r="AQ320" s="76">
        <f t="shared" si="136"/>
        <v>0.4</v>
      </c>
      <c r="AR320" s="76">
        <f t="shared" si="137"/>
        <v>0.4</v>
      </c>
      <c r="AS320" s="76">
        <f t="shared" si="138"/>
        <v>0.4</v>
      </c>
      <c r="AU320" s="67">
        <v>4.1399999999999997</v>
      </c>
      <c r="AV320" s="67"/>
      <c r="AZ320" s="76">
        <f t="shared" si="139"/>
        <v>4.1399999999999997</v>
      </c>
      <c r="BA320" s="76">
        <f t="shared" si="140"/>
        <v>4.1399999999999997</v>
      </c>
      <c r="BB320" s="76">
        <f t="shared" si="141"/>
        <v>4.1399999999999997</v>
      </c>
      <c r="BC320" s="76">
        <f t="shared" si="142"/>
        <v>4.1399999999999997</v>
      </c>
      <c r="BD320" s="76">
        <f t="shared" si="143"/>
        <v>4.1399999999999997</v>
      </c>
    </row>
    <row r="321" spans="4:56" x14ac:dyDescent="0.25">
      <c r="D321" s="21">
        <f t="shared" si="144"/>
        <v>304</v>
      </c>
      <c r="E321" s="67">
        <v>23.8</v>
      </c>
      <c r="F321" s="67"/>
      <c r="J321" s="76">
        <f t="shared" si="121"/>
        <v>23.8</v>
      </c>
      <c r="K321" s="76">
        <f t="shared" si="122"/>
        <v>23.8</v>
      </c>
      <c r="L321" s="76">
        <f t="shared" si="123"/>
        <v>23.8</v>
      </c>
      <c r="M321" s="76">
        <f t="shared" si="124"/>
        <v>23.8</v>
      </c>
      <c r="O321" s="67">
        <v>66</v>
      </c>
      <c r="P321" s="67"/>
      <c r="T321" s="78">
        <f t="shared" si="125"/>
        <v>66</v>
      </c>
      <c r="U321" s="78">
        <f t="shared" si="126"/>
        <v>66</v>
      </c>
      <c r="V321" s="78">
        <f t="shared" si="127"/>
        <v>66</v>
      </c>
      <c r="W321" s="78">
        <f t="shared" si="128"/>
        <v>66</v>
      </c>
      <c r="Y321" s="67">
        <v>0</v>
      </c>
      <c r="Z321" s="67"/>
      <c r="AD321" s="76">
        <f t="shared" si="129"/>
        <v>0</v>
      </c>
      <c r="AE321" s="76">
        <f t="shared" si="130"/>
        <v>0</v>
      </c>
      <c r="AF321" s="76">
        <f t="shared" si="131"/>
        <v>0</v>
      </c>
      <c r="AG321" s="76">
        <f t="shared" si="132"/>
        <v>0</v>
      </c>
      <c r="AH321" s="76">
        <f t="shared" si="133"/>
        <v>0</v>
      </c>
      <c r="AJ321" s="67">
        <v>0</v>
      </c>
      <c r="AK321" s="67"/>
      <c r="AO321" s="76">
        <f t="shared" si="134"/>
        <v>0</v>
      </c>
      <c r="AP321" s="76">
        <f t="shared" si="135"/>
        <v>0</v>
      </c>
      <c r="AQ321" s="76">
        <f t="shared" si="136"/>
        <v>0</v>
      </c>
      <c r="AR321" s="76">
        <f t="shared" si="137"/>
        <v>0</v>
      </c>
      <c r="AS321" s="76">
        <f t="shared" si="138"/>
        <v>0</v>
      </c>
      <c r="AU321" s="67">
        <v>0.03</v>
      </c>
      <c r="AV321" s="67"/>
      <c r="AZ321" s="76">
        <f t="shared" si="139"/>
        <v>0.03</v>
      </c>
      <c r="BA321" s="76">
        <f t="shared" si="140"/>
        <v>0.03</v>
      </c>
      <c r="BB321" s="76">
        <f t="shared" si="141"/>
        <v>0.03</v>
      </c>
      <c r="BC321" s="76">
        <f t="shared" si="142"/>
        <v>0.03</v>
      </c>
      <c r="BD321" s="76">
        <f t="shared" si="143"/>
        <v>0.03</v>
      </c>
    </row>
    <row r="322" spans="4:56" x14ac:dyDescent="0.25">
      <c r="D322" s="21">
        <f t="shared" si="144"/>
        <v>305</v>
      </c>
      <c r="E322" s="67">
        <v>23.4</v>
      </c>
      <c r="F322" s="67"/>
      <c r="J322" s="76">
        <f t="shared" si="121"/>
        <v>23.4</v>
      </c>
      <c r="K322" s="76">
        <f t="shared" si="122"/>
        <v>23.4</v>
      </c>
      <c r="L322" s="76">
        <f t="shared" si="123"/>
        <v>23.4</v>
      </c>
      <c r="M322" s="76">
        <f t="shared" si="124"/>
        <v>23.4</v>
      </c>
      <c r="O322" s="67">
        <v>62</v>
      </c>
      <c r="P322" s="67"/>
      <c r="T322" s="78">
        <f t="shared" si="125"/>
        <v>62</v>
      </c>
      <c r="U322" s="78">
        <f t="shared" si="126"/>
        <v>62</v>
      </c>
      <c r="V322" s="78">
        <f t="shared" si="127"/>
        <v>62</v>
      </c>
      <c r="W322" s="78">
        <f t="shared" si="128"/>
        <v>62</v>
      </c>
      <c r="Y322" s="67">
        <v>0</v>
      </c>
      <c r="Z322" s="67"/>
      <c r="AD322" s="76">
        <f t="shared" si="129"/>
        <v>0</v>
      </c>
      <c r="AE322" s="76">
        <f t="shared" si="130"/>
        <v>0</v>
      </c>
      <c r="AF322" s="76">
        <f t="shared" si="131"/>
        <v>0</v>
      </c>
      <c r="AG322" s="76">
        <f t="shared" si="132"/>
        <v>0</v>
      </c>
      <c r="AH322" s="76">
        <f t="shared" si="133"/>
        <v>0</v>
      </c>
      <c r="AJ322" s="67">
        <v>6.6</v>
      </c>
      <c r="AK322" s="67"/>
      <c r="AO322" s="76">
        <f t="shared" si="134"/>
        <v>6.6</v>
      </c>
      <c r="AP322" s="76">
        <f t="shared" si="135"/>
        <v>6.6</v>
      </c>
      <c r="AQ322" s="76">
        <f t="shared" si="136"/>
        <v>6.6</v>
      </c>
      <c r="AR322" s="76">
        <f t="shared" si="137"/>
        <v>6.6</v>
      </c>
      <c r="AS322" s="76">
        <f t="shared" si="138"/>
        <v>6.6</v>
      </c>
      <c r="AU322" s="67">
        <v>9.69</v>
      </c>
      <c r="AV322" s="67"/>
      <c r="AZ322" s="76">
        <f t="shared" si="139"/>
        <v>9.69</v>
      </c>
      <c r="BA322" s="76">
        <f t="shared" si="140"/>
        <v>9.69</v>
      </c>
      <c r="BB322" s="76">
        <f t="shared" si="141"/>
        <v>9.69</v>
      </c>
      <c r="BC322" s="76">
        <f t="shared" si="142"/>
        <v>9.69</v>
      </c>
      <c r="BD322" s="76">
        <f t="shared" si="143"/>
        <v>9.69</v>
      </c>
    </row>
    <row r="323" spans="4:56" x14ac:dyDescent="0.25">
      <c r="D323" s="21">
        <f t="shared" si="144"/>
        <v>306</v>
      </c>
      <c r="E323" s="67">
        <v>24.4</v>
      </c>
      <c r="F323" s="67"/>
      <c r="J323" s="76">
        <f t="shared" si="121"/>
        <v>24.4</v>
      </c>
      <c r="K323" s="76">
        <f t="shared" si="122"/>
        <v>24.4</v>
      </c>
      <c r="L323" s="76">
        <f t="shared" si="123"/>
        <v>24.4</v>
      </c>
      <c r="M323" s="76">
        <f t="shared" si="124"/>
        <v>24.4</v>
      </c>
      <c r="O323" s="67">
        <v>67</v>
      </c>
      <c r="P323" s="67"/>
      <c r="T323" s="78">
        <f t="shared" si="125"/>
        <v>67</v>
      </c>
      <c r="U323" s="78">
        <f t="shared" si="126"/>
        <v>67</v>
      </c>
      <c r="V323" s="78">
        <f t="shared" si="127"/>
        <v>67</v>
      </c>
      <c r="W323" s="78">
        <f t="shared" si="128"/>
        <v>67</v>
      </c>
      <c r="Y323" s="67">
        <v>1.5</v>
      </c>
      <c r="Z323" s="67"/>
      <c r="AD323" s="76">
        <f t="shared" si="129"/>
        <v>1.5</v>
      </c>
      <c r="AE323" s="76">
        <f t="shared" si="130"/>
        <v>1.5</v>
      </c>
      <c r="AF323" s="76">
        <f t="shared" si="131"/>
        <v>1.5</v>
      </c>
      <c r="AG323" s="76">
        <f t="shared" si="132"/>
        <v>1.5</v>
      </c>
      <c r="AH323" s="76">
        <f t="shared" si="133"/>
        <v>1.5</v>
      </c>
      <c r="AJ323" s="67">
        <v>7.8</v>
      </c>
      <c r="AK323" s="67"/>
      <c r="AO323" s="76">
        <f t="shared" si="134"/>
        <v>7.8</v>
      </c>
      <c r="AP323" s="76">
        <f t="shared" si="135"/>
        <v>7.8</v>
      </c>
      <c r="AQ323" s="76">
        <f t="shared" si="136"/>
        <v>7.8</v>
      </c>
      <c r="AR323" s="76">
        <f t="shared" si="137"/>
        <v>7.8</v>
      </c>
      <c r="AS323" s="76">
        <f t="shared" si="138"/>
        <v>7.8</v>
      </c>
      <c r="AU323" s="67">
        <v>10.55</v>
      </c>
      <c r="AV323" s="67"/>
      <c r="AZ323" s="76">
        <f t="shared" si="139"/>
        <v>10.55</v>
      </c>
      <c r="BA323" s="76">
        <f t="shared" si="140"/>
        <v>10.55</v>
      </c>
      <c r="BB323" s="76">
        <f t="shared" si="141"/>
        <v>10.55</v>
      </c>
      <c r="BC323" s="76">
        <f t="shared" si="142"/>
        <v>10.55</v>
      </c>
      <c r="BD323" s="76">
        <f t="shared" si="143"/>
        <v>10.55</v>
      </c>
    </row>
    <row r="324" spans="4:56" x14ac:dyDescent="0.25">
      <c r="D324" s="21">
        <f t="shared" si="144"/>
        <v>307</v>
      </c>
      <c r="E324" s="67">
        <v>25.3</v>
      </c>
      <c r="F324" s="67"/>
      <c r="J324" s="76">
        <f t="shared" si="121"/>
        <v>25.3</v>
      </c>
      <c r="K324" s="76">
        <f t="shared" si="122"/>
        <v>25.3</v>
      </c>
      <c r="L324" s="76">
        <f t="shared" si="123"/>
        <v>25.3</v>
      </c>
      <c r="M324" s="76">
        <f t="shared" si="124"/>
        <v>25.3</v>
      </c>
      <c r="O324" s="67">
        <v>69</v>
      </c>
      <c r="P324" s="67"/>
      <c r="T324" s="78">
        <f t="shared" si="125"/>
        <v>69</v>
      </c>
      <c r="U324" s="78">
        <f t="shared" si="126"/>
        <v>69</v>
      </c>
      <c r="V324" s="78">
        <f t="shared" si="127"/>
        <v>69</v>
      </c>
      <c r="W324" s="78">
        <f t="shared" si="128"/>
        <v>69</v>
      </c>
      <c r="Y324" s="67">
        <v>2</v>
      </c>
      <c r="Z324" s="67"/>
      <c r="AD324" s="76">
        <f t="shared" si="129"/>
        <v>2</v>
      </c>
      <c r="AE324" s="76">
        <f t="shared" si="130"/>
        <v>2</v>
      </c>
      <c r="AF324" s="76">
        <f t="shared" si="131"/>
        <v>2</v>
      </c>
      <c r="AG324" s="76">
        <f t="shared" si="132"/>
        <v>2</v>
      </c>
      <c r="AH324" s="76">
        <f t="shared" si="133"/>
        <v>2</v>
      </c>
      <c r="AJ324" s="67">
        <v>3.6</v>
      </c>
      <c r="AK324" s="67"/>
      <c r="AO324" s="76">
        <f t="shared" si="134"/>
        <v>3.6</v>
      </c>
      <c r="AP324" s="76">
        <f t="shared" si="135"/>
        <v>3.6</v>
      </c>
      <c r="AQ324" s="76">
        <f t="shared" si="136"/>
        <v>3.6</v>
      </c>
      <c r="AR324" s="76">
        <f t="shared" si="137"/>
        <v>3.6</v>
      </c>
      <c r="AS324" s="76">
        <f t="shared" si="138"/>
        <v>3.6</v>
      </c>
      <c r="AU324" s="67">
        <v>10.07</v>
      </c>
      <c r="AV324" s="67"/>
      <c r="AZ324" s="76">
        <f t="shared" si="139"/>
        <v>10.07</v>
      </c>
      <c r="BA324" s="76">
        <f t="shared" si="140"/>
        <v>10.07</v>
      </c>
      <c r="BB324" s="76">
        <f t="shared" si="141"/>
        <v>10.07</v>
      </c>
      <c r="BC324" s="76">
        <f t="shared" si="142"/>
        <v>10.07</v>
      </c>
      <c r="BD324" s="76">
        <f t="shared" si="143"/>
        <v>10.07</v>
      </c>
    </row>
    <row r="325" spans="4:56" x14ac:dyDescent="0.25">
      <c r="D325" s="21">
        <f t="shared" si="144"/>
        <v>308</v>
      </c>
      <c r="E325" s="67">
        <v>23.9</v>
      </c>
      <c r="F325" s="67"/>
      <c r="J325" s="76">
        <f t="shared" si="121"/>
        <v>23.9</v>
      </c>
      <c r="K325" s="76">
        <f t="shared" si="122"/>
        <v>23.9</v>
      </c>
      <c r="L325" s="76">
        <f t="shared" si="123"/>
        <v>23.9</v>
      </c>
      <c r="M325" s="76">
        <f t="shared" si="124"/>
        <v>23.9</v>
      </c>
      <c r="O325" s="67">
        <v>62</v>
      </c>
      <c r="P325" s="67"/>
      <c r="T325" s="78">
        <f t="shared" si="125"/>
        <v>62</v>
      </c>
      <c r="U325" s="78">
        <f t="shared" si="126"/>
        <v>62</v>
      </c>
      <c r="V325" s="78">
        <f t="shared" si="127"/>
        <v>62</v>
      </c>
      <c r="W325" s="78">
        <f t="shared" si="128"/>
        <v>62</v>
      </c>
      <c r="Y325" s="67">
        <v>0</v>
      </c>
      <c r="Z325" s="67"/>
      <c r="AD325" s="76">
        <f t="shared" si="129"/>
        <v>0</v>
      </c>
      <c r="AE325" s="76">
        <f t="shared" si="130"/>
        <v>0</v>
      </c>
      <c r="AF325" s="76">
        <f t="shared" si="131"/>
        <v>0</v>
      </c>
      <c r="AG325" s="76">
        <f t="shared" si="132"/>
        <v>0</v>
      </c>
      <c r="AH325" s="76">
        <f t="shared" si="133"/>
        <v>0</v>
      </c>
      <c r="AJ325" s="67">
        <v>2.8</v>
      </c>
      <c r="AK325" s="67"/>
      <c r="AO325" s="76">
        <f t="shared" si="134"/>
        <v>2.8</v>
      </c>
      <c r="AP325" s="76">
        <f t="shared" si="135"/>
        <v>2.8</v>
      </c>
      <c r="AQ325" s="76">
        <f t="shared" si="136"/>
        <v>2.8</v>
      </c>
      <c r="AR325" s="76">
        <f t="shared" si="137"/>
        <v>2.8</v>
      </c>
      <c r="AS325" s="76">
        <f t="shared" si="138"/>
        <v>2.8</v>
      </c>
      <c r="AU325" s="67">
        <v>6.34</v>
      </c>
      <c r="AV325" s="67"/>
      <c r="AZ325" s="76">
        <f t="shared" si="139"/>
        <v>6.34</v>
      </c>
      <c r="BA325" s="76">
        <f t="shared" si="140"/>
        <v>6.34</v>
      </c>
      <c r="BB325" s="76">
        <f t="shared" si="141"/>
        <v>6.34</v>
      </c>
      <c r="BC325" s="76">
        <f t="shared" si="142"/>
        <v>6.34</v>
      </c>
      <c r="BD325" s="76">
        <f t="shared" si="143"/>
        <v>6.34</v>
      </c>
    </row>
    <row r="326" spans="4:56" x14ac:dyDescent="0.25">
      <c r="D326" s="21">
        <f t="shared" si="144"/>
        <v>309</v>
      </c>
      <c r="E326" s="67">
        <v>22.8</v>
      </c>
      <c r="F326" s="67"/>
      <c r="J326" s="76">
        <f t="shared" si="121"/>
        <v>22.8</v>
      </c>
      <c r="K326" s="76">
        <f t="shared" si="122"/>
        <v>22.8</v>
      </c>
      <c r="L326" s="76">
        <f t="shared" si="123"/>
        <v>22.8</v>
      </c>
      <c r="M326" s="76">
        <f t="shared" si="124"/>
        <v>22.8</v>
      </c>
      <c r="O326" s="67">
        <v>62</v>
      </c>
      <c r="P326" s="67"/>
      <c r="T326" s="78">
        <f t="shared" si="125"/>
        <v>62</v>
      </c>
      <c r="U326" s="78">
        <f t="shared" si="126"/>
        <v>62</v>
      </c>
      <c r="V326" s="78">
        <f t="shared" si="127"/>
        <v>62</v>
      </c>
      <c r="W326" s="78">
        <f t="shared" si="128"/>
        <v>62</v>
      </c>
      <c r="Y326" s="67">
        <v>0</v>
      </c>
      <c r="Z326" s="67"/>
      <c r="AD326" s="76">
        <f t="shared" si="129"/>
        <v>0</v>
      </c>
      <c r="AE326" s="76">
        <f t="shared" si="130"/>
        <v>0</v>
      </c>
      <c r="AF326" s="76">
        <f t="shared" si="131"/>
        <v>0</v>
      </c>
      <c r="AG326" s="76">
        <f t="shared" si="132"/>
        <v>0</v>
      </c>
      <c r="AH326" s="76">
        <f t="shared" si="133"/>
        <v>0</v>
      </c>
      <c r="AJ326" s="67">
        <v>0</v>
      </c>
      <c r="AK326" s="67"/>
      <c r="AO326" s="76">
        <f t="shared" si="134"/>
        <v>0</v>
      </c>
      <c r="AP326" s="76">
        <f t="shared" si="135"/>
        <v>0</v>
      </c>
      <c r="AQ326" s="76">
        <f t="shared" si="136"/>
        <v>0</v>
      </c>
      <c r="AR326" s="76">
        <f t="shared" si="137"/>
        <v>0</v>
      </c>
      <c r="AS326" s="76">
        <f t="shared" si="138"/>
        <v>0</v>
      </c>
      <c r="AU326" s="67">
        <v>1.69</v>
      </c>
      <c r="AV326" s="67"/>
      <c r="AZ326" s="76">
        <f t="shared" si="139"/>
        <v>1.69</v>
      </c>
      <c r="BA326" s="76">
        <f t="shared" si="140"/>
        <v>1.69</v>
      </c>
      <c r="BB326" s="76">
        <f t="shared" si="141"/>
        <v>1.69</v>
      </c>
      <c r="BC326" s="76">
        <f t="shared" si="142"/>
        <v>1.69</v>
      </c>
      <c r="BD326" s="76">
        <f t="shared" si="143"/>
        <v>1.69</v>
      </c>
    </row>
    <row r="327" spans="4:56" x14ac:dyDescent="0.25">
      <c r="D327" s="21">
        <f t="shared" si="144"/>
        <v>310</v>
      </c>
      <c r="E327" s="67">
        <v>24</v>
      </c>
      <c r="F327" s="67"/>
      <c r="J327" s="76">
        <f t="shared" si="121"/>
        <v>24</v>
      </c>
      <c r="K327" s="76">
        <f t="shared" si="122"/>
        <v>24</v>
      </c>
      <c r="L327" s="76">
        <f t="shared" si="123"/>
        <v>24</v>
      </c>
      <c r="M327" s="76">
        <f t="shared" si="124"/>
        <v>24</v>
      </c>
      <c r="O327" s="67">
        <v>67</v>
      </c>
      <c r="P327" s="67"/>
      <c r="T327" s="78">
        <f t="shared" si="125"/>
        <v>67</v>
      </c>
      <c r="U327" s="78">
        <f t="shared" si="126"/>
        <v>67</v>
      </c>
      <c r="V327" s="78">
        <f t="shared" si="127"/>
        <v>67</v>
      </c>
      <c r="W327" s="78">
        <f t="shared" si="128"/>
        <v>67</v>
      </c>
      <c r="Y327" s="67">
        <v>0</v>
      </c>
      <c r="Z327" s="67"/>
      <c r="AD327" s="76">
        <f t="shared" si="129"/>
        <v>0</v>
      </c>
      <c r="AE327" s="76">
        <f t="shared" si="130"/>
        <v>0</v>
      </c>
      <c r="AF327" s="76">
        <f t="shared" si="131"/>
        <v>0</v>
      </c>
      <c r="AG327" s="76">
        <f t="shared" si="132"/>
        <v>0</v>
      </c>
      <c r="AH327" s="76">
        <f t="shared" si="133"/>
        <v>0</v>
      </c>
      <c r="AJ327" s="67">
        <v>5.2</v>
      </c>
      <c r="AK327" s="67"/>
      <c r="AO327" s="76">
        <f t="shared" si="134"/>
        <v>5.2</v>
      </c>
      <c r="AP327" s="76">
        <f t="shared" si="135"/>
        <v>5.2</v>
      </c>
      <c r="AQ327" s="76">
        <f t="shared" si="136"/>
        <v>5.2</v>
      </c>
      <c r="AR327" s="76">
        <f t="shared" si="137"/>
        <v>5.2</v>
      </c>
      <c r="AS327" s="76">
        <f t="shared" si="138"/>
        <v>5.2</v>
      </c>
      <c r="AU327" s="67">
        <v>10.130000000000001</v>
      </c>
      <c r="AV327" s="67"/>
      <c r="AZ327" s="76">
        <f t="shared" si="139"/>
        <v>10.130000000000001</v>
      </c>
      <c r="BA327" s="76">
        <f t="shared" si="140"/>
        <v>10.130000000000001</v>
      </c>
      <c r="BB327" s="76">
        <f t="shared" si="141"/>
        <v>10.130000000000001</v>
      </c>
      <c r="BC327" s="76">
        <f t="shared" si="142"/>
        <v>10.130000000000001</v>
      </c>
      <c r="BD327" s="76">
        <f t="shared" si="143"/>
        <v>10.130000000000001</v>
      </c>
    </row>
    <row r="328" spans="4:56" x14ac:dyDescent="0.25">
      <c r="D328" s="21">
        <f t="shared" si="144"/>
        <v>311</v>
      </c>
      <c r="E328" s="67">
        <v>24.9</v>
      </c>
      <c r="F328" s="67"/>
      <c r="J328" s="76">
        <f t="shared" si="121"/>
        <v>24.9</v>
      </c>
      <c r="K328" s="76">
        <f t="shared" si="122"/>
        <v>24.9</v>
      </c>
      <c r="L328" s="76">
        <f t="shared" si="123"/>
        <v>24.9</v>
      </c>
      <c r="M328" s="76">
        <f t="shared" si="124"/>
        <v>24.9</v>
      </c>
      <c r="O328" s="67">
        <v>82</v>
      </c>
      <c r="P328" s="67"/>
      <c r="T328" s="78">
        <f t="shared" si="125"/>
        <v>82</v>
      </c>
      <c r="U328" s="78">
        <f t="shared" si="126"/>
        <v>82</v>
      </c>
      <c r="V328" s="78">
        <f t="shared" si="127"/>
        <v>82</v>
      </c>
      <c r="W328" s="78">
        <f t="shared" si="128"/>
        <v>82</v>
      </c>
      <c r="Y328" s="67">
        <v>10</v>
      </c>
      <c r="Z328" s="67"/>
      <c r="AD328" s="76">
        <f t="shared" si="129"/>
        <v>10</v>
      </c>
      <c r="AE328" s="76">
        <f t="shared" si="130"/>
        <v>10</v>
      </c>
      <c r="AF328" s="76">
        <f t="shared" si="131"/>
        <v>10</v>
      </c>
      <c r="AG328" s="76">
        <f t="shared" si="132"/>
        <v>10</v>
      </c>
      <c r="AH328" s="76">
        <f t="shared" si="133"/>
        <v>10</v>
      </c>
      <c r="AJ328" s="67">
        <v>0.4</v>
      </c>
      <c r="AK328" s="67"/>
      <c r="AO328" s="76">
        <f t="shared" si="134"/>
        <v>0.4</v>
      </c>
      <c r="AP328" s="76">
        <f t="shared" si="135"/>
        <v>0.4</v>
      </c>
      <c r="AQ328" s="76">
        <f t="shared" si="136"/>
        <v>0.4</v>
      </c>
      <c r="AR328" s="76">
        <f t="shared" si="137"/>
        <v>0.4</v>
      </c>
      <c r="AS328" s="76">
        <f t="shared" si="138"/>
        <v>0.4</v>
      </c>
      <c r="AU328" s="67">
        <v>3.42</v>
      </c>
      <c r="AV328" s="67"/>
      <c r="AZ328" s="76">
        <f t="shared" si="139"/>
        <v>3.42</v>
      </c>
      <c r="BA328" s="76">
        <f t="shared" si="140"/>
        <v>3.42</v>
      </c>
      <c r="BB328" s="76">
        <f t="shared" si="141"/>
        <v>3.42</v>
      </c>
      <c r="BC328" s="76">
        <f t="shared" si="142"/>
        <v>3.42</v>
      </c>
      <c r="BD328" s="76">
        <f t="shared" si="143"/>
        <v>3.42</v>
      </c>
    </row>
    <row r="329" spans="4:56" x14ac:dyDescent="0.25">
      <c r="D329" s="21">
        <f t="shared" si="144"/>
        <v>312</v>
      </c>
      <c r="E329" s="67">
        <v>25.9</v>
      </c>
      <c r="F329" s="67"/>
      <c r="J329" s="76">
        <f t="shared" si="121"/>
        <v>25.9</v>
      </c>
      <c r="K329" s="76">
        <f t="shared" si="122"/>
        <v>25.9</v>
      </c>
      <c r="L329" s="76">
        <f t="shared" si="123"/>
        <v>25.9</v>
      </c>
      <c r="M329" s="76">
        <f t="shared" si="124"/>
        <v>25.9</v>
      </c>
      <c r="O329" s="67">
        <v>83</v>
      </c>
      <c r="P329" s="67"/>
      <c r="T329" s="78">
        <f t="shared" si="125"/>
        <v>83</v>
      </c>
      <c r="U329" s="78">
        <f t="shared" si="126"/>
        <v>83</v>
      </c>
      <c r="V329" s="78">
        <f t="shared" si="127"/>
        <v>83</v>
      </c>
      <c r="W329" s="78">
        <f t="shared" si="128"/>
        <v>83</v>
      </c>
      <c r="Y329" s="67">
        <v>3.5</v>
      </c>
      <c r="Z329" s="67"/>
      <c r="AD329" s="76">
        <f t="shared" si="129"/>
        <v>3.5</v>
      </c>
      <c r="AE329" s="76">
        <f t="shared" si="130"/>
        <v>3.5</v>
      </c>
      <c r="AF329" s="76">
        <f t="shared" si="131"/>
        <v>3.5</v>
      </c>
      <c r="AG329" s="76">
        <f t="shared" si="132"/>
        <v>3.5</v>
      </c>
      <c r="AH329" s="76">
        <f t="shared" si="133"/>
        <v>3.5</v>
      </c>
      <c r="AJ329" s="67">
        <v>6.9</v>
      </c>
      <c r="AK329" s="67"/>
      <c r="AO329" s="76">
        <f t="shared" si="134"/>
        <v>6.9</v>
      </c>
      <c r="AP329" s="76">
        <f t="shared" si="135"/>
        <v>6.9</v>
      </c>
      <c r="AQ329" s="76">
        <f t="shared" si="136"/>
        <v>6.9</v>
      </c>
      <c r="AR329" s="76">
        <f t="shared" si="137"/>
        <v>6.9</v>
      </c>
      <c r="AS329" s="76">
        <f t="shared" si="138"/>
        <v>6.9</v>
      </c>
      <c r="AU329" s="67">
        <v>13.34</v>
      </c>
      <c r="AV329" s="67"/>
      <c r="AZ329" s="76">
        <f t="shared" si="139"/>
        <v>13.34</v>
      </c>
      <c r="BA329" s="76">
        <f t="shared" si="140"/>
        <v>13.34</v>
      </c>
      <c r="BB329" s="76">
        <f t="shared" si="141"/>
        <v>13.34</v>
      </c>
      <c r="BC329" s="76">
        <f t="shared" si="142"/>
        <v>13.34</v>
      </c>
      <c r="BD329" s="76">
        <f t="shared" si="143"/>
        <v>13.34</v>
      </c>
    </row>
    <row r="330" spans="4:56" x14ac:dyDescent="0.25">
      <c r="D330" s="21">
        <f t="shared" si="144"/>
        <v>313</v>
      </c>
      <c r="E330" s="67">
        <v>24.3</v>
      </c>
      <c r="F330" s="67"/>
      <c r="J330" s="76">
        <f t="shared" si="121"/>
        <v>24.3</v>
      </c>
      <c r="K330" s="76">
        <f t="shared" si="122"/>
        <v>24.3</v>
      </c>
      <c r="L330" s="76">
        <f t="shared" si="123"/>
        <v>24.3</v>
      </c>
      <c r="M330" s="76">
        <f t="shared" si="124"/>
        <v>24.3</v>
      </c>
      <c r="O330" s="67">
        <v>76</v>
      </c>
      <c r="P330" s="67"/>
      <c r="T330" s="78">
        <f t="shared" si="125"/>
        <v>76</v>
      </c>
      <c r="U330" s="78">
        <f t="shared" si="126"/>
        <v>76</v>
      </c>
      <c r="V330" s="78">
        <f t="shared" si="127"/>
        <v>76</v>
      </c>
      <c r="W330" s="78">
        <f t="shared" si="128"/>
        <v>76</v>
      </c>
      <c r="Y330" s="67">
        <v>5</v>
      </c>
      <c r="Z330" s="67"/>
      <c r="AD330" s="76">
        <f t="shared" si="129"/>
        <v>5</v>
      </c>
      <c r="AE330" s="76">
        <f t="shared" si="130"/>
        <v>5</v>
      </c>
      <c r="AF330" s="76">
        <f t="shared" si="131"/>
        <v>5</v>
      </c>
      <c r="AG330" s="76">
        <f t="shared" si="132"/>
        <v>5</v>
      </c>
      <c r="AH330" s="76">
        <f t="shared" si="133"/>
        <v>5</v>
      </c>
      <c r="AJ330" s="67">
        <v>0.8</v>
      </c>
      <c r="AK330" s="67"/>
      <c r="AO330" s="76">
        <f t="shared" si="134"/>
        <v>0.8</v>
      </c>
      <c r="AP330" s="76">
        <f t="shared" si="135"/>
        <v>0.8</v>
      </c>
      <c r="AQ330" s="76">
        <f t="shared" si="136"/>
        <v>0.8</v>
      </c>
      <c r="AR330" s="76">
        <f t="shared" si="137"/>
        <v>0.8</v>
      </c>
      <c r="AS330" s="76">
        <f t="shared" si="138"/>
        <v>0.8</v>
      </c>
      <c r="AU330" s="67">
        <v>7.52</v>
      </c>
      <c r="AV330" s="67"/>
      <c r="AZ330" s="76">
        <f t="shared" si="139"/>
        <v>7.52</v>
      </c>
      <c r="BA330" s="76">
        <f t="shared" si="140"/>
        <v>7.52</v>
      </c>
      <c r="BB330" s="76">
        <f t="shared" si="141"/>
        <v>7.52</v>
      </c>
      <c r="BC330" s="76">
        <f t="shared" si="142"/>
        <v>7.52</v>
      </c>
      <c r="BD330" s="76">
        <f t="shared" si="143"/>
        <v>7.52</v>
      </c>
    </row>
    <row r="331" spans="4:56" x14ac:dyDescent="0.25">
      <c r="D331" s="21">
        <f t="shared" si="144"/>
        <v>314</v>
      </c>
      <c r="E331" s="67">
        <v>21.6</v>
      </c>
      <c r="F331" s="67"/>
      <c r="J331" s="76">
        <f t="shared" si="121"/>
        <v>21.6</v>
      </c>
      <c r="K331" s="76">
        <f t="shared" si="122"/>
        <v>21.6</v>
      </c>
      <c r="L331" s="76">
        <f t="shared" si="123"/>
        <v>21.6</v>
      </c>
      <c r="M331" s="76">
        <f t="shared" si="124"/>
        <v>21.6</v>
      </c>
      <c r="O331" s="67">
        <v>76</v>
      </c>
      <c r="P331" s="67"/>
      <c r="T331" s="78">
        <f t="shared" si="125"/>
        <v>76</v>
      </c>
      <c r="U331" s="78">
        <f t="shared" si="126"/>
        <v>76</v>
      </c>
      <c r="V331" s="78">
        <f t="shared" si="127"/>
        <v>76</v>
      </c>
      <c r="W331" s="78">
        <f t="shared" si="128"/>
        <v>76</v>
      </c>
      <c r="Y331" s="67">
        <v>13.5</v>
      </c>
      <c r="Z331" s="67"/>
      <c r="AD331" s="76">
        <f t="shared" si="129"/>
        <v>13.5</v>
      </c>
      <c r="AE331" s="76">
        <f t="shared" si="130"/>
        <v>13.5</v>
      </c>
      <c r="AF331" s="76">
        <f t="shared" si="131"/>
        <v>13.5</v>
      </c>
      <c r="AG331" s="76">
        <f t="shared" si="132"/>
        <v>13.5</v>
      </c>
      <c r="AH331" s="76">
        <f t="shared" si="133"/>
        <v>13.5</v>
      </c>
      <c r="AJ331" s="67">
        <v>0</v>
      </c>
      <c r="AK331" s="67"/>
      <c r="AO331" s="76">
        <f t="shared" si="134"/>
        <v>0</v>
      </c>
      <c r="AP331" s="76">
        <f t="shared" si="135"/>
        <v>0</v>
      </c>
      <c r="AQ331" s="76">
        <f t="shared" si="136"/>
        <v>0</v>
      </c>
      <c r="AR331" s="76">
        <f t="shared" si="137"/>
        <v>0</v>
      </c>
      <c r="AS331" s="76">
        <f t="shared" si="138"/>
        <v>0</v>
      </c>
      <c r="AU331" s="67">
        <v>0</v>
      </c>
      <c r="AV331" s="67"/>
      <c r="AZ331" s="76">
        <f t="shared" si="139"/>
        <v>0</v>
      </c>
      <c r="BA331" s="76">
        <f t="shared" si="140"/>
        <v>0</v>
      </c>
      <c r="BB331" s="76">
        <f t="shared" si="141"/>
        <v>0</v>
      </c>
      <c r="BC331" s="76">
        <f t="shared" si="142"/>
        <v>0</v>
      </c>
      <c r="BD331" s="76">
        <f t="shared" si="143"/>
        <v>0</v>
      </c>
    </row>
    <row r="332" spans="4:56" x14ac:dyDescent="0.25">
      <c r="D332" s="21">
        <f t="shared" si="144"/>
        <v>315</v>
      </c>
      <c r="E332" s="67">
        <v>22.2</v>
      </c>
      <c r="F332" s="67"/>
      <c r="J332" s="76">
        <f t="shared" si="121"/>
        <v>22.2</v>
      </c>
      <c r="K332" s="76">
        <f t="shared" si="122"/>
        <v>22.2</v>
      </c>
      <c r="L332" s="76">
        <f t="shared" si="123"/>
        <v>22.2</v>
      </c>
      <c r="M332" s="76">
        <f t="shared" si="124"/>
        <v>22.2</v>
      </c>
      <c r="O332" s="67">
        <v>73</v>
      </c>
      <c r="P332" s="67"/>
      <c r="T332" s="78">
        <f t="shared" si="125"/>
        <v>73</v>
      </c>
      <c r="U332" s="78">
        <f t="shared" si="126"/>
        <v>73</v>
      </c>
      <c r="V332" s="78">
        <f t="shared" si="127"/>
        <v>73</v>
      </c>
      <c r="W332" s="78">
        <f t="shared" si="128"/>
        <v>73</v>
      </c>
      <c r="Y332" s="67">
        <v>0.5</v>
      </c>
      <c r="Z332" s="67"/>
      <c r="AD332" s="76">
        <f t="shared" si="129"/>
        <v>0.5</v>
      </c>
      <c r="AE332" s="76">
        <f t="shared" si="130"/>
        <v>0.5</v>
      </c>
      <c r="AF332" s="76">
        <f t="shared" si="131"/>
        <v>0.5</v>
      </c>
      <c r="AG332" s="76">
        <f t="shared" si="132"/>
        <v>0.5</v>
      </c>
      <c r="AH332" s="76">
        <f t="shared" si="133"/>
        <v>0.5</v>
      </c>
      <c r="AJ332" s="67">
        <v>0.1</v>
      </c>
      <c r="AK332" s="67"/>
      <c r="AO332" s="76">
        <f t="shared" si="134"/>
        <v>0.1</v>
      </c>
      <c r="AP332" s="76">
        <f t="shared" si="135"/>
        <v>0.1</v>
      </c>
      <c r="AQ332" s="76">
        <f t="shared" si="136"/>
        <v>0.1</v>
      </c>
      <c r="AR332" s="76">
        <f t="shared" si="137"/>
        <v>0.1</v>
      </c>
      <c r="AS332" s="76">
        <f t="shared" si="138"/>
        <v>0.1</v>
      </c>
      <c r="AU332" s="67">
        <v>7.54</v>
      </c>
      <c r="AV332" s="67"/>
      <c r="AZ332" s="76">
        <f t="shared" si="139"/>
        <v>7.54</v>
      </c>
      <c r="BA332" s="76">
        <f t="shared" si="140"/>
        <v>7.54</v>
      </c>
      <c r="BB332" s="76">
        <f t="shared" si="141"/>
        <v>7.54</v>
      </c>
      <c r="BC332" s="76">
        <f t="shared" si="142"/>
        <v>7.54</v>
      </c>
      <c r="BD332" s="76">
        <f t="shared" si="143"/>
        <v>7.54</v>
      </c>
    </row>
    <row r="333" spans="4:56" x14ac:dyDescent="0.25">
      <c r="D333" s="21">
        <f t="shared" si="144"/>
        <v>316</v>
      </c>
      <c r="E333" s="67">
        <v>23.3</v>
      </c>
      <c r="F333" s="67"/>
      <c r="J333" s="76">
        <f t="shared" si="121"/>
        <v>23.3</v>
      </c>
      <c r="K333" s="76">
        <f t="shared" si="122"/>
        <v>23.3</v>
      </c>
      <c r="L333" s="76">
        <f t="shared" si="123"/>
        <v>23.3</v>
      </c>
      <c r="M333" s="76">
        <f t="shared" si="124"/>
        <v>23.3</v>
      </c>
      <c r="O333" s="67">
        <v>67</v>
      </c>
      <c r="P333" s="67"/>
      <c r="T333" s="78">
        <f t="shared" si="125"/>
        <v>67</v>
      </c>
      <c r="U333" s="78">
        <f t="shared" si="126"/>
        <v>67</v>
      </c>
      <c r="V333" s="78">
        <f t="shared" si="127"/>
        <v>67</v>
      </c>
      <c r="W333" s="78">
        <f t="shared" si="128"/>
        <v>67</v>
      </c>
      <c r="Y333" s="67">
        <v>0</v>
      </c>
      <c r="Z333" s="67"/>
      <c r="AD333" s="76">
        <f t="shared" si="129"/>
        <v>0</v>
      </c>
      <c r="AE333" s="76">
        <f t="shared" si="130"/>
        <v>0</v>
      </c>
      <c r="AF333" s="76">
        <f t="shared" si="131"/>
        <v>0</v>
      </c>
      <c r="AG333" s="76">
        <f t="shared" si="132"/>
        <v>0</v>
      </c>
      <c r="AH333" s="76">
        <f t="shared" si="133"/>
        <v>0</v>
      </c>
      <c r="AJ333" s="67">
        <v>2.2000000000000002</v>
      </c>
      <c r="AK333" s="67"/>
      <c r="AO333" s="76">
        <f t="shared" si="134"/>
        <v>2.2000000000000002</v>
      </c>
      <c r="AP333" s="76">
        <f t="shared" si="135"/>
        <v>2.2000000000000002</v>
      </c>
      <c r="AQ333" s="76">
        <f t="shared" si="136"/>
        <v>2.2000000000000002</v>
      </c>
      <c r="AR333" s="76">
        <f t="shared" si="137"/>
        <v>2.2000000000000002</v>
      </c>
      <c r="AS333" s="76">
        <f t="shared" si="138"/>
        <v>2.2000000000000002</v>
      </c>
      <c r="AU333" s="67">
        <v>8.3699999999999992</v>
      </c>
      <c r="AV333" s="67"/>
      <c r="AZ333" s="76">
        <f t="shared" si="139"/>
        <v>8.3699999999999992</v>
      </c>
      <c r="BA333" s="76">
        <f t="shared" si="140"/>
        <v>8.3699999999999992</v>
      </c>
      <c r="BB333" s="76">
        <f t="shared" si="141"/>
        <v>8.3699999999999992</v>
      </c>
      <c r="BC333" s="76">
        <f t="shared" si="142"/>
        <v>8.3699999999999992</v>
      </c>
      <c r="BD333" s="76">
        <f t="shared" si="143"/>
        <v>8.3699999999999992</v>
      </c>
    </row>
    <row r="334" spans="4:56" x14ac:dyDescent="0.25">
      <c r="D334" s="21">
        <f t="shared" si="144"/>
        <v>317</v>
      </c>
      <c r="E334" s="67">
        <v>21.9</v>
      </c>
      <c r="F334" s="67"/>
      <c r="J334" s="76">
        <f t="shared" si="121"/>
        <v>21.9</v>
      </c>
      <c r="K334" s="76">
        <f t="shared" si="122"/>
        <v>21.9</v>
      </c>
      <c r="L334" s="76">
        <f t="shared" si="123"/>
        <v>21.9</v>
      </c>
      <c r="M334" s="76">
        <f t="shared" si="124"/>
        <v>21.9</v>
      </c>
      <c r="O334" s="67">
        <v>87</v>
      </c>
      <c r="P334" s="67"/>
      <c r="T334" s="78">
        <f t="shared" si="125"/>
        <v>87</v>
      </c>
      <c r="U334" s="78">
        <f t="shared" si="126"/>
        <v>87</v>
      </c>
      <c r="V334" s="78">
        <f t="shared" si="127"/>
        <v>87</v>
      </c>
      <c r="W334" s="78">
        <f t="shared" si="128"/>
        <v>87</v>
      </c>
      <c r="Y334" s="67">
        <v>4</v>
      </c>
      <c r="Z334" s="67"/>
      <c r="AD334" s="76">
        <f t="shared" si="129"/>
        <v>4</v>
      </c>
      <c r="AE334" s="76">
        <f t="shared" si="130"/>
        <v>4</v>
      </c>
      <c r="AF334" s="76">
        <f t="shared" si="131"/>
        <v>4</v>
      </c>
      <c r="AG334" s="76">
        <f t="shared" si="132"/>
        <v>4</v>
      </c>
      <c r="AH334" s="76">
        <f t="shared" si="133"/>
        <v>4</v>
      </c>
      <c r="AJ334" s="67">
        <v>0</v>
      </c>
      <c r="AK334" s="67"/>
      <c r="AO334" s="76">
        <f t="shared" si="134"/>
        <v>0</v>
      </c>
      <c r="AP334" s="76">
        <f t="shared" si="135"/>
        <v>0</v>
      </c>
      <c r="AQ334" s="76">
        <f t="shared" si="136"/>
        <v>0</v>
      </c>
      <c r="AR334" s="76">
        <f t="shared" si="137"/>
        <v>0</v>
      </c>
      <c r="AS334" s="76">
        <f t="shared" si="138"/>
        <v>0</v>
      </c>
      <c r="AU334" s="67">
        <v>0.33</v>
      </c>
      <c r="AV334" s="67"/>
      <c r="AZ334" s="76">
        <f t="shared" si="139"/>
        <v>0.33</v>
      </c>
      <c r="BA334" s="76">
        <f t="shared" si="140"/>
        <v>0.33</v>
      </c>
      <c r="BB334" s="76">
        <f t="shared" si="141"/>
        <v>0.33</v>
      </c>
      <c r="BC334" s="76">
        <f t="shared" si="142"/>
        <v>0.33</v>
      </c>
      <c r="BD334" s="76">
        <f t="shared" si="143"/>
        <v>0.33</v>
      </c>
    </row>
    <row r="335" spans="4:56" x14ac:dyDescent="0.25">
      <c r="D335" s="21">
        <f t="shared" si="144"/>
        <v>318</v>
      </c>
      <c r="E335" s="67">
        <v>22.8</v>
      </c>
      <c r="F335" s="67"/>
      <c r="J335" s="76">
        <f t="shared" si="121"/>
        <v>22.8</v>
      </c>
      <c r="K335" s="76">
        <f t="shared" si="122"/>
        <v>22.8</v>
      </c>
      <c r="L335" s="76">
        <f t="shared" si="123"/>
        <v>22.8</v>
      </c>
      <c r="M335" s="76">
        <f t="shared" si="124"/>
        <v>22.8</v>
      </c>
      <c r="O335" s="67">
        <v>89</v>
      </c>
      <c r="P335" s="67"/>
      <c r="T335" s="78">
        <f t="shared" si="125"/>
        <v>89</v>
      </c>
      <c r="U335" s="78">
        <f t="shared" si="126"/>
        <v>89</v>
      </c>
      <c r="V335" s="78">
        <f t="shared" si="127"/>
        <v>89</v>
      </c>
      <c r="W335" s="78">
        <f t="shared" si="128"/>
        <v>89</v>
      </c>
      <c r="Y335" s="67">
        <v>18</v>
      </c>
      <c r="Z335" s="67"/>
      <c r="AD335" s="76">
        <f t="shared" si="129"/>
        <v>18</v>
      </c>
      <c r="AE335" s="76">
        <f t="shared" si="130"/>
        <v>18</v>
      </c>
      <c r="AF335" s="76">
        <f t="shared" si="131"/>
        <v>18</v>
      </c>
      <c r="AG335" s="76">
        <f t="shared" si="132"/>
        <v>18</v>
      </c>
      <c r="AH335" s="76">
        <f t="shared" si="133"/>
        <v>18</v>
      </c>
      <c r="AJ335" s="67">
        <v>0</v>
      </c>
      <c r="AK335" s="67"/>
      <c r="AO335" s="76">
        <f t="shared" si="134"/>
        <v>0</v>
      </c>
      <c r="AP335" s="76">
        <f t="shared" si="135"/>
        <v>0</v>
      </c>
      <c r="AQ335" s="76">
        <f t="shared" si="136"/>
        <v>0</v>
      </c>
      <c r="AR335" s="76">
        <f t="shared" si="137"/>
        <v>0</v>
      </c>
      <c r="AS335" s="76">
        <f t="shared" si="138"/>
        <v>0</v>
      </c>
      <c r="AU335" s="67">
        <v>3.33</v>
      </c>
      <c r="AV335" s="67"/>
      <c r="AZ335" s="76">
        <f t="shared" si="139"/>
        <v>3.33</v>
      </c>
      <c r="BA335" s="76">
        <f t="shared" si="140"/>
        <v>3.33</v>
      </c>
      <c r="BB335" s="76">
        <f t="shared" si="141"/>
        <v>3.33</v>
      </c>
      <c r="BC335" s="76">
        <f t="shared" si="142"/>
        <v>3.33</v>
      </c>
      <c r="BD335" s="76">
        <f t="shared" si="143"/>
        <v>3.33</v>
      </c>
    </row>
    <row r="336" spans="4:56" x14ac:dyDescent="0.25">
      <c r="D336" s="21">
        <f t="shared" si="144"/>
        <v>319</v>
      </c>
      <c r="E336" s="67">
        <v>22</v>
      </c>
      <c r="F336" s="67"/>
      <c r="J336" s="76">
        <f t="shared" si="121"/>
        <v>22</v>
      </c>
      <c r="K336" s="76">
        <f t="shared" si="122"/>
        <v>22</v>
      </c>
      <c r="L336" s="76">
        <f t="shared" si="123"/>
        <v>22</v>
      </c>
      <c r="M336" s="76">
        <f t="shared" si="124"/>
        <v>22</v>
      </c>
      <c r="O336" s="67">
        <v>85</v>
      </c>
      <c r="P336" s="67"/>
      <c r="T336" s="78">
        <f t="shared" si="125"/>
        <v>85</v>
      </c>
      <c r="U336" s="78">
        <f t="shared" si="126"/>
        <v>85</v>
      </c>
      <c r="V336" s="78">
        <f t="shared" si="127"/>
        <v>85</v>
      </c>
      <c r="W336" s="78">
        <f t="shared" si="128"/>
        <v>85</v>
      </c>
      <c r="Y336" s="67">
        <v>5.5</v>
      </c>
      <c r="Z336" s="67"/>
      <c r="AD336" s="76">
        <f t="shared" si="129"/>
        <v>5.5</v>
      </c>
      <c r="AE336" s="76">
        <f t="shared" si="130"/>
        <v>5.5</v>
      </c>
      <c r="AF336" s="76">
        <f t="shared" si="131"/>
        <v>5.5</v>
      </c>
      <c r="AG336" s="76">
        <f t="shared" si="132"/>
        <v>5.5</v>
      </c>
      <c r="AH336" s="76">
        <f t="shared" si="133"/>
        <v>5.5</v>
      </c>
      <c r="AJ336" s="67">
        <v>0</v>
      </c>
      <c r="AK336" s="67"/>
      <c r="AO336" s="76">
        <f t="shared" si="134"/>
        <v>0</v>
      </c>
      <c r="AP336" s="76">
        <f t="shared" si="135"/>
        <v>0</v>
      </c>
      <c r="AQ336" s="76">
        <f t="shared" si="136"/>
        <v>0</v>
      </c>
      <c r="AR336" s="76">
        <f t="shared" si="137"/>
        <v>0</v>
      </c>
      <c r="AS336" s="76">
        <f t="shared" si="138"/>
        <v>0</v>
      </c>
      <c r="AU336" s="67">
        <v>1.62</v>
      </c>
      <c r="AV336" s="67"/>
      <c r="AZ336" s="76">
        <f t="shared" si="139"/>
        <v>1.62</v>
      </c>
      <c r="BA336" s="76">
        <f t="shared" si="140"/>
        <v>1.62</v>
      </c>
      <c r="BB336" s="76">
        <f t="shared" si="141"/>
        <v>1.62</v>
      </c>
      <c r="BC336" s="76">
        <f t="shared" si="142"/>
        <v>1.62</v>
      </c>
      <c r="BD336" s="76">
        <f t="shared" si="143"/>
        <v>1.62</v>
      </c>
    </row>
    <row r="337" spans="4:56" x14ac:dyDescent="0.25">
      <c r="D337" s="21">
        <f t="shared" si="144"/>
        <v>320</v>
      </c>
      <c r="E337" s="67">
        <v>23.6</v>
      </c>
      <c r="F337" s="67"/>
      <c r="J337" s="76">
        <f t="shared" si="121"/>
        <v>23.6</v>
      </c>
      <c r="K337" s="76">
        <f t="shared" si="122"/>
        <v>23.6</v>
      </c>
      <c r="L337" s="76">
        <f t="shared" si="123"/>
        <v>23.6</v>
      </c>
      <c r="M337" s="76">
        <f t="shared" si="124"/>
        <v>23.6</v>
      </c>
      <c r="O337" s="67">
        <v>75</v>
      </c>
      <c r="P337" s="67"/>
      <c r="T337" s="78">
        <f t="shared" si="125"/>
        <v>75</v>
      </c>
      <c r="U337" s="78">
        <f t="shared" si="126"/>
        <v>75</v>
      </c>
      <c r="V337" s="78">
        <f t="shared" si="127"/>
        <v>75</v>
      </c>
      <c r="W337" s="78">
        <f t="shared" si="128"/>
        <v>75</v>
      </c>
      <c r="Y337" s="67">
        <v>0</v>
      </c>
      <c r="Z337" s="67"/>
      <c r="AD337" s="76">
        <f t="shared" si="129"/>
        <v>0</v>
      </c>
      <c r="AE337" s="76">
        <f t="shared" si="130"/>
        <v>0</v>
      </c>
      <c r="AF337" s="76">
        <f t="shared" si="131"/>
        <v>0</v>
      </c>
      <c r="AG337" s="76">
        <f t="shared" si="132"/>
        <v>0</v>
      </c>
      <c r="AH337" s="76">
        <f t="shared" si="133"/>
        <v>0</v>
      </c>
      <c r="AJ337" s="67">
        <v>1.5</v>
      </c>
      <c r="AK337" s="67"/>
      <c r="AO337" s="76">
        <f t="shared" si="134"/>
        <v>1.5</v>
      </c>
      <c r="AP337" s="76">
        <f t="shared" si="135"/>
        <v>1.5</v>
      </c>
      <c r="AQ337" s="76">
        <f t="shared" si="136"/>
        <v>1.5</v>
      </c>
      <c r="AR337" s="76">
        <f t="shared" si="137"/>
        <v>1.5</v>
      </c>
      <c r="AS337" s="76">
        <f t="shared" si="138"/>
        <v>1.5</v>
      </c>
      <c r="AU337" s="67">
        <v>11.24</v>
      </c>
      <c r="AV337" s="67"/>
      <c r="AZ337" s="76">
        <f t="shared" si="139"/>
        <v>11.24</v>
      </c>
      <c r="BA337" s="76">
        <f t="shared" si="140"/>
        <v>11.24</v>
      </c>
      <c r="BB337" s="76">
        <f t="shared" si="141"/>
        <v>11.24</v>
      </c>
      <c r="BC337" s="76">
        <f t="shared" si="142"/>
        <v>11.24</v>
      </c>
      <c r="BD337" s="76">
        <f t="shared" si="143"/>
        <v>11.24</v>
      </c>
    </row>
    <row r="338" spans="4:56" x14ac:dyDescent="0.25">
      <c r="D338" s="21">
        <f t="shared" si="144"/>
        <v>321</v>
      </c>
      <c r="E338" s="67">
        <v>23.7</v>
      </c>
      <c r="F338" s="67"/>
      <c r="J338" s="76">
        <f t="shared" ref="J338:J382" si="145">IFERROR(MAX(E338:H338),"")</f>
        <v>23.7</v>
      </c>
      <c r="K338" s="76">
        <f t="shared" ref="K338:K382" si="146">IFERROR(MEDIAN(E338:H338),"")</f>
        <v>23.7</v>
      </c>
      <c r="L338" s="76">
        <f t="shared" ref="L338:L382" si="147">IFERROR(AVERAGE(E338:H338),"")</f>
        <v>23.7</v>
      </c>
      <c r="M338" s="76">
        <f t="shared" ref="M338:M382" si="148">IFERROR(MIN(E338:H338),"")</f>
        <v>23.7</v>
      </c>
      <c r="O338" s="67">
        <v>78</v>
      </c>
      <c r="P338" s="67"/>
      <c r="T338" s="78">
        <f t="shared" ref="T338:T382" si="149">IFERROR(MAX(O338:R338),"")</f>
        <v>78</v>
      </c>
      <c r="U338" s="78">
        <f t="shared" ref="U338:U382" si="150">IFERROR(MEDIAN(O338:R338),"")</f>
        <v>78</v>
      </c>
      <c r="V338" s="78">
        <f t="shared" ref="V338:V382" si="151">IFERROR(AVERAGE(O338:R338),"")</f>
        <v>78</v>
      </c>
      <c r="W338" s="78">
        <f t="shared" ref="W338:W382" si="152">IFERROR(MIN(O338:R338),"")</f>
        <v>78</v>
      </c>
      <c r="Y338" s="67">
        <v>3.5</v>
      </c>
      <c r="Z338" s="67"/>
      <c r="AD338" s="76">
        <f t="shared" ref="AD338:AD382" si="153">IFERROR(MAX(Y338:AB338),"")</f>
        <v>3.5</v>
      </c>
      <c r="AE338" s="76">
        <f t="shared" ref="AE338:AE382" si="154">IFERROR(MEDIAN(Y338:AB338),"")</f>
        <v>3.5</v>
      </c>
      <c r="AF338" s="76">
        <f t="shared" ref="AF338:AF382" si="155">IFERROR(AVERAGE(Y338:AB338),"")</f>
        <v>3.5</v>
      </c>
      <c r="AG338" s="76">
        <f t="shared" ref="AG338:AG382" si="156">IFERROR(MIN(Y338:AB338),"")</f>
        <v>3.5</v>
      </c>
      <c r="AH338" s="76">
        <f t="shared" ref="AH338:AH382" si="157">IFERROR(SUM(Y338:AB338),"")</f>
        <v>3.5</v>
      </c>
      <c r="AJ338" s="67">
        <v>6.3</v>
      </c>
      <c r="AK338" s="67"/>
      <c r="AO338" s="76">
        <f t="shared" ref="AO338:AO382" si="158">IFERROR(MAX(AJ338:AM338),"")</f>
        <v>6.3</v>
      </c>
      <c r="AP338" s="76">
        <f t="shared" ref="AP338:AP382" si="159">IFERROR(MEDIAN(AJ338:AM338),"")</f>
        <v>6.3</v>
      </c>
      <c r="AQ338" s="76">
        <f t="shared" ref="AQ338:AQ382" si="160">IFERROR(AVERAGE(AJ338:AM338),"")</f>
        <v>6.3</v>
      </c>
      <c r="AR338" s="76">
        <f t="shared" ref="AR338:AR382" si="161">IFERROR(MIN(AJ338:AM338),"")</f>
        <v>6.3</v>
      </c>
      <c r="AS338" s="76">
        <f t="shared" ref="AS338:AS382" si="162">IFERROR(SUM(AJ338:AM338),"")</f>
        <v>6.3</v>
      </c>
      <c r="AU338" s="67">
        <v>11.22</v>
      </c>
      <c r="AV338" s="67"/>
      <c r="AZ338" s="76">
        <f t="shared" ref="AZ338:AZ382" si="163">IFERROR(MAX(AU338:AX338),"")</f>
        <v>11.22</v>
      </c>
      <c r="BA338" s="76">
        <f t="shared" ref="BA338:BA382" si="164">IFERROR(MEDIAN(AU338:AX338),"")</f>
        <v>11.22</v>
      </c>
      <c r="BB338" s="76">
        <f t="shared" ref="BB338:BB382" si="165">IFERROR(AVERAGE(AU338:AX338),"")</f>
        <v>11.22</v>
      </c>
      <c r="BC338" s="76">
        <f t="shared" ref="BC338:BC382" si="166">IFERROR(MIN(AU338:AX338),"")</f>
        <v>11.22</v>
      </c>
      <c r="BD338" s="76">
        <f t="shared" ref="BD338:BD382" si="167">IFERROR(SUM(AU338:AX338),"")</f>
        <v>11.22</v>
      </c>
    </row>
    <row r="339" spans="4:56" x14ac:dyDescent="0.25">
      <c r="D339" s="21">
        <f t="shared" si="144"/>
        <v>322</v>
      </c>
      <c r="E339" s="67">
        <v>24.2</v>
      </c>
      <c r="F339" s="67"/>
      <c r="J339" s="76">
        <f t="shared" si="145"/>
        <v>24.2</v>
      </c>
      <c r="K339" s="76">
        <f t="shared" si="146"/>
        <v>24.2</v>
      </c>
      <c r="L339" s="76">
        <f t="shared" si="147"/>
        <v>24.2</v>
      </c>
      <c r="M339" s="76">
        <f t="shared" si="148"/>
        <v>24.2</v>
      </c>
      <c r="O339" s="67">
        <v>81</v>
      </c>
      <c r="P339" s="67"/>
      <c r="T339" s="78">
        <f t="shared" si="149"/>
        <v>81</v>
      </c>
      <c r="U339" s="78">
        <f t="shared" si="150"/>
        <v>81</v>
      </c>
      <c r="V339" s="78">
        <f t="shared" si="151"/>
        <v>81</v>
      </c>
      <c r="W339" s="78">
        <f t="shared" si="152"/>
        <v>81</v>
      </c>
      <c r="Y339" s="67">
        <v>3.5</v>
      </c>
      <c r="Z339" s="67"/>
      <c r="AD339" s="76">
        <f t="shared" si="153"/>
        <v>3.5</v>
      </c>
      <c r="AE339" s="76">
        <f t="shared" si="154"/>
        <v>3.5</v>
      </c>
      <c r="AF339" s="76">
        <f t="shared" si="155"/>
        <v>3.5</v>
      </c>
      <c r="AG339" s="76">
        <f t="shared" si="156"/>
        <v>3.5</v>
      </c>
      <c r="AH339" s="76">
        <f t="shared" si="157"/>
        <v>3.5</v>
      </c>
      <c r="AJ339" s="67">
        <v>3.9</v>
      </c>
      <c r="AK339" s="67"/>
      <c r="AO339" s="76">
        <f t="shared" si="158"/>
        <v>3.9</v>
      </c>
      <c r="AP339" s="76">
        <f t="shared" si="159"/>
        <v>3.9</v>
      </c>
      <c r="AQ339" s="76">
        <f t="shared" si="160"/>
        <v>3.9</v>
      </c>
      <c r="AR339" s="76">
        <f t="shared" si="161"/>
        <v>3.9</v>
      </c>
      <c r="AS339" s="76">
        <f t="shared" si="162"/>
        <v>3.9</v>
      </c>
      <c r="AU339" s="67">
        <v>10.119999999999999</v>
      </c>
      <c r="AV339" s="67"/>
      <c r="AZ339" s="76">
        <f t="shared" si="163"/>
        <v>10.119999999999999</v>
      </c>
      <c r="BA339" s="76">
        <f t="shared" si="164"/>
        <v>10.119999999999999</v>
      </c>
      <c r="BB339" s="76">
        <f t="shared" si="165"/>
        <v>10.119999999999999</v>
      </c>
      <c r="BC339" s="76">
        <f t="shared" si="166"/>
        <v>10.119999999999999</v>
      </c>
      <c r="BD339" s="76">
        <f t="shared" si="167"/>
        <v>10.119999999999999</v>
      </c>
    </row>
    <row r="340" spans="4:56" x14ac:dyDescent="0.25">
      <c r="D340" s="21">
        <f t="shared" ref="D340:D383" si="168">D339+1</f>
        <v>323</v>
      </c>
      <c r="E340" s="67">
        <v>25.2</v>
      </c>
      <c r="F340" s="67"/>
      <c r="J340" s="76">
        <f t="shared" si="145"/>
        <v>25.2</v>
      </c>
      <c r="K340" s="76">
        <f t="shared" si="146"/>
        <v>25.2</v>
      </c>
      <c r="L340" s="76">
        <f t="shared" si="147"/>
        <v>25.2</v>
      </c>
      <c r="M340" s="76">
        <f t="shared" si="148"/>
        <v>25.2</v>
      </c>
      <c r="O340" s="67">
        <v>78</v>
      </c>
      <c r="P340" s="67"/>
      <c r="T340" s="78">
        <f t="shared" si="149"/>
        <v>78</v>
      </c>
      <c r="U340" s="78">
        <f t="shared" si="150"/>
        <v>78</v>
      </c>
      <c r="V340" s="78">
        <f t="shared" si="151"/>
        <v>78</v>
      </c>
      <c r="W340" s="78">
        <f t="shared" si="152"/>
        <v>78</v>
      </c>
      <c r="Y340" s="67">
        <v>0</v>
      </c>
      <c r="Z340" s="67"/>
      <c r="AD340" s="76">
        <f t="shared" si="153"/>
        <v>0</v>
      </c>
      <c r="AE340" s="76">
        <f t="shared" si="154"/>
        <v>0</v>
      </c>
      <c r="AF340" s="76">
        <f t="shared" si="155"/>
        <v>0</v>
      </c>
      <c r="AG340" s="76">
        <f t="shared" si="156"/>
        <v>0</v>
      </c>
      <c r="AH340" s="76">
        <f t="shared" si="157"/>
        <v>0</v>
      </c>
      <c r="AJ340" s="67">
        <v>8.5</v>
      </c>
      <c r="AK340" s="67"/>
      <c r="AO340" s="76">
        <f t="shared" si="158"/>
        <v>8.5</v>
      </c>
      <c r="AP340" s="76">
        <f t="shared" si="159"/>
        <v>8.5</v>
      </c>
      <c r="AQ340" s="76">
        <f t="shared" si="160"/>
        <v>8.5</v>
      </c>
      <c r="AR340" s="76">
        <f t="shared" si="161"/>
        <v>8.5</v>
      </c>
      <c r="AS340" s="76">
        <f t="shared" si="162"/>
        <v>8.5</v>
      </c>
      <c r="AU340" s="67">
        <v>13.69</v>
      </c>
      <c r="AV340" s="67"/>
      <c r="AZ340" s="76">
        <f t="shared" si="163"/>
        <v>13.69</v>
      </c>
      <c r="BA340" s="76">
        <f t="shared" si="164"/>
        <v>13.69</v>
      </c>
      <c r="BB340" s="76">
        <f t="shared" si="165"/>
        <v>13.69</v>
      </c>
      <c r="BC340" s="76">
        <f t="shared" si="166"/>
        <v>13.69</v>
      </c>
      <c r="BD340" s="76">
        <f t="shared" si="167"/>
        <v>13.69</v>
      </c>
    </row>
    <row r="341" spans="4:56" x14ac:dyDescent="0.25">
      <c r="D341" s="21">
        <f t="shared" si="168"/>
        <v>324</v>
      </c>
      <c r="E341" s="67">
        <v>25.6</v>
      </c>
      <c r="F341" s="67"/>
      <c r="J341" s="76">
        <f t="shared" si="145"/>
        <v>25.6</v>
      </c>
      <c r="K341" s="76">
        <f t="shared" si="146"/>
        <v>25.6</v>
      </c>
      <c r="L341" s="76">
        <f t="shared" si="147"/>
        <v>25.6</v>
      </c>
      <c r="M341" s="76">
        <f t="shared" si="148"/>
        <v>25.6</v>
      </c>
      <c r="O341" s="67">
        <v>84</v>
      </c>
      <c r="P341" s="67"/>
      <c r="T341" s="78">
        <f t="shared" si="149"/>
        <v>84</v>
      </c>
      <c r="U341" s="78">
        <f t="shared" si="150"/>
        <v>84</v>
      </c>
      <c r="V341" s="78">
        <f t="shared" si="151"/>
        <v>84</v>
      </c>
      <c r="W341" s="78">
        <f t="shared" si="152"/>
        <v>84</v>
      </c>
      <c r="Y341" s="67">
        <v>0</v>
      </c>
      <c r="Z341" s="67"/>
      <c r="AD341" s="76">
        <f t="shared" si="153"/>
        <v>0</v>
      </c>
      <c r="AE341" s="76">
        <f t="shared" si="154"/>
        <v>0</v>
      </c>
      <c r="AF341" s="76">
        <f t="shared" si="155"/>
        <v>0</v>
      </c>
      <c r="AG341" s="76">
        <f t="shared" si="156"/>
        <v>0</v>
      </c>
      <c r="AH341" s="76">
        <f t="shared" si="157"/>
        <v>0</v>
      </c>
      <c r="AJ341" s="67">
        <v>6.7</v>
      </c>
      <c r="AK341" s="67"/>
      <c r="AO341" s="76">
        <f t="shared" si="158"/>
        <v>6.7</v>
      </c>
      <c r="AP341" s="76">
        <f t="shared" si="159"/>
        <v>6.7</v>
      </c>
      <c r="AQ341" s="76">
        <f t="shared" si="160"/>
        <v>6.7</v>
      </c>
      <c r="AR341" s="76">
        <f t="shared" si="161"/>
        <v>6.7</v>
      </c>
      <c r="AS341" s="76">
        <f t="shared" si="162"/>
        <v>6.7</v>
      </c>
      <c r="AU341" s="67">
        <v>13.64</v>
      </c>
      <c r="AV341" s="67"/>
      <c r="AZ341" s="76">
        <f t="shared" si="163"/>
        <v>13.64</v>
      </c>
      <c r="BA341" s="76">
        <f t="shared" si="164"/>
        <v>13.64</v>
      </c>
      <c r="BB341" s="76">
        <f t="shared" si="165"/>
        <v>13.64</v>
      </c>
      <c r="BC341" s="76">
        <f t="shared" si="166"/>
        <v>13.64</v>
      </c>
      <c r="BD341" s="76">
        <f t="shared" si="167"/>
        <v>13.64</v>
      </c>
    </row>
    <row r="342" spans="4:56" x14ac:dyDescent="0.25">
      <c r="D342" s="21">
        <f t="shared" si="168"/>
        <v>325</v>
      </c>
      <c r="E342" s="67">
        <v>26</v>
      </c>
      <c r="F342" s="67"/>
      <c r="J342" s="76">
        <f t="shared" si="145"/>
        <v>26</v>
      </c>
      <c r="K342" s="76">
        <f t="shared" si="146"/>
        <v>26</v>
      </c>
      <c r="L342" s="76">
        <f t="shared" si="147"/>
        <v>26</v>
      </c>
      <c r="M342" s="76">
        <f t="shared" si="148"/>
        <v>26</v>
      </c>
      <c r="O342" s="67">
        <v>83</v>
      </c>
      <c r="P342" s="67"/>
      <c r="T342" s="78">
        <f t="shared" si="149"/>
        <v>83</v>
      </c>
      <c r="U342" s="78">
        <f t="shared" si="150"/>
        <v>83</v>
      </c>
      <c r="V342" s="78">
        <f t="shared" si="151"/>
        <v>83</v>
      </c>
      <c r="W342" s="78">
        <f t="shared" si="152"/>
        <v>83</v>
      </c>
      <c r="Y342" s="67" t="str">
        <v>T</v>
      </c>
      <c r="Z342" s="67"/>
      <c r="AD342" s="76">
        <f t="shared" si="153"/>
        <v>0</v>
      </c>
      <c r="AE342" s="76" t="str">
        <f t="shared" si="154"/>
        <v/>
      </c>
      <c r="AF342" s="76" t="str">
        <f t="shared" si="155"/>
        <v/>
      </c>
      <c r="AG342" s="76">
        <f t="shared" si="156"/>
        <v>0</v>
      </c>
      <c r="AH342" s="76">
        <f t="shared" si="157"/>
        <v>0</v>
      </c>
      <c r="AJ342" s="67">
        <v>2.4</v>
      </c>
      <c r="AK342" s="67"/>
      <c r="AO342" s="76">
        <f t="shared" si="158"/>
        <v>2.4</v>
      </c>
      <c r="AP342" s="76">
        <f t="shared" si="159"/>
        <v>2.4</v>
      </c>
      <c r="AQ342" s="76">
        <f t="shared" si="160"/>
        <v>2.4</v>
      </c>
      <c r="AR342" s="76">
        <f t="shared" si="161"/>
        <v>2.4</v>
      </c>
      <c r="AS342" s="76">
        <f t="shared" si="162"/>
        <v>2.4</v>
      </c>
      <c r="AU342" s="67">
        <v>6.48</v>
      </c>
      <c r="AV342" s="67"/>
      <c r="AZ342" s="76">
        <f t="shared" si="163"/>
        <v>6.48</v>
      </c>
      <c r="BA342" s="76">
        <f t="shared" si="164"/>
        <v>6.48</v>
      </c>
      <c r="BB342" s="76">
        <f t="shared" si="165"/>
        <v>6.48</v>
      </c>
      <c r="BC342" s="76">
        <f t="shared" si="166"/>
        <v>6.48</v>
      </c>
      <c r="BD342" s="76">
        <f t="shared" si="167"/>
        <v>6.48</v>
      </c>
    </row>
    <row r="343" spans="4:56" x14ac:dyDescent="0.25">
      <c r="D343" s="21">
        <f t="shared" si="168"/>
        <v>326</v>
      </c>
      <c r="E343" s="67">
        <v>24.4</v>
      </c>
      <c r="F343" s="67"/>
      <c r="J343" s="76">
        <f t="shared" si="145"/>
        <v>24.4</v>
      </c>
      <c r="K343" s="76">
        <f t="shared" si="146"/>
        <v>24.4</v>
      </c>
      <c r="L343" s="76">
        <f t="shared" si="147"/>
        <v>24.4</v>
      </c>
      <c r="M343" s="76">
        <f t="shared" si="148"/>
        <v>24.4</v>
      </c>
      <c r="O343" s="67">
        <v>91</v>
      </c>
      <c r="P343" s="67"/>
      <c r="T343" s="78">
        <f t="shared" si="149"/>
        <v>91</v>
      </c>
      <c r="U343" s="78">
        <f t="shared" si="150"/>
        <v>91</v>
      </c>
      <c r="V343" s="78">
        <f t="shared" si="151"/>
        <v>91</v>
      </c>
      <c r="W343" s="78">
        <f t="shared" si="152"/>
        <v>91</v>
      </c>
      <c r="Y343" s="67">
        <v>16</v>
      </c>
      <c r="Z343" s="67"/>
      <c r="AD343" s="76">
        <f t="shared" si="153"/>
        <v>16</v>
      </c>
      <c r="AE343" s="76">
        <f t="shared" si="154"/>
        <v>16</v>
      </c>
      <c r="AF343" s="76">
        <f t="shared" si="155"/>
        <v>16</v>
      </c>
      <c r="AG343" s="76">
        <f t="shared" si="156"/>
        <v>16</v>
      </c>
      <c r="AH343" s="76">
        <f t="shared" si="157"/>
        <v>16</v>
      </c>
      <c r="AJ343" s="67">
        <v>1.2</v>
      </c>
      <c r="AK343" s="67"/>
      <c r="AO343" s="76">
        <f t="shared" si="158"/>
        <v>1.2</v>
      </c>
      <c r="AP343" s="76">
        <f t="shared" si="159"/>
        <v>1.2</v>
      </c>
      <c r="AQ343" s="76">
        <f t="shared" si="160"/>
        <v>1.2</v>
      </c>
      <c r="AR343" s="76">
        <f t="shared" si="161"/>
        <v>1.2</v>
      </c>
      <c r="AS343" s="76">
        <f t="shared" si="162"/>
        <v>1.2</v>
      </c>
      <c r="AU343" s="67">
        <v>4.5</v>
      </c>
      <c r="AV343" s="67"/>
      <c r="AZ343" s="76">
        <f t="shared" si="163"/>
        <v>4.5</v>
      </c>
      <c r="BA343" s="76">
        <f t="shared" si="164"/>
        <v>4.5</v>
      </c>
      <c r="BB343" s="76">
        <f t="shared" si="165"/>
        <v>4.5</v>
      </c>
      <c r="BC343" s="76">
        <f t="shared" si="166"/>
        <v>4.5</v>
      </c>
      <c r="BD343" s="76">
        <f t="shared" si="167"/>
        <v>4.5</v>
      </c>
    </row>
    <row r="344" spans="4:56" x14ac:dyDescent="0.25">
      <c r="D344" s="21">
        <f t="shared" si="168"/>
        <v>327</v>
      </c>
      <c r="E344" s="67">
        <v>25.4</v>
      </c>
      <c r="F344" s="67"/>
      <c r="J344" s="76">
        <f t="shared" si="145"/>
        <v>25.4</v>
      </c>
      <c r="K344" s="76">
        <f t="shared" si="146"/>
        <v>25.4</v>
      </c>
      <c r="L344" s="76">
        <f t="shared" si="147"/>
        <v>25.4</v>
      </c>
      <c r="M344" s="76">
        <f t="shared" si="148"/>
        <v>25.4</v>
      </c>
      <c r="O344" s="67">
        <v>84</v>
      </c>
      <c r="P344" s="67"/>
      <c r="T344" s="78">
        <f t="shared" si="149"/>
        <v>84</v>
      </c>
      <c r="U344" s="78">
        <f t="shared" si="150"/>
        <v>84</v>
      </c>
      <c r="V344" s="78">
        <f t="shared" si="151"/>
        <v>84</v>
      </c>
      <c r="W344" s="78">
        <f t="shared" si="152"/>
        <v>84</v>
      </c>
      <c r="Y344" s="67">
        <v>0.5</v>
      </c>
      <c r="Z344" s="67"/>
      <c r="AD344" s="76">
        <f t="shared" si="153"/>
        <v>0.5</v>
      </c>
      <c r="AE344" s="76">
        <f t="shared" si="154"/>
        <v>0.5</v>
      </c>
      <c r="AF344" s="76">
        <f t="shared" si="155"/>
        <v>0.5</v>
      </c>
      <c r="AG344" s="76">
        <f t="shared" si="156"/>
        <v>0.5</v>
      </c>
      <c r="AH344" s="76">
        <f t="shared" si="157"/>
        <v>0.5</v>
      </c>
      <c r="AJ344" s="67">
        <v>8.4</v>
      </c>
      <c r="AK344" s="67"/>
      <c r="AO344" s="76">
        <f t="shared" si="158"/>
        <v>8.4</v>
      </c>
      <c r="AP344" s="76">
        <f t="shared" si="159"/>
        <v>8.4</v>
      </c>
      <c r="AQ344" s="76">
        <f t="shared" si="160"/>
        <v>8.4</v>
      </c>
      <c r="AR344" s="76">
        <f t="shared" si="161"/>
        <v>8.4</v>
      </c>
      <c r="AS344" s="76">
        <f t="shared" si="162"/>
        <v>8.4</v>
      </c>
      <c r="AU344" s="67">
        <v>12.9</v>
      </c>
      <c r="AV344" s="67"/>
      <c r="AZ344" s="76">
        <f t="shared" si="163"/>
        <v>12.9</v>
      </c>
      <c r="BA344" s="76">
        <f t="shared" si="164"/>
        <v>12.9</v>
      </c>
      <c r="BB344" s="76">
        <f t="shared" si="165"/>
        <v>12.9</v>
      </c>
      <c r="BC344" s="76">
        <f t="shared" si="166"/>
        <v>12.9</v>
      </c>
      <c r="BD344" s="76">
        <f t="shared" si="167"/>
        <v>12.9</v>
      </c>
    </row>
    <row r="345" spans="4:56" x14ac:dyDescent="0.25">
      <c r="D345" s="21">
        <f t="shared" si="168"/>
        <v>328</v>
      </c>
      <c r="E345" s="67">
        <v>23.8</v>
      </c>
      <c r="F345" s="67"/>
      <c r="J345" s="76">
        <f t="shared" si="145"/>
        <v>23.8</v>
      </c>
      <c r="K345" s="76">
        <f t="shared" si="146"/>
        <v>23.8</v>
      </c>
      <c r="L345" s="76">
        <f t="shared" si="147"/>
        <v>23.8</v>
      </c>
      <c r="M345" s="76">
        <f t="shared" si="148"/>
        <v>23.8</v>
      </c>
      <c r="O345" s="67">
        <v>84</v>
      </c>
      <c r="P345" s="67"/>
      <c r="T345" s="78">
        <f t="shared" si="149"/>
        <v>84</v>
      </c>
      <c r="U345" s="78">
        <f t="shared" si="150"/>
        <v>84</v>
      </c>
      <c r="V345" s="78">
        <f t="shared" si="151"/>
        <v>84</v>
      </c>
      <c r="W345" s="78">
        <f t="shared" si="152"/>
        <v>84</v>
      </c>
      <c r="Y345" s="67">
        <v>9.5</v>
      </c>
      <c r="Z345" s="67"/>
      <c r="AD345" s="76">
        <f t="shared" si="153"/>
        <v>9.5</v>
      </c>
      <c r="AE345" s="76">
        <f t="shared" si="154"/>
        <v>9.5</v>
      </c>
      <c r="AF345" s="76">
        <f t="shared" si="155"/>
        <v>9.5</v>
      </c>
      <c r="AG345" s="76">
        <f t="shared" si="156"/>
        <v>9.5</v>
      </c>
      <c r="AH345" s="76">
        <f t="shared" si="157"/>
        <v>9.5</v>
      </c>
      <c r="AJ345" s="67">
        <v>1.8</v>
      </c>
      <c r="AK345" s="67"/>
      <c r="AO345" s="76">
        <f t="shared" si="158"/>
        <v>1.8</v>
      </c>
      <c r="AP345" s="76">
        <f t="shared" si="159"/>
        <v>1.8</v>
      </c>
      <c r="AQ345" s="76">
        <f t="shared" si="160"/>
        <v>1.8</v>
      </c>
      <c r="AR345" s="76">
        <f t="shared" si="161"/>
        <v>1.8</v>
      </c>
      <c r="AS345" s="76">
        <f t="shared" si="162"/>
        <v>1.8</v>
      </c>
      <c r="AU345" s="67">
        <v>6.04</v>
      </c>
      <c r="AV345" s="67"/>
      <c r="AZ345" s="76">
        <f t="shared" si="163"/>
        <v>6.04</v>
      </c>
      <c r="BA345" s="76">
        <f t="shared" si="164"/>
        <v>6.04</v>
      </c>
      <c r="BB345" s="76">
        <f t="shared" si="165"/>
        <v>6.04</v>
      </c>
      <c r="BC345" s="76">
        <f t="shared" si="166"/>
        <v>6.04</v>
      </c>
      <c r="BD345" s="76">
        <f t="shared" si="167"/>
        <v>6.04</v>
      </c>
    </row>
    <row r="346" spans="4:56" x14ac:dyDescent="0.25">
      <c r="D346" s="21">
        <f t="shared" si="168"/>
        <v>329</v>
      </c>
      <c r="E346" s="67">
        <v>21.9</v>
      </c>
      <c r="F346" s="67"/>
      <c r="J346" s="76">
        <f t="shared" si="145"/>
        <v>21.9</v>
      </c>
      <c r="K346" s="76">
        <f t="shared" si="146"/>
        <v>21.9</v>
      </c>
      <c r="L346" s="76">
        <f t="shared" si="147"/>
        <v>21.9</v>
      </c>
      <c r="M346" s="76">
        <f t="shared" si="148"/>
        <v>21.9</v>
      </c>
      <c r="O346" s="67">
        <v>93</v>
      </c>
      <c r="P346" s="67"/>
      <c r="T346" s="78">
        <f t="shared" si="149"/>
        <v>93</v>
      </c>
      <c r="U346" s="78">
        <f t="shared" si="150"/>
        <v>93</v>
      </c>
      <c r="V346" s="78">
        <f t="shared" si="151"/>
        <v>93</v>
      </c>
      <c r="W346" s="78">
        <f t="shared" si="152"/>
        <v>93</v>
      </c>
      <c r="Y346" s="67">
        <v>25.5</v>
      </c>
      <c r="Z346" s="67"/>
      <c r="AD346" s="76">
        <f t="shared" si="153"/>
        <v>25.5</v>
      </c>
      <c r="AE346" s="76">
        <f t="shared" si="154"/>
        <v>25.5</v>
      </c>
      <c r="AF346" s="76">
        <f t="shared" si="155"/>
        <v>25.5</v>
      </c>
      <c r="AG346" s="76">
        <f t="shared" si="156"/>
        <v>25.5</v>
      </c>
      <c r="AH346" s="76">
        <f t="shared" si="157"/>
        <v>25.5</v>
      </c>
      <c r="AJ346" s="67">
        <v>0</v>
      </c>
      <c r="AK346" s="67"/>
      <c r="AO346" s="76">
        <f t="shared" si="158"/>
        <v>0</v>
      </c>
      <c r="AP346" s="76">
        <f t="shared" si="159"/>
        <v>0</v>
      </c>
      <c r="AQ346" s="76">
        <f t="shared" si="160"/>
        <v>0</v>
      </c>
      <c r="AR346" s="76">
        <f t="shared" si="161"/>
        <v>0</v>
      </c>
      <c r="AS346" s="76">
        <f t="shared" si="162"/>
        <v>0</v>
      </c>
      <c r="AU346" s="67">
        <v>0.73</v>
      </c>
      <c r="AV346" s="67"/>
      <c r="AZ346" s="76">
        <f t="shared" si="163"/>
        <v>0.73</v>
      </c>
      <c r="BA346" s="76">
        <f t="shared" si="164"/>
        <v>0.73</v>
      </c>
      <c r="BB346" s="76">
        <f t="shared" si="165"/>
        <v>0.73</v>
      </c>
      <c r="BC346" s="76">
        <f t="shared" si="166"/>
        <v>0.73</v>
      </c>
      <c r="BD346" s="76">
        <f t="shared" si="167"/>
        <v>0.73</v>
      </c>
    </row>
    <row r="347" spans="4:56" x14ac:dyDescent="0.25">
      <c r="D347" s="21">
        <f t="shared" si="168"/>
        <v>330</v>
      </c>
      <c r="E347" s="67">
        <v>23.3</v>
      </c>
      <c r="F347" s="67"/>
      <c r="J347" s="76">
        <f t="shared" si="145"/>
        <v>23.3</v>
      </c>
      <c r="K347" s="76">
        <f t="shared" si="146"/>
        <v>23.3</v>
      </c>
      <c r="L347" s="76">
        <f t="shared" si="147"/>
        <v>23.3</v>
      </c>
      <c r="M347" s="76">
        <f t="shared" si="148"/>
        <v>23.3</v>
      </c>
      <c r="O347" s="67">
        <v>83</v>
      </c>
      <c r="P347" s="67"/>
      <c r="T347" s="78">
        <f t="shared" si="149"/>
        <v>83</v>
      </c>
      <c r="U347" s="78">
        <f t="shared" si="150"/>
        <v>83</v>
      </c>
      <c r="V347" s="78">
        <f t="shared" si="151"/>
        <v>83</v>
      </c>
      <c r="W347" s="78">
        <f t="shared" si="152"/>
        <v>83</v>
      </c>
      <c r="Y347" s="67">
        <v>2</v>
      </c>
      <c r="Z347" s="67"/>
      <c r="AD347" s="76">
        <f t="shared" si="153"/>
        <v>2</v>
      </c>
      <c r="AE347" s="76">
        <f t="shared" si="154"/>
        <v>2</v>
      </c>
      <c r="AF347" s="76">
        <f t="shared" si="155"/>
        <v>2</v>
      </c>
      <c r="AG347" s="76">
        <f t="shared" si="156"/>
        <v>2</v>
      </c>
      <c r="AH347" s="76">
        <f t="shared" si="157"/>
        <v>2</v>
      </c>
      <c r="AJ347" s="67">
        <v>3.8</v>
      </c>
      <c r="AK347" s="67"/>
      <c r="AO347" s="76">
        <f t="shared" si="158"/>
        <v>3.8</v>
      </c>
      <c r="AP347" s="76">
        <f t="shared" si="159"/>
        <v>3.8</v>
      </c>
      <c r="AQ347" s="76">
        <f t="shared" si="160"/>
        <v>3.8</v>
      </c>
      <c r="AR347" s="76">
        <f t="shared" si="161"/>
        <v>3.8</v>
      </c>
      <c r="AS347" s="76">
        <f t="shared" si="162"/>
        <v>3.8</v>
      </c>
      <c r="AU347" s="67">
        <v>8.09</v>
      </c>
      <c r="AV347" s="67"/>
      <c r="AZ347" s="76">
        <f t="shared" si="163"/>
        <v>8.09</v>
      </c>
      <c r="BA347" s="76">
        <f t="shared" si="164"/>
        <v>8.09</v>
      </c>
      <c r="BB347" s="76">
        <f t="shared" si="165"/>
        <v>8.09</v>
      </c>
      <c r="BC347" s="76">
        <f t="shared" si="166"/>
        <v>8.09</v>
      </c>
      <c r="BD347" s="76">
        <f t="shared" si="167"/>
        <v>8.09</v>
      </c>
    </row>
    <row r="348" spans="4:56" x14ac:dyDescent="0.25">
      <c r="D348" s="21">
        <f t="shared" si="168"/>
        <v>331</v>
      </c>
      <c r="E348" s="67">
        <v>23.8</v>
      </c>
      <c r="F348" s="67"/>
      <c r="J348" s="76">
        <f t="shared" si="145"/>
        <v>23.8</v>
      </c>
      <c r="K348" s="76">
        <f t="shared" si="146"/>
        <v>23.8</v>
      </c>
      <c r="L348" s="76">
        <f t="shared" si="147"/>
        <v>23.8</v>
      </c>
      <c r="M348" s="76">
        <f t="shared" si="148"/>
        <v>23.8</v>
      </c>
      <c r="O348" s="67">
        <v>77</v>
      </c>
      <c r="P348" s="67"/>
      <c r="T348" s="78">
        <f t="shared" si="149"/>
        <v>77</v>
      </c>
      <c r="U348" s="78">
        <f t="shared" si="150"/>
        <v>77</v>
      </c>
      <c r="V348" s="78">
        <f t="shared" si="151"/>
        <v>77</v>
      </c>
      <c r="W348" s="78">
        <f t="shared" si="152"/>
        <v>77</v>
      </c>
      <c r="Y348" s="67">
        <v>6</v>
      </c>
      <c r="Z348" s="67"/>
      <c r="AD348" s="76">
        <f t="shared" si="153"/>
        <v>6</v>
      </c>
      <c r="AE348" s="76">
        <f t="shared" si="154"/>
        <v>6</v>
      </c>
      <c r="AF348" s="76">
        <f t="shared" si="155"/>
        <v>6</v>
      </c>
      <c r="AG348" s="76">
        <f t="shared" si="156"/>
        <v>6</v>
      </c>
      <c r="AH348" s="76">
        <f t="shared" si="157"/>
        <v>6</v>
      </c>
      <c r="AJ348" s="67">
        <v>7.1</v>
      </c>
      <c r="AK348" s="67"/>
      <c r="AO348" s="76">
        <f t="shared" si="158"/>
        <v>7.1</v>
      </c>
      <c r="AP348" s="76">
        <f t="shared" si="159"/>
        <v>7.1</v>
      </c>
      <c r="AQ348" s="76">
        <f t="shared" si="160"/>
        <v>7.1</v>
      </c>
      <c r="AR348" s="76">
        <f t="shared" si="161"/>
        <v>7.1</v>
      </c>
      <c r="AS348" s="76">
        <f t="shared" si="162"/>
        <v>7.1</v>
      </c>
      <c r="AU348" s="67">
        <v>11.41</v>
      </c>
      <c r="AV348" s="67"/>
      <c r="AZ348" s="76">
        <f t="shared" si="163"/>
        <v>11.41</v>
      </c>
      <c r="BA348" s="76">
        <f t="shared" si="164"/>
        <v>11.41</v>
      </c>
      <c r="BB348" s="76">
        <f t="shared" si="165"/>
        <v>11.41</v>
      </c>
      <c r="BC348" s="76">
        <f t="shared" si="166"/>
        <v>11.41</v>
      </c>
      <c r="BD348" s="76">
        <f t="shared" si="167"/>
        <v>11.41</v>
      </c>
    </row>
    <row r="349" spans="4:56" x14ac:dyDescent="0.25">
      <c r="D349" s="21">
        <f t="shared" si="168"/>
        <v>332</v>
      </c>
      <c r="E349" s="67">
        <v>23.3</v>
      </c>
      <c r="F349" s="67"/>
      <c r="J349" s="76">
        <f t="shared" si="145"/>
        <v>23.3</v>
      </c>
      <c r="K349" s="76">
        <f t="shared" si="146"/>
        <v>23.3</v>
      </c>
      <c r="L349" s="76">
        <f t="shared" si="147"/>
        <v>23.3</v>
      </c>
      <c r="M349" s="76">
        <f t="shared" si="148"/>
        <v>23.3</v>
      </c>
      <c r="O349" s="67">
        <v>79</v>
      </c>
      <c r="P349" s="67"/>
      <c r="T349" s="78">
        <f t="shared" si="149"/>
        <v>79</v>
      </c>
      <c r="U349" s="78">
        <f t="shared" si="150"/>
        <v>79</v>
      </c>
      <c r="V349" s="78">
        <f t="shared" si="151"/>
        <v>79</v>
      </c>
      <c r="W349" s="78">
        <f t="shared" si="152"/>
        <v>79</v>
      </c>
      <c r="Y349" s="67">
        <v>0</v>
      </c>
      <c r="Z349" s="67"/>
      <c r="AD349" s="76">
        <f t="shared" si="153"/>
        <v>0</v>
      </c>
      <c r="AE349" s="76">
        <f t="shared" si="154"/>
        <v>0</v>
      </c>
      <c r="AF349" s="76">
        <f t="shared" si="155"/>
        <v>0</v>
      </c>
      <c r="AG349" s="76">
        <f t="shared" si="156"/>
        <v>0</v>
      </c>
      <c r="AH349" s="76">
        <f t="shared" si="157"/>
        <v>0</v>
      </c>
      <c r="AJ349" s="67">
        <v>6.1</v>
      </c>
      <c r="AK349" s="67"/>
      <c r="AO349" s="76">
        <f t="shared" si="158"/>
        <v>6.1</v>
      </c>
      <c r="AP349" s="76">
        <f t="shared" si="159"/>
        <v>6.1</v>
      </c>
      <c r="AQ349" s="76">
        <f t="shared" si="160"/>
        <v>6.1</v>
      </c>
      <c r="AR349" s="76">
        <f t="shared" si="161"/>
        <v>6.1</v>
      </c>
      <c r="AS349" s="76">
        <f t="shared" si="162"/>
        <v>6.1</v>
      </c>
      <c r="AU349" s="67">
        <v>12.48</v>
      </c>
      <c r="AV349" s="67"/>
      <c r="AZ349" s="76">
        <f t="shared" si="163"/>
        <v>12.48</v>
      </c>
      <c r="BA349" s="76">
        <f t="shared" si="164"/>
        <v>12.48</v>
      </c>
      <c r="BB349" s="76">
        <f t="shared" si="165"/>
        <v>12.48</v>
      </c>
      <c r="BC349" s="76">
        <f t="shared" si="166"/>
        <v>12.48</v>
      </c>
      <c r="BD349" s="76">
        <f t="shared" si="167"/>
        <v>12.48</v>
      </c>
    </row>
    <row r="350" spans="4:56" x14ac:dyDescent="0.25">
      <c r="D350" s="21">
        <f t="shared" si="168"/>
        <v>333</v>
      </c>
      <c r="E350" s="67">
        <v>22.2</v>
      </c>
      <c r="F350" s="67"/>
      <c r="J350" s="76">
        <f t="shared" si="145"/>
        <v>22.2</v>
      </c>
      <c r="K350" s="76">
        <f t="shared" si="146"/>
        <v>22.2</v>
      </c>
      <c r="L350" s="76">
        <f t="shared" si="147"/>
        <v>22.2</v>
      </c>
      <c r="M350" s="76">
        <f t="shared" si="148"/>
        <v>22.2</v>
      </c>
      <c r="O350" s="67">
        <v>82</v>
      </c>
      <c r="P350" s="67"/>
      <c r="T350" s="78">
        <f t="shared" si="149"/>
        <v>82</v>
      </c>
      <c r="U350" s="78">
        <f t="shared" si="150"/>
        <v>82</v>
      </c>
      <c r="V350" s="78">
        <f t="shared" si="151"/>
        <v>82</v>
      </c>
      <c r="W350" s="78">
        <f t="shared" si="152"/>
        <v>82</v>
      </c>
      <c r="Y350" s="67">
        <v>8.5</v>
      </c>
      <c r="Z350" s="67"/>
      <c r="AD350" s="76">
        <f t="shared" si="153"/>
        <v>8.5</v>
      </c>
      <c r="AE350" s="76">
        <f t="shared" si="154"/>
        <v>8.5</v>
      </c>
      <c r="AF350" s="76">
        <f t="shared" si="155"/>
        <v>8.5</v>
      </c>
      <c r="AG350" s="76">
        <f t="shared" si="156"/>
        <v>8.5</v>
      </c>
      <c r="AH350" s="76">
        <f t="shared" si="157"/>
        <v>8.5</v>
      </c>
      <c r="AJ350" s="67">
        <v>1.2</v>
      </c>
      <c r="AK350" s="67"/>
      <c r="AO350" s="76">
        <f t="shared" si="158"/>
        <v>1.2</v>
      </c>
      <c r="AP350" s="76">
        <f t="shared" si="159"/>
        <v>1.2</v>
      </c>
      <c r="AQ350" s="76">
        <f t="shared" si="160"/>
        <v>1.2</v>
      </c>
      <c r="AR350" s="76">
        <f t="shared" si="161"/>
        <v>1.2</v>
      </c>
      <c r="AS350" s="76">
        <f t="shared" si="162"/>
        <v>1.2</v>
      </c>
      <c r="AU350" s="67">
        <v>3.71</v>
      </c>
      <c r="AV350" s="67"/>
      <c r="AZ350" s="76">
        <f t="shared" si="163"/>
        <v>3.71</v>
      </c>
      <c r="BA350" s="76">
        <f t="shared" si="164"/>
        <v>3.71</v>
      </c>
      <c r="BB350" s="76">
        <f t="shared" si="165"/>
        <v>3.71</v>
      </c>
      <c r="BC350" s="76">
        <f t="shared" si="166"/>
        <v>3.71</v>
      </c>
      <c r="BD350" s="76">
        <f t="shared" si="167"/>
        <v>3.71</v>
      </c>
    </row>
    <row r="351" spans="4:56" x14ac:dyDescent="0.25">
      <c r="D351" s="21">
        <f t="shared" si="168"/>
        <v>334</v>
      </c>
      <c r="E351" s="67">
        <v>20.6</v>
      </c>
      <c r="F351" s="67"/>
      <c r="J351" s="76">
        <f t="shared" si="145"/>
        <v>20.6</v>
      </c>
      <c r="K351" s="76">
        <f t="shared" si="146"/>
        <v>20.6</v>
      </c>
      <c r="L351" s="76">
        <f t="shared" si="147"/>
        <v>20.6</v>
      </c>
      <c r="M351" s="76">
        <f t="shared" si="148"/>
        <v>20.6</v>
      </c>
      <c r="O351" s="67">
        <v>87</v>
      </c>
      <c r="P351" s="67"/>
      <c r="T351" s="78">
        <f t="shared" si="149"/>
        <v>87</v>
      </c>
      <c r="U351" s="78">
        <f t="shared" si="150"/>
        <v>87</v>
      </c>
      <c r="V351" s="78">
        <f t="shared" si="151"/>
        <v>87</v>
      </c>
      <c r="W351" s="78">
        <f t="shared" si="152"/>
        <v>87</v>
      </c>
      <c r="Y351" s="67">
        <v>4</v>
      </c>
      <c r="Z351" s="67"/>
      <c r="AD351" s="76">
        <f t="shared" si="153"/>
        <v>4</v>
      </c>
      <c r="AE351" s="76">
        <f t="shared" si="154"/>
        <v>4</v>
      </c>
      <c r="AF351" s="76">
        <f t="shared" si="155"/>
        <v>4</v>
      </c>
      <c r="AG351" s="76">
        <f t="shared" si="156"/>
        <v>4</v>
      </c>
      <c r="AH351" s="76">
        <f t="shared" si="157"/>
        <v>4</v>
      </c>
      <c r="AJ351" s="67">
        <v>0</v>
      </c>
      <c r="AK351" s="67"/>
      <c r="AO351" s="76">
        <f t="shared" si="158"/>
        <v>0</v>
      </c>
      <c r="AP351" s="76">
        <f t="shared" si="159"/>
        <v>0</v>
      </c>
      <c r="AQ351" s="76">
        <f t="shared" si="160"/>
        <v>0</v>
      </c>
      <c r="AR351" s="76">
        <f t="shared" si="161"/>
        <v>0</v>
      </c>
      <c r="AS351" s="76">
        <f t="shared" si="162"/>
        <v>0</v>
      </c>
      <c r="AU351" s="67">
        <v>2.13</v>
      </c>
      <c r="AV351" s="67"/>
      <c r="AZ351" s="76">
        <f t="shared" si="163"/>
        <v>2.13</v>
      </c>
      <c r="BA351" s="76">
        <f t="shared" si="164"/>
        <v>2.13</v>
      </c>
      <c r="BB351" s="76">
        <f t="shared" si="165"/>
        <v>2.13</v>
      </c>
      <c r="BC351" s="76">
        <f t="shared" si="166"/>
        <v>2.13</v>
      </c>
      <c r="BD351" s="76">
        <f t="shared" si="167"/>
        <v>2.13</v>
      </c>
    </row>
    <row r="352" spans="4:56" x14ac:dyDescent="0.25">
      <c r="D352" s="21">
        <f t="shared" si="168"/>
        <v>335</v>
      </c>
      <c r="E352" s="67">
        <v>20.100000000000001</v>
      </c>
      <c r="F352" s="67"/>
      <c r="J352" s="76">
        <f t="shared" si="145"/>
        <v>20.100000000000001</v>
      </c>
      <c r="K352" s="76">
        <f t="shared" si="146"/>
        <v>20.100000000000001</v>
      </c>
      <c r="L352" s="76">
        <f t="shared" si="147"/>
        <v>20.100000000000001</v>
      </c>
      <c r="M352" s="76">
        <f t="shared" si="148"/>
        <v>20.100000000000001</v>
      </c>
      <c r="O352" s="67">
        <v>88</v>
      </c>
      <c r="P352" s="67"/>
      <c r="T352" s="78">
        <f t="shared" si="149"/>
        <v>88</v>
      </c>
      <c r="U352" s="78">
        <f t="shared" si="150"/>
        <v>88</v>
      </c>
      <c r="V352" s="78">
        <f t="shared" si="151"/>
        <v>88</v>
      </c>
      <c r="W352" s="78">
        <f t="shared" si="152"/>
        <v>88</v>
      </c>
      <c r="Y352" s="67">
        <v>3.5</v>
      </c>
      <c r="Z352" s="67"/>
      <c r="AD352" s="76">
        <f t="shared" si="153"/>
        <v>3.5</v>
      </c>
      <c r="AE352" s="76">
        <f t="shared" si="154"/>
        <v>3.5</v>
      </c>
      <c r="AF352" s="76">
        <f t="shared" si="155"/>
        <v>3.5</v>
      </c>
      <c r="AG352" s="76">
        <f t="shared" si="156"/>
        <v>3.5</v>
      </c>
      <c r="AH352" s="76">
        <f t="shared" si="157"/>
        <v>3.5</v>
      </c>
      <c r="AJ352" s="67">
        <v>0</v>
      </c>
      <c r="AK352" s="67"/>
      <c r="AO352" s="76">
        <f t="shared" si="158"/>
        <v>0</v>
      </c>
      <c r="AP352" s="76">
        <f t="shared" si="159"/>
        <v>0</v>
      </c>
      <c r="AQ352" s="76">
        <f t="shared" si="160"/>
        <v>0</v>
      </c>
      <c r="AR352" s="76">
        <f t="shared" si="161"/>
        <v>0</v>
      </c>
      <c r="AS352" s="76">
        <f t="shared" si="162"/>
        <v>0</v>
      </c>
      <c r="AU352" s="67">
        <v>1.02</v>
      </c>
      <c r="AV352" s="67"/>
      <c r="AZ352" s="76">
        <f t="shared" si="163"/>
        <v>1.02</v>
      </c>
      <c r="BA352" s="76">
        <f t="shared" si="164"/>
        <v>1.02</v>
      </c>
      <c r="BB352" s="76">
        <f t="shared" si="165"/>
        <v>1.02</v>
      </c>
      <c r="BC352" s="76">
        <f t="shared" si="166"/>
        <v>1.02</v>
      </c>
      <c r="BD352" s="76">
        <f t="shared" si="167"/>
        <v>1.02</v>
      </c>
    </row>
    <row r="353" spans="4:56" x14ac:dyDescent="0.25">
      <c r="D353" s="21">
        <f t="shared" si="168"/>
        <v>336</v>
      </c>
      <c r="E353" s="67">
        <v>19.899999999999999</v>
      </c>
      <c r="F353" s="67"/>
      <c r="J353" s="76">
        <f t="shared" si="145"/>
        <v>19.899999999999999</v>
      </c>
      <c r="K353" s="76">
        <f t="shared" si="146"/>
        <v>19.899999999999999</v>
      </c>
      <c r="L353" s="76">
        <f t="shared" si="147"/>
        <v>19.899999999999999</v>
      </c>
      <c r="M353" s="76">
        <f t="shared" si="148"/>
        <v>19.899999999999999</v>
      </c>
      <c r="O353" s="67">
        <v>90</v>
      </c>
      <c r="P353" s="67"/>
      <c r="T353" s="78">
        <f t="shared" si="149"/>
        <v>90</v>
      </c>
      <c r="U353" s="78">
        <f t="shared" si="150"/>
        <v>90</v>
      </c>
      <c r="V353" s="78">
        <f t="shared" si="151"/>
        <v>90</v>
      </c>
      <c r="W353" s="78">
        <f t="shared" si="152"/>
        <v>90</v>
      </c>
      <c r="Y353" s="67">
        <v>24</v>
      </c>
      <c r="Z353" s="67"/>
      <c r="AD353" s="76">
        <f t="shared" si="153"/>
        <v>24</v>
      </c>
      <c r="AE353" s="76">
        <f t="shared" si="154"/>
        <v>24</v>
      </c>
      <c r="AF353" s="76">
        <f t="shared" si="155"/>
        <v>24</v>
      </c>
      <c r="AG353" s="76">
        <f t="shared" si="156"/>
        <v>24</v>
      </c>
      <c r="AH353" s="76">
        <f t="shared" si="157"/>
        <v>24</v>
      </c>
      <c r="AJ353" s="67">
        <v>0</v>
      </c>
      <c r="AK353" s="67"/>
      <c r="AO353" s="76">
        <f t="shared" si="158"/>
        <v>0</v>
      </c>
      <c r="AP353" s="76">
        <f t="shared" si="159"/>
        <v>0</v>
      </c>
      <c r="AQ353" s="76">
        <f t="shared" si="160"/>
        <v>0</v>
      </c>
      <c r="AR353" s="76">
        <f t="shared" si="161"/>
        <v>0</v>
      </c>
      <c r="AS353" s="76">
        <f t="shared" si="162"/>
        <v>0</v>
      </c>
      <c r="AU353" s="67">
        <v>3.67</v>
      </c>
      <c r="AV353" s="67"/>
      <c r="AZ353" s="76">
        <f t="shared" si="163"/>
        <v>3.67</v>
      </c>
      <c r="BA353" s="76">
        <f t="shared" si="164"/>
        <v>3.67</v>
      </c>
      <c r="BB353" s="76">
        <f t="shared" si="165"/>
        <v>3.67</v>
      </c>
      <c r="BC353" s="76">
        <f t="shared" si="166"/>
        <v>3.67</v>
      </c>
      <c r="BD353" s="76">
        <f t="shared" si="167"/>
        <v>3.67</v>
      </c>
    </row>
    <row r="354" spans="4:56" x14ac:dyDescent="0.25">
      <c r="D354" s="21">
        <f t="shared" si="168"/>
        <v>337</v>
      </c>
      <c r="E354" s="67">
        <v>21.5</v>
      </c>
      <c r="F354" s="67"/>
      <c r="J354" s="76">
        <f t="shared" si="145"/>
        <v>21.5</v>
      </c>
      <c r="K354" s="76">
        <f t="shared" si="146"/>
        <v>21.5</v>
      </c>
      <c r="L354" s="76">
        <f t="shared" si="147"/>
        <v>21.5</v>
      </c>
      <c r="M354" s="76">
        <f t="shared" si="148"/>
        <v>21.5</v>
      </c>
      <c r="O354" s="67">
        <v>76</v>
      </c>
      <c r="P354" s="67"/>
      <c r="T354" s="78">
        <f t="shared" si="149"/>
        <v>76</v>
      </c>
      <c r="U354" s="78">
        <f t="shared" si="150"/>
        <v>76</v>
      </c>
      <c r="V354" s="78">
        <f t="shared" si="151"/>
        <v>76</v>
      </c>
      <c r="W354" s="78">
        <f t="shared" si="152"/>
        <v>76</v>
      </c>
      <c r="Y354" s="67">
        <v>0.5</v>
      </c>
      <c r="Z354" s="67"/>
      <c r="AD354" s="76">
        <f t="shared" si="153"/>
        <v>0.5</v>
      </c>
      <c r="AE354" s="76">
        <f t="shared" si="154"/>
        <v>0.5</v>
      </c>
      <c r="AF354" s="76">
        <f t="shared" si="155"/>
        <v>0.5</v>
      </c>
      <c r="AG354" s="76">
        <f t="shared" si="156"/>
        <v>0.5</v>
      </c>
      <c r="AH354" s="76">
        <f t="shared" si="157"/>
        <v>0.5</v>
      </c>
      <c r="AJ354" s="67">
        <v>0.4</v>
      </c>
      <c r="AK354" s="67"/>
      <c r="AO354" s="76">
        <f t="shared" si="158"/>
        <v>0.4</v>
      </c>
      <c r="AP354" s="76">
        <f t="shared" si="159"/>
        <v>0.4</v>
      </c>
      <c r="AQ354" s="76">
        <f t="shared" si="160"/>
        <v>0.4</v>
      </c>
      <c r="AR354" s="76">
        <f t="shared" si="161"/>
        <v>0.4</v>
      </c>
      <c r="AS354" s="76">
        <f t="shared" si="162"/>
        <v>0.4</v>
      </c>
      <c r="AU354" s="67">
        <v>4.4000000000000004</v>
      </c>
      <c r="AV354" s="67"/>
      <c r="AZ354" s="76">
        <f t="shared" si="163"/>
        <v>4.4000000000000004</v>
      </c>
      <c r="BA354" s="76">
        <f t="shared" si="164"/>
        <v>4.4000000000000004</v>
      </c>
      <c r="BB354" s="76">
        <f t="shared" si="165"/>
        <v>4.4000000000000004</v>
      </c>
      <c r="BC354" s="76">
        <f t="shared" si="166"/>
        <v>4.4000000000000004</v>
      </c>
      <c r="BD354" s="76">
        <f t="shared" si="167"/>
        <v>4.4000000000000004</v>
      </c>
    </row>
    <row r="355" spans="4:56" x14ac:dyDescent="0.25">
      <c r="D355" s="21">
        <f t="shared" si="168"/>
        <v>338</v>
      </c>
      <c r="E355" s="67">
        <v>20.7</v>
      </c>
      <c r="F355" s="67"/>
      <c r="J355" s="76">
        <f t="shared" si="145"/>
        <v>20.7</v>
      </c>
      <c r="K355" s="76">
        <f t="shared" si="146"/>
        <v>20.7</v>
      </c>
      <c r="L355" s="76">
        <f t="shared" si="147"/>
        <v>20.7</v>
      </c>
      <c r="M355" s="76">
        <f t="shared" si="148"/>
        <v>20.7</v>
      </c>
      <c r="O355" s="67">
        <v>71</v>
      </c>
      <c r="P355" s="67"/>
      <c r="T355" s="78">
        <f t="shared" si="149"/>
        <v>71</v>
      </c>
      <c r="U355" s="78">
        <f t="shared" si="150"/>
        <v>71</v>
      </c>
      <c r="V355" s="78">
        <f t="shared" si="151"/>
        <v>71</v>
      </c>
      <c r="W355" s="78">
        <f t="shared" si="152"/>
        <v>71</v>
      </c>
      <c r="Y355" s="67">
        <v>1</v>
      </c>
      <c r="Z355" s="67"/>
      <c r="AD355" s="76">
        <f t="shared" si="153"/>
        <v>1</v>
      </c>
      <c r="AE355" s="76">
        <f t="shared" si="154"/>
        <v>1</v>
      </c>
      <c r="AF355" s="76">
        <f t="shared" si="155"/>
        <v>1</v>
      </c>
      <c r="AG355" s="76">
        <f t="shared" si="156"/>
        <v>1</v>
      </c>
      <c r="AH355" s="76">
        <f t="shared" si="157"/>
        <v>1</v>
      </c>
      <c r="AJ355" s="67">
        <v>0.4</v>
      </c>
      <c r="AK355" s="67"/>
      <c r="AO355" s="76">
        <f t="shared" si="158"/>
        <v>0.4</v>
      </c>
      <c r="AP355" s="76">
        <f t="shared" si="159"/>
        <v>0.4</v>
      </c>
      <c r="AQ355" s="76">
        <f t="shared" si="160"/>
        <v>0.4</v>
      </c>
      <c r="AR355" s="76">
        <f t="shared" si="161"/>
        <v>0.4</v>
      </c>
      <c r="AS355" s="76">
        <f t="shared" si="162"/>
        <v>0.4</v>
      </c>
      <c r="AU355" s="67">
        <v>3.32</v>
      </c>
      <c r="AV355" s="67"/>
      <c r="AZ355" s="76">
        <f t="shared" si="163"/>
        <v>3.32</v>
      </c>
      <c r="BA355" s="76">
        <f t="shared" si="164"/>
        <v>3.32</v>
      </c>
      <c r="BB355" s="76">
        <f t="shared" si="165"/>
        <v>3.32</v>
      </c>
      <c r="BC355" s="76">
        <f t="shared" si="166"/>
        <v>3.32</v>
      </c>
      <c r="BD355" s="76">
        <f t="shared" si="167"/>
        <v>3.32</v>
      </c>
    </row>
    <row r="356" spans="4:56" x14ac:dyDescent="0.25">
      <c r="D356" s="21">
        <f t="shared" si="168"/>
        <v>339</v>
      </c>
      <c r="E356" s="67">
        <v>20.6</v>
      </c>
      <c r="F356" s="67"/>
      <c r="J356" s="76">
        <f t="shared" si="145"/>
        <v>20.6</v>
      </c>
      <c r="K356" s="76">
        <f t="shared" si="146"/>
        <v>20.6</v>
      </c>
      <c r="L356" s="76">
        <f t="shared" si="147"/>
        <v>20.6</v>
      </c>
      <c r="M356" s="76">
        <f t="shared" si="148"/>
        <v>20.6</v>
      </c>
      <c r="O356" s="67">
        <v>74</v>
      </c>
      <c r="P356" s="67"/>
      <c r="T356" s="78">
        <f t="shared" si="149"/>
        <v>74</v>
      </c>
      <c r="U356" s="78">
        <f t="shared" si="150"/>
        <v>74</v>
      </c>
      <c r="V356" s="78">
        <f t="shared" si="151"/>
        <v>74</v>
      </c>
      <c r="W356" s="78">
        <f t="shared" si="152"/>
        <v>74</v>
      </c>
      <c r="Y356" s="67">
        <v>0</v>
      </c>
      <c r="Z356" s="67"/>
      <c r="AD356" s="76">
        <f t="shared" si="153"/>
        <v>0</v>
      </c>
      <c r="AE356" s="76">
        <f t="shared" si="154"/>
        <v>0</v>
      </c>
      <c r="AF356" s="76">
        <f t="shared" si="155"/>
        <v>0</v>
      </c>
      <c r="AG356" s="76">
        <f t="shared" si="156"/>
        <v>0</v>
      </c>
      <c r="AH356" s="76">
        <f t="shared" si="157"/>
        <v>0</v>
      </c>
      <c r="AJ356" s="67">
        <v>0.1</v>
      </c>
      <c r="AK356" s="67"/>
      <c r="AO356" s="76">
        <f t="shared" si="158"/>
        <v>0.1</v>
      </c>
      <c r="AP356" s="76">
        <f t="shared" si="159"/>
        <v>0.1</v>
      </c>
      <c r="AQ356" s="76">
        <f t="shared" si="160"/>
        <v>0.1</v>
      </c>
      <c r="AR356" s="76">
        <f t="shared" si="161"/>
        <v>0.1</v>
      </c>
      <c r="AS356" s="76">
        <f t="shared" si="162"/>
        <v>0.1</v>
      </c>
      <c r="AU356" s="67">
        <v>5.88</v>
      </c>
      <c r="AV356" s="67"/>
      <c r="AZ356" s="76">
        <f t="shared" si="163"/>
        <v>5.88</v>
      </c>
      <c r="BA356" s="76">
        <f t="shared" si="164"/>
        <v>5.88</v>
      </c>
      <c r="BB356" s="76">
        <f t="shared" si="165"/>
        <v>5.88</v>
      </c>
      <c r="BC356" s="76">
        <f t="shared" si="166"/>
        <v>5.88</v>
      </c>
      <c r="BD356" s="76">
        <f t="shared" si="167"/>
        <v>5.88</v>
      </c>
    </row>
    <row r="357" spans="4:56" x14ac:dyDescent="0.25">
      <c r="D357" s="21">
        <f t="shared" si="168"/>
        <v>340</v>
      </c>
      <c r="E357" s="67">
        <v>21.3</v>
      </c>
      <c r="F357" s="67"/>
      <c r="J357" s="76">
        <f t="shared" si="145"/>
        <v>21.3</v>
      </c>
      <c r="K357" s="76">
        <f t="shared" si="146"/>
        <v>21.3</v>
      </c>
      <c r="L357" s="76">
        <f t="shared" si="147"/>
        <v>21.3</v>
      </c>
      <c r="M357" s="76">
        <f t="shared" si="148"/>
        <v>21.3</v>
      </c>
      <c r="O357" s="67">
        <v>75</v>
      </c>
      <c r="P357" s="67"/>
      <c r="T357" s="78">
        <f t="shared" si="149"/>
        <v>75</v>
      </c>
      <c r="U357" s="78">
        <f t="shared" si="150"/>
        <v>75</v>
      </c>
      <c r="V357" s="78">
        <f t="shared" si="151"/>
        <v>75</v>
      </c>
      <c r="W357" s="78">
        <f t="shared" si="152"/>
        <v>75</v>
      </c>
      <c r="Y357" s="67">
        <v>0</v>
      </c>
      <c r="Z357" s="67"/>
      <c r="AD357" s="76">
        <f t="shared" si="153"/>
        <v>0</v>
      </c>
      <c r="AE357" s="76">
        <f t="shared" si="154"/>
        <v>0</v>
      </c>
      <c r="AF357" s="76">
        <f t="shared" si="155"/>
        <v>0</v>
      </c>
      <c r="AG357" s="76">
        <f t="shared" si="156"/>
        <v>0</v>
      </c>
      <c r="AH357" s="76">
        <f t="shared" si="157"/>
        <v>0</v>
      </c>
      <c r="AJ357" s="67">
        <v>0.8</v>
      </c>
      <c r="AK357" s="67"/>
      <c r="AO357" s="76">
        <f t="shared" si="158"/>
        <v>0.8</v>
      </c>
      <c r="AP357" s="76">
        <f t="shared" si="159"/>
        <v>0.8</v>
      </c>
      <c r="AQ357" s="76">
        <f t="shared" si="160"/>
        <v>0.8</v>
      </c>
      <c r="AR357" s="76">
        <f t="shared" si="161"/>
        <v>0.8</v>
      </c>
      <c r="AS357" s="76">
        <f t="shared" si="162"/>
        <v>0.8</v>
      </c>
      <c r="AU357" s="67">
        <v>6.68</v>
      </c>
      <c r="AV357" s="67"/>
      <c r="AZ357" s="76">
        <f t="shared" si="163"/>
        <v>6.68</v>
      </c>
      <c r="BA357" s="76">
        <f t="shared" si="164"/>
        <v>6.68</v>
      </c>
      <c r="BB357" s="76">
        <f t="shared" si="165"/>
        <v>6.68</v>
      </c>
      <c r="BC357" s="76">
        <f t="shared" si="166"/>
        <v>6.68</v>
      </c>
      <c r="BD357" s="76">
        <f t="shared" si="167"/>
        <v>6.68</v>
      </c>
    </row>
    <row r="358" spans="4:56" x14ac:dyDescent="0.25">
      <c r="D358" s="21">
        <f t="shared" si="168"/>
        <v>341</v>
      </c>
      <c r="E358" s="67">
        <v>21.9</v>
      </c>
      <c r="F358" s="67"/>
      <c r="J358" s="76">
        <f t="shared" si="145"/>
        <v>21.9</v>
      </c>
      <c r="K358" s="76">
        <f t="shared" si="146"/>
        <v>21.9</v>
      </c>
      <c r="L358" s="76">
        <f t="shared" si="147"/>
        <v>21.9</v>
      </c>
      <c r="M358" s="76">
        <f t="shared" si="148"/>
        <v>21.9</v>
      </c>
      <c r="O358" s="67">
        <v>80</v>
      </c>
      <c r="P358" s="67"/>
      <c r="T358" s="78">
        <f t="shared" si="149"/>
        <v>80</v>
      </c>
      <c r="U358" s="78">
        <f t="shared" si="150"/>
        <v>80</v>
      </c>
      <c r="V358" s="78">
        <f t="shared" si="151"/>
        <v>80</v>
      </c>
      <c r="W358" s="78">
        <f t="shared" si="152"/>
        <v>80</v>
      </c>
      <c r="Y358" s="67" t="str">
        <v>T</v>
      </c>
      <c r="Z358" s="67"/>
      <c r="AD358" s="76">
        <f t="shared" si="153"/>
        <v>0</v>
      </c>
      <c r="AE358" s="76" t="str">
        <f t="shared" si="154"/>
        <v/>
      </c>
      <c r="AF358" s="76" t="str">
        <f t="shared" si="155"/>
        <v/>
      </c>
      <c r="AG358" s="76">
        <f t="shared" si="156"/>
        <v>0</v>
      </c>
      <c r="AH358" s="76">
        <f t="shared" si="157"/>
        <v>0</v>
      </c>
      <c r="AJ358" s="67">
        <v>0</v>
      </c>
      <c r="AK358" s="67"/>
      <c r="AO358" s="76">
        <f t="shared" si="158"/>
        <v>0</v>
      </c>
      <c r="AP358" s="76">
        <f t="shared" si="159"/>
        <v>0</v>
      </c>
      <c r="AQ358" s="76">
        <f t="shared" si="160"/>
        <v>0</v>
      </c>
      <c r="AR358" s="76">
        <f t="shared" si="161"/>
        <v>0</v>
      </c>
      <c r="AS358" s="76">
        <f t="shared" si="162"/>
        <v>0</v>
      </c>
      <c r="AU358" s="67">
        <v>2.71</v>
      </c>
      <c r="AV358" s="67"/>
      <c r="AZ358" s="76">
        <f t="shared" si="163"/>
        <v>2.71</v>
      </c>
      <c r="BA358" s="76">
        <f t="shared" si="164"/>
        <v>2.71</v>
      </c>
      <c r="BB358" s="76">
        <f t="shared" si="165"/>
        <v>2.71</v>
      </c>
      <c r="BC358" s="76">
        <f t="shared" si="166"/>
        <v>2.71</v>
      </c>
      <c r="BD358" s="76">
        <f t="shared" si="167"/>
        <v>2.71</v>
      </c>
    </row>
    <row r="359" spans="4:56" x14ac:dyDescent="0.25">
      <c r="D359" s="21">
        <f t="shared" si="168"/>
        <v>342</v>
      </c>
      <c r="E359" s="67">
        <v>22.8</v>
      </c>
      <c r="F359" s="67"/>
      <c r="J359" s="76">
        <f t="shared" si="145"/>
        <v>22.8</v>
      </c>
      <c r="K359" s="76">
        <f t="shared" si="146"/>
        <v>22.8</v>
      </c>
      <c r="L359" s="76">
        <f t="shared" si="147"/>
        <v>22.8</v>
      </c>
      <c r="M359" s="76">
        <f t="shared" si="148"/>
        <v>22.8</v>
      </c>
      <c r="O359" s="67">
        <v>84</v>
      </c>
      <c r="P359" s="67"/>
      <c r="T359" s="78">
        <f t="shared" si="149"/>
        <v>84</v>
      </c>
      <c r="U359" s="78">
        <f t="shared" si="150"/>
        <v>84</v>
      </c>
      <c r="V359" s="78">
        <f t="shared" si="151"/>
        <v>84</v>
      </c>
      <c r="W359" s="78">
        <f t="shared" si="152"/>
        <v>84</v>
      </c>
      <c r="Y359" s="67">
        <v>5.5</v>
      </c>
      <c r="Z359" s="67"/>
      <c r="AD359" s="76">
        <f t="shared" si="153"/>
        <v>5.5</v>
      </c>
      <c r="AE359" s="76">
        <f t="shared" si="154"/>
        <v>5.5</v>
      </c>
      <c r="AF359" s="76">
        <f t="shared" si="155"/>
        <v>5.5</v>
      </c>
      <c r="AG359" s="76">
        <f t="shared" si="156"/>
        <v>5.5</v>
      </c>
      <c r="AH359" s="76">
        <f t="shared" si="157"/>
        <v>5.5</v>
      </c>
      <c r="AJ359" s="67">
        <v>0.2</v>
      </c>
      <c r="AK359" s="67"/>
      <c r="AO359" s="76">
        <f t="shared" si="158"/>
        <v>0.2</v>
      </c>
      <c r="AP359" s="76">
        <f t="shared" si="159"/>
        <v>0.2</v>
      </c>
      <c r="AQ359" s="76">
        <f t="shared" si="160"/>
        <v>0.2</v>
      </c>
      <c r="AR359" s="76">
        <f t="shared" si="161"/>
        <v>0.2</v>
      </c>
      <c r="AS359" s="76">
        <f t="shared" si="162"/>
        <v>0.2</v>
      </c>
      <c r="AU359" s="67">
        <v>4.05</v>
      </c>
      <c r="AV359" s="67"/>
      <c r="AZ359" s="76">
        <f t="shared" si="163"/>
        <v>4.05</v>
      </c>
      <c r="BA359" s="76">
        <f t="shared" si="164"/>
        <v>4.05</v>
      </c>
      <c r="BB359" s="76">
        <f t="shared" si="165"/>
        <v>4.05</v>
      </c>
      <c r="BC359" s="76">
        <f t="shared" si="166"/>
        <v>4.05</v>
      </c>
      <c r="BD359" s="76">
        <f t="shared" si="167"/>
        <v>4.05</v>
      </c>
    </row>
    <row r="360" spans="4:56" x14ac:dyDescent="0.25">
      <c r="D360" s="21">
        <f t="shared" si="168"/>
        <v>343</v>
      </c>
      <c r="E360" s="67">
        <v>21.7</v>
      </c>
      <c r="F360" s="67"/>
      <c r="J360" s="76">
        <f t="shared" si="145"/>
        <v>21.7</v>
      </c>
      <c r="K360" s="76">
        <f t="shared" si="146"/>
        <v>21.7</v>
      </c>
      <c r="L360" s="76">
        <f t="shared" si="147"/>
        <v>21.7</v>
      </c>
      <c r="M360" s="76">
        <f t="shared" si="148"/>
        <v>21.7</v>
      </c>
      <c r="O360" s="67">
        <v>86</v>
      </c>
      <c r="P360" s="67"/>
      <c r="T360" s="78">
        <f t="shared" si="149"/>
        <v>86</v>
      </c>
      <c r="U360" s="78">
        <f t="shared" si="150"/>
        <v>86</v>
      </c>
      <c r="V360" s="78">
        <f t="shared" si="151"/>
        <v>86</v>
      </c>
      <c r="W360" s="78">
        <f t="shared" si="152"/>
        <v>86</v>
      </c>
      <c r="Y360" s="67">
        <v>4</v>
      </c>
      <c r="Z360" s="67"/>
      <c r="AD360" s="76">
        <f t="shared" si="153"/>
        <v>4</v>
      </c>
      <c r="AE360" s="76">
        <f t="shared" si="154"/>
        <v>4</v>
      </c>
      <c r="AF360" s="76">
        <f t="shared" si="155"/>
        <v>4</v>
      </c>
      <c r="AG360" s="76">
        <f t="shared" si="156"/>
        <v>4</v>
      </c>
      <c r="AH360" s="76">
        <f t="shared" si="157"/>
        <v>4</v>
      </c>
      <c r="AJ360" s="67">
        <v>0</v>
      </c>
      <c r="AK360" s="67"/>
      <c r="AO360" s="76">
        <f t="shared" si="158"/>
        <v>0</v>
      </c>
      <c r="AP360" s="76">
        <f t="shared" si="159"/>
        <v>0</v>
      </c>
      <c r="AQ360" s="76">
        <f t="shared" si="160"/>
        <v>0</v>
      </c>
      <c r="AR360" s="76">
        <f t="shared" si="161"/>
        <v>0</v>
      </c>
      <c r="AS360" s="76">
        <f t="shared" si="162"/>
        <v>0</v>
      </c>
      <c r="AU360" s="67">
        <v>0.78</v>
      </c>
      <c r="AV360" s="67"/>
      <c r="AZ360" s="76">
        <f t="shared" si="163"/>
        <v>0.78</v>
      </c>
      <c r="BA360" s="76">
        <f t="shared" si="164"/>
        <v>0.78</v>
      </c>
      <c r="BB360" s="76">
        <f t="shared" si="165"/>
        <v>0.78</v>
      </c>
      <c r="BC360" s="76">
        <f t="shared" si="166"/>
        <v>0.78</v>
      </c>
      <c r="BD360" s="76">
        <f t="shared" si="167"/>
        <v>0.78</v>
      </c>
    </row>
    <row r="361" spans="4:56" x14ac:dyDescent="0.25">
      <c r="D361" s="21">
        <f t="shared" si="168"/>
        <v>344</v>
      </c>
      <c r="E361" s="67">
        <v>21.6</v>
      </c>
      <c r="F361" s="67"/>
      <c r="J361" s="76">
        <f t="shared" si="145"/>
        <v>21.6</v>
      </c>
      <c r="K361" s="76">
        <f t="shared" si="146"/>
        <v>21.6</v>
      </c>
      <c r="L361" s="76">
        <f t="shared" si="147"/>
        <v>21.6</v>
      </c>
      <c r="M361" s="76">
        <f t="shared" si="148"/>
        <v>21.6</v>
      </c>
      <c r="O361" s="67">
        <v>81</v>
      </c>
      <c r="P361" s="67"/>
      <c r="T361" s="78">
        <f t="shared" si="149"/>
        <v>81</v>
      </c>
      <c r="U361" s="78">
        <f t="shared" si="150"/>
        <v>81</v>
      </c>
      <c r="V361" s="78">
        <f t="shared" si="151"/>
        <v>81</v>
      </c>
      <c r="W361" s="78">
        <f t="shared" si="152"/>
        <v>81</v>
      </c>
      <c r="Y361" s="67">
        <v>2</v>
      </c>
      <c r="Z361" s="67"/>
      <c r="AD361" s="76">
        <f t="shared" si="153"/>
        <v>2</v>
      </c>
      <c r="AE361" s="76">
        <f t="shared" si="154"/>
        <v>2</v>
      </c>
      <c r="AF361" s="76">
        <f t="shared" si="155"/>
        <v>2</v>
      </c>
      <c r="AG361" s="76">
        <f t="shared" si="156"/>
        <v>2</v>
      </c>
      <c r="AH361" s="76">
        <f t="shared" si="157"/>
        <v>2</v>
      </c>
      <c r="AJ361" s="67">
        <v>0</v>
      </c>
      <c r="AK361" s="67"/>
      <c r="AO361" s="76">
        <f t="shared" si="158"/>
        <v>0</v>
      </c>
      <c r="AP361" s="76">
        <f t="shared" si="159"/>
        <v>0</v>
      </c>
      <c r="AQ361" s="76">
        <f t="shared" si="160"/>
        <v>0</v>
      </c>
      <c r="AR361" s="76">
        <f t="shared" si="161"/>
        <v>0</v>
      </c>
      <c r="AS361" s="76">
        <f t="shared" si="162"/>
        <v>0</v>
      </c>
      <c r="AU361" s="67">
        <v>1.68</v>
      </c>
      <c r="AV361" s="67"/>
      <c r="AZ361" s="76">
        <f t="shared" si="163"/>
        <v>1.68</v>
      </c>
      <c r="BA361" s="76">
        <f t="shared" si="164"/>
        <v>1.68</v>
      </c>
      <c r="BB361" s="76">
        <f t="shared" si="165"/>
        <v>1.68</v>
      </c>
      <c r="BC361" s="76">
        <f t="shared" si="166"/>
        <v>1.68</v>
      </c>
      <c r="BD361" s="76">
        <f t="shared" si="167"/>
        <v>1.68</v>
      </c>
    </row>
    <row r="362" spans="4:56" x14ac:dyDescent="0.25">
      <c r="D362" s="21">
        <f t="shared" si="168"/>
        <v>345</v>
      </c>
      <c r="E362" s="67">
        <v>22.9</v>
      </c>
      <c r="F362" s="67"/>
      <c r="J362" s="76">
        <f t="shared" si="145"/>
        <v>22.9</v>
      </c>
      <c r="K362" s="76">
        <f t="shared" si="146"/>
        <v>22.9</v>
      </c>
      <c r="L362" s="76">
        <f t="shared" si="147"/>
        <v>22.9</v>
      </c>
      <c r="M362" s="76">
        <f t="shared" si="148"/>
        <v>22.9</v>
      </c>
      <c r="O362" s="67">
        <v>85</v>
      </c>
      <c r="P362" s="67"/>
      <c r="T362" s="78">
        <f t="shared" si="149"/>
        <v>85</v>
      </c>
      <c r="U362" s="78">
        <f t="shared" si="150"/>
        <v>85</v>
      </c>
      <c r="V362" s="78">
        <f t="shared" si="151"/>
        <v>85</v>
      </c>
      <c r="W362" s="78">
        <f t="shared" si="152"/>
        <v>85</v>
      </c>
      <c r="Y362" s="67">
        <v>2</v>
      </c>
      <c r="Z362" s="67"/>
      <c r="AD362" s="76">
        <f t="shared" si="153"/>
        <v>2</v>
      </c>
      <c r="AE362" s="76">
        <f t="shared" si="154"/>
        <v>2</v>
      </c>
      <c r="AF362" s="76">
        <f t="shared" si="155"/>
        <v>2</v>
      </c>
      <c r="AG362" s="76">
        <f t="shared" si="156"/>
        <v>2</v>
      </c>
      <c r="AH362" s="76">
        <f t="shared" si="157"/>
        <v>2</v>
      </c>
      <c r="AJ362" s="67">
        <v>1.6</v>
      </c>
      <c r="AK362" s="67"/>
      <c r="AO362" s="76">
        <f t="shared" si="158"/>
        <v>1.6</v>
      </c>
      <c r="AP362" s="76">
        <f t="shared" si="159"/>
        <v>1.6</v>
      </c>
      <c r="AQ362" s="76">
        <f t="shared" si="160"/>
        <v>1.6</v>
      </c>
      <c r="AR362" s="76">
        <f t="shared" si="161"/>
        <v>1.6</v>
      </c>
      <c r="AS362" s="76">
        <f t="shared" si="162"/>
        <v>1.6</v>
      </c>
      <c r="AU362" s="67">
        <v>6.96</v>
      </c>
      <c r="AV362" s="67"/>
      <c r="AZ362" s="76">
        <f t="shared" si="163"/>
        <v>6.96</v>
      </c>
      <c r="BA362" s="76">
        <f t="shared" si="164"/>
        <v>6.96</v>
      </c>
      <c r="BB362" s="76">
        <f t="shared" si="165"/>
        <v>6.96</v>
      </c>
      <c r="BC362" s="76">
        <f t="shared" si="166"/>
        <v>6.96</v>
      </c>
      <c r="BD362" s="76">
        <f t="shared" si="167"/>
        <v>6.96</v>
      </c>
    </row>
    <row r="363" spans="4:56" x14ac:dyDescent="0.25">
      <c r="D363" s="21">
        <f t="shared" si="168"/>
        <v>346</v>
      </c>
      <c r="E363" s="67">
        <v>23.4</v>
      </c>
      <c r="F363" s="67"/>
      <c r="J363" s="76">
        <f t="shared" si="145"/>
        <v>23.4</v>
      </c>
      <c r="K363" s="76">
        <f t="shared" si="146"/>
        <v>23.4</v>
      </c>
      <c r="L363" s="76">
        <f t="shared" si="147"/>
        <v>23.4</v>
      </c>
      <c r="M363" s="76">
        <f t="shared" si="148"/>
        <v>23.4</v>
      </c>
      <c r="O363" s="67">
        <v>82</v>
      </c>
      <c r="P363" s="67"/>
      <c r="T363" s="78">
        <f t="shared" si="149"/>
        <v>82</v>
      </c>
      <c r="U363" s="78">
        <f t="shared" si="150"/>
        <v>82</v>
      </c>
      <c r="V363" s="78">
        <f t="shared" si="151"/>
        <v>82</v>
      </c>
      <c r="W363" s="78">
        <f t="shared" si="152"/>
        <v>82</v>
      </c>
      <c r="Y363" s="67">
        <v>0</v>
      </c>
      <c r="Z363" s="67"/>
      <c r="AD363" s="76">
        <f t="shared" si="153"/>
        <v>0</v>
      </c>
      <c r="AE363" s="76">
        <f t="shared" si="154"/>
        <v>0</v>
      </c>
      <c r="AF363" s="76">
        <f t="shared" si="155"/>
        <v>0</v>
      </c>
      <c r="AG363" s="76">
        <f t="shared" si="156"/>
        <v>0</v>
      </c>
      <c r="AH363" s="76">
        <f t="shared" si="157"/>
        <v>0</v>
      </c>
      <c r="AJ363" s="67">
        <v>0</v>
      </c>
      <c r="AK363" s="67"/>
      <c r="AO363" s="76">
        <f t="shared" si="158"/>
        <v>0</v>
      </c>
      <c r="AP363" s="76">
        <f t="shared" si="159"/>
        <v>0</v>
      </c>
      <c r="AQ363" s="76">
        <f t="shared" si="160"/>
        <v>0</v>
      </c>
      <c r="AR363" s="76">
        <f t="shared" si="161"/>
        <v>0</v>
      </c>
      <c r="AS363" s="76">
        <f t="shared" si="162"/>
        <v>0</v>
      </c>
      <c r="AU363" s="67">
        <v>7.4</v>
      </c>
      <c r="AV363" s="67"/>
      <c r="AZ363" s="76">
        <f t="shared" si="163"/>
        <v>7.4</v>
      </c>
      <c r="BA363" s="76">
        <f t="shared" si="164"/>
        <v>7.4</v>
      </c>
      <c r="BB363" s="76">
        <f t="shared" si="165"/>
        <v>7.4</v>
      </c>
      <c r="BC363" s="76">
        <f t="shared" si="166"/>
        <v>7.4</v>
      </c>
      <c r="BD363" s="76">
        <f t="shared" si="167"/>
        <v>7.4</v>
      </c>
    </row>
    <row r="364" spans="4:56" x14ac:dyDescent="0.25">
      <c r="D364" s="21">
        <f t="shared" si="168"/>
        <v>347</v>
      </c>
      <c r="E364" s="67">
        <v>21</v>
      </c>
      <c r="F364" s="67"/>
      <c r="J364" s="76">
        <f t="shared" si="145"/>
        <v>21</v>
      </c>
      <c r="K364" s="76">
        <f t="shared" si="146"/>
        <v>21</v>
      </c>
      <c r="L364" s="76">
        <f t="shared" si="147"/>
        <v>21</v>
      </c>
      <c r="M364" s="76">
        <f t="shared" si="148"/>
        <v>21</v>
      </c>
      <c r="O364" s="67">
        <v>84</v>
      </c>
      <c r="P364" s="67"/>
      <c r="T364" s="78">
        <f t="shared" si="149"/>
        <v>84</v>
      </c>
      <c r="U364" s="78">
        <f t="shared" si="150"/>
        <v>84</v>
      </c>
      <c r="V364" s="78">
        <f t="shared" si="151"/>
        <v>84</v>
      </c>
      <c r="W364" s="78">
        <f t="shared" si="152"/>
        <v>84</v>
      </c>
      <c r="Y364" s="67">
        <v>5.5</v>
      </c>
      <c r="Z364" s="67"/>
      <c r="AD364" s="76">
        <f t="shared" si="153"/>
        <v>5.5</v>
      </c>
      <c r="AE364" s="76">
        <f t="shared" si="154"/>
        <v>5.5</v>
      </c>
      <c r="AF364" s="76">
        <f t="shared" si="155"/>
        <v>5.5</v>
      </c>
      <c r="AG364" s="76">
        <f t="shared" si="156"/>
        <v>5.5</v>
      </c>
      <c r="AH364" s="76">
        <f t="shared" si="157"/>
        <v>5.5</v>
      </c>
      <c r="AJ364" s="67">
        <v>0</v>
      </c>
      <c r="AK364" s="67"/>
      <c r="AO364" s="76">
        <f t="shared" si="158"/>
        <v>0</v>
      </c>
      <c r="AP364" s="76">
        <f t="shared" si="159"/>
        <v>0</v>
      </c>
      <c r="AQ364" s="76">
        <f t="shared" si="160"/>
        <v>0</v>
      </c>
      <c r="AR364" s="76">
        <f t="shared" si="161"/>
        <v>0</v>
      </c>
      <c r="AS364" s="76">
        <f t="shared" si="162"/>
        <v>0</v>
      </c>
      <c r="AU364" s="67">
        <v>0.24</v>
      </c>
      <c r="AV364" s="67"/>
      <c r="AZ364" s="76">
        <f t="shared" si="163"/>
        <v>0.24</v>
      </c>
      <c r="BA364" s="76">
        <f t="shared" si="164"/>
        <v>0.24</v>
      </c>
      <c r="BB364" s="76">
        <f t="shared" si="165"/>
        <v>0.24</v>
      </c>
      <c r="BC364" s="76">
        <f t="shared" si="166"/>
        <v>0.24</v>
      </c>
      <c r="BD364" s="76">
        <f t="shared" si="167"/>
        <v>0.24</v>
      </c>
    </row>
    <row r="365" spans="4:56" x14ac:dyDescent="0.25">
      <c r="D365" s="21">
        <f t="shared" si="168"/>
        <v>348</v>
      </c>
      <c r="E365" s="67">
        <v>20.5</v>
      </c>
      <c r="F365" s="67"/>
      <c r="J365" s="76">
        <f t="shared" si="145"/>
        <v>20.5</v>
      </c>
      <c r="K365" s="76">
        <f t="shared" si="146"/>
        <v>20.5</v>
      </c>
      <c r="L365" s="76">
        <f t="shared" si="147"/>
        <v>20.5</v>
      </c>
      <c r="M365" s="76">
        <f t="shared" si="148"/>
        <v>20.5</v>
      </c>
      <c r="O365" s="67">
        <v>83</v>
      </c>
      <c r="P365" s="67"/>
      <c r="T365" s="78">
        <f t="shared" si="149"/>
        <v>83</v>
      </c>
      <c r="U365" s="78">
        <f t="shared" si="150"/>
        <v>83</v>
      </c>
      <c r="V365" s="78">
        <f t="shared" si="151"/>
        <v>83</v>
      </c>
      <c r="W365" s="78">
        <f t="shared" si="152"/>
        <v>83</v>
      </c>
      <c r="Y365" s="67">
        <v>1.5</v>
      </c>
      <c r="Z365" s="67"/>
      <c r="AD365" s="76">
        <f t="shared" si="153"/>
        <v>1.5</v>
      </c>
      <c r="AE365" s="76">
        <f t="shared" si="154"/>
        <v>1.5</v>
      </c>
      <c r="AF365" s="76">
        <f t="shared" si="155"/>
        <v>1.5</v>
      </c>
      <c r="AG365" s="76">
        <f t="shared" si="156"/>
        <v>1.5</v>
      </c>
      <c r="AH365" s="76">
        <f t="shared" si="157"/>
        <v>1.5</v>
      </c>
      <c r="AJ365" s="67">
        <v>0.3</v>
      </c>
      <c r="AK365" s="67"/>
      <c r="AO365" s="76">
        <f t="shared" si="158"/>
        <v>0.3</v>
      </c>
      <c r="AP365" s="76">
        <f t="shared" si="159"/>
        <v>0.3</v>
      </c>
      <c r="AQ365" s="76">
        <f t="shared" si="160"/>
        <v>0.3</v>
      </c>
      <c r="AR365" s="76">
        <f t="shared" si="161"/>
        <v>0.3</v>
      </c>
      <c r="AS365" s="76">
        <f t="shared" si="162"/>
        <v>0.3</v>
      </c>
      <c r="AU365" s="67">
        <v>1.89</v>
      </c>
      <c r="AV365" s="67"/>
      <c r="AZ365" s="76">
        <f t="shared" si="163"/>
        <v>1.89</v>
      </c>
      <c r="BA365" s="76">
        <f t="shared" si="164"/>
        <v>1.89</v>
      </c>
      <c r="BB365" s="76">
        <f t="shared" si="165"/>
        <v>1.89</v>
      </c>
      <c r="BC365" s="76">
        <f t="shared" si="166"/>
        <v>1.89</v>
      </c>
      <c r="BD365" s="76">
        <f t="shared" si="167"/>
        <v>1.89</v>
      </c>
    </row>
    <row r="366" spans="4:56" x14ac:dyDescent="0.25">
      <c r="D366" s="21">
        <f t="shared" si="168"/>
        <v>349</v>
      </c>
      <c r="E366" s="67">
        <v>20</v>
      </c>
      <c r="F366" s="67"/>
      <c r="J366" s="76">
        <f t="shared" si="145"/>
        <v>20</v>
      </c>
      <c r="K366" s="76">
        <f t="shared" si="146"/>
        <v>20</v>
      </c>
      <c r="L366" s="76">
        <f t="shared" si="147"/>
        <v>20</v>
      </c>
      <c r="M366" s="76">
        <f t="shared" si="148"/>
        <v>20</v>
      </c>
      <c r="O366" s="67">
        <v>80</v>
      </c>
      <c r="P366" s="67"/>
      <c r="T366" s="78">
        <f t="shared" si="149"/>
        <v>80</v>
      </c>
      <c r="U366" s="78">
        <f t="shared" si="150"/>
        <v>80</v>
      </c>
      <c r="V366" s="78">
        <f t="shared" si="151"/>
        <v>80</v>
      </c>
      <c r="W366" s="78">
        <f t="shared" si="152"/>
        <v>80</v>
      </c>
      <c r="Y366" s="67">
        <v>9</v>
      </c>
      <c r="Z366" s="67"/>
      <c r="AD366" s="76">
        <f t="shared" si="153"/>
        <v>9</v>
      </c>
      <c r="AE366" s="76">
        <f t="shared" si="154"/>
        <v>9</v>
      </c>
      <c r="AF366" s="76">
        <f t="shared" si="155"/>
        <v>9</v>
      </c>
      <c r="AG366" s="76">
        <f t="shared" si="156"/>
        <v>9</v>
      </c>
      <c r="AH366" s="76">
        <f t="shared" si="157"/>
        <v>9</v>
      </c>
      <c r="AJ366" s="67">
        <v>0.4</v>
      </c>
      <c r="AK366" s="67"/>
      <c r="AO366" s="76">
        <f t="shared" si="158"/>
        <v>0.4</v>
      </c>
      <c r="AP366" s="76">
        <f t="shared" si="159"/>
        <v>0.4</v>
      </c>
      <c r="AQ366" s="76">
        <f t="shared" si="160"/>
        <v>0.4</v>
      </c>
      <c r="AR366" s="76">
        <f t="shared" si="161"/>
        <v>0.4</v>
      </c>
      <c r="AS366" s="76">
        <f t="shared" si="162"/>
        <v>0.4</v>
      </c>
      <c r="AU366" s="67">
        <v>2.37</v>
      </c>
      <c r="AV366" s="67"/>
      <c r="AZ366" s="76">
        <f t="shared" si="163"/>
        <v>2.37</v>
      </c>
      <c r="BA366" s="76">
        <f t="shared" si="164"/>
        <v>2.37</v>
      </c>
      <c r="BB366" s="76">
        <f t="shared" si="165"/>
        <v>2.37</v>
      </c>
      <c r="BC366" s="76">
        <f t="shared" si="166"/>
        <v>2.37</v>
      </c>
      <c r="BD366" s="76">
        <f t="shared" si="167"/>
        <v>2.37</v>
      </c>
    </row>
    <row r="367" spans="4:56" x14ac:dyDescent="0.25">
      <c r="D367" s="21">
        <f t="shared" si="168"/>
        <v>350</v>
      </c>
      <c r="E367" s="67">
        <v>19.8</v>
      </c>
      <c r="F367" s="67"/>
      <c r="J367" s="76">
        <f t="shared" si="145"/>
        <v>19.8</v>
      </c>
      <c r="K367" s="76">
        <f t="shared" si="146"/>
        <v>19.8</v>
      </c>
      <c r="L367" s="76">
        <f t="shared" si="147"/>
        <v>19.8</v>
      </c>
      <c r="M367" s="76">
        <f t="shared" si="148"/>
        <v>19.8</v>
      </c>
      <c r="O367" s="67">
        <v>77</v>
      </c>
      <c r="P367" s="67"/>
      <c r="T367" s="78">
        <f t="shared" si="149"/>
        <v>77</v>
      </c>
      <c r="U367" s="78">
        <f t="shared" si="150"/>
        <v>77</v>
      </c>
      <c r="V367" s="78">
        <f t="shared" si="151"/>
        <v>77</v>
      </c>
      <c r="W367" s="78">
        <f t="shared" si="152"/>
        <v>77</v>
      </c>
      <c r="Y367" s="67">
        <v>0</v>
      </c>
      <c r="Z367" s="67"/>
      <c r="AD367" s="76">
        <f t="shared" si="153"/>
        <v>0</v>
      </c>
      <c r="AE367" s="76">
        <f t="shared" si="154"/>
        <v>0</v>
      </c>
      <c r="AF367" s="76">
        <f t="shared" si="155"/>
        <v>0</v>
      </c>
      <c r="AG367" s="76">
        <f t="shared" si="156"/>
        <v>0</v>
      </c>
      <c r="AH367" s="76">
        <f t="shared" si="157"/>
        <v>0</v>
      </c>
      <c r="AJ367" s="67">
        <v>0.2</v>
      </c>
      <c r="AK367" s="67"/>
      <c r="AO367" s="76">
        <f t="shared" si="158"/>
        <v>0.2</v>
      </c>
      <c r="AP367" s="76">
        <f t="shared" si="159"/>
        <v>0.2</v>
      </c>
      <c r="AQ367" s="76">
        <f t="shared" si="160"/>
        <v>0.2</v>
      </c>
      <c r="AR367" s="76">
        <f t="shared" si="161"/>
        <v>0.2</v>
      </c>
      <c r="AS367" s="76">
        <f t="shared" si="162"/>
        <v>0.2</v>
      </c>
      <c r="AU367" s="67">
        <v>4.29</v>
      </c>
      <c r="AV367" s="67"/>
      <c r="AZ367" s="76">
        <f t="shared" si="163"/>
        <v>4.29</v>
      </c>
      <c r="BA367" s="76">
        <f t="shared" si="164"/>
        <v>4.29</v>
      </c>
      <c r="BB367" s="76">
        <f t="shared" si="165"/>
        <v>4.29</v>
      </c>
      <c r="BC367" s="76">
        <f t="shared" si="166"/>
        <v>4.29</v>
      </c>
      <c r="BD367" s="76">
        <f t="shared" si="167"/>
        <v>4.29</v>
      </c>
    </row>
    <row r="368" spans="4:56" x14ac:dyDescent="0.25">
      <c r="D368" s="21">
        <f t="shared" si="168"/>
        <v>351</v>
      </c>
      <c r="E368" s="67">
        <v>19.100000000000001</v>
      </c>
      <c r="F368" s="67"/>
      <c r="J368" s="76">
        <f t="shared" si="145"/>
        <v>19.100000000000001</v>
      </c>
      <c r="K368" s="76">
        <f t="shared" si="146"/>
        <v>19.100000000000001</v>
      </c>
      <c r="L368" s="76">
        <f t="shared" si="147"/>
        <v>19.100000000000001</v>
      </c>
      <c r="M368" s="76">
        <f t="shared" si="148"/>
        <v>19.100000000000001</v>
      </c>
      <c r="O368" s="67">
        <v>82</v>
      </c>
      <c r="P368" s="67"/>
      <c r="T368" s="78">
        <f t="shared" si="149"/>
        <v>82</v>
      </c>
      <c r="U368" s="78">
        <f t="shared" si="150"/>
        <v>82</v>
      </c>
      <c r="V368" s="78">
        <f t="shared" si="151"/>
        <v>82</v>
      </c>
      <c r="W368" s="78">
        <f t="shared" si="152"/>
        <v>82</v>
      </c>
      <c r="Y368" s="67">
        <v>0</v>
      </c>
      <c r="Z368" s="67"/>
      <c r="AD368" s="76">
        <f t="shared" si="153"/>
        <v>0</v>
      </c>
      <c r="AE368" s="76">
        <f t="shared" si="154"/>
        <v>0</v>
      </c>
      <c r="AF368" s="76">
        <f t="shared" si="155"/>
        <v>0</v>
      </c>
      <c r="AG368" s="76">
        <f t="shared" si="156"/>
        <v>0</v>
      </c>
      <c r="AH368" s="76">
        <f t="shared" si="157"/>
        <v>0</v>
      </c>
      <c r="AJ368" s="67">
        <v>0</v>
      </c>
      <c r="AK368" s="67"/>
      <c r="AO368" s="76">
        <f t="shared" si="158"/>
        <v>0</v>
      </c>
      <c r="AP368" s="76">
        <f t="shared" si="159"/>
        <v>0</v>
      </c>
      <c r="AQ368" s="76">
        <f t="shared" si="160"/>
        <v>0</v>
      </c>
      <c r="AR368" s="76">
        <f t="shared" si="161"/>
        <v>0</v>
      </c>
      <c r="AS368" s="76">
        <f t="shared" si="162"/>
        <v>0</v>
      </c>
      <c r="AU368" s="67">
        <v>0.68</v>
      </c>
      <c r="AV368" s="67"/>
      <c r="AZ368" s="76">
        <f t="shared" si="163"/>
        <v>0.68</v>
      </c>
      <c r="BA368" s="76">
        <f t="shared" si="164"/>
        <v>0.68</v>
      </c>
      <c r="BB368" s="76">
        <f t="shared" si="165"/>
        <v>0.68</v>
      </c>
      <c r="BC368" s="76">
        <f t="shared" si="166"/>
        <v>0.68</v>
      </c>
      <c r="BD368" s="76">
        <f t="shared" si="167"/>
        <v>0.68</v>
      </c>
    </row>
    <row r="369" spans="4:56" x14ac:dyDescent="0.25">
      <c r="D369" s="21">
        <f t="shared" si="168"/>
        <v>352</v>
      </c>
      <c r="E369" s="67">
        <v>19.600000000000001</v>
      </c>
      <c r="F369" s="67"/>
      <c r="J369" s="76">
        <f t="shared" si="145"/>
        <v>19.600000000000001</v>
      </c>
      <c r="K369" s="76">
        <f t="shared" si="146"/>
        <v>19.600000000000001</v>
      </c>
      <c r="L369" s="76">
        <f t="shared" si="147"/>
        <v>19.600000000000001</v>
      </c>
      <c r="M369" s="76">
        <f t="shared" si="148"/>
        <v>19.600000000000001</v>
      </c>
      <c r="O369" s="67">
        <v>78</v>
      </c>
      <c r="P369" s="67"/>
      <c r="T369" s="78">
        <f t="shared" si="149"/>
        <v>78</v>
      </c>
      <c r="U369" s="78">
        <f t="shared" si="150"/>
        <v>78</v>
      </c>
      <c r="V369" s="78">
        <f t="shared" si="151"/>
        <v>78</v>
      </c>
      <c r="W369" s="78">
        <f t="shared" si="152"/>
        <v>78</v>
      </c>
      <c r="Y369" s="67">
        <v>0</v>
      </c>
      <c r="Z369" s="67"/>
      <c r="AD369" s="76">
        <f t="shared" si="153"/>
        <v>0</v>
      </c>
      <c r="AE369" s="76">
        <f t="shared" si="154"/>
        <v>0</v>
      </c>
      <c r="AF369" s="76">
        <f t="shared" si="155"/>
        <v>0</v>
      </c>
      <c r="AG369" s="76">
        <f t="shared" si="156"/>
        <v>0</v>
      </c>
      <c r="AH369" s="76">
        <f t="shared" si="157"/>
        <v>0</v>
      </c>
      <c r="AJ369" s="67">
        <v>2</v>
      </c>
      <c r="AK369" s="67"/>
      <c r="AO369" s="76">
        <f t="shared" si="158"/>
        <v>2</v>
      </c>
      <c r="AP369" s="76">
        <f t="shared" si="159"/>
        <v>2</v>
      </c>
      <c r="AQ369" s="76">
        <f t="shared" si="160"/>
        <v>2</v>
      </c>
      <c r="AR369" s="76">
        <f t="shared" si="161"/>
        <v>2</v>
      </c>
      <c r="AS369" s="76">
        <f t="shared" si="162"/>
        <v>2</v>
      </c>
      <c r="AU369" s="67">
        <v>8.8800000000000008</v>
      </c>
      <c r="AV369" s="67"/>
      <c r="AZ369" s="76">
        <f t="shared" si="163"/>
        <v>8.8800000000000008</v>
      </c>
      <c r="BA369" s="76">
        <f t="shared" si="164"/>
        <v>8.8800000000000008</v>
      </c>
      <c r="BB369" s="76">
        <f t="shared" si="165"/>
        <v>8.8800000000000008</v>
      </c>
      <c r="BC369" s="76">
        <f t="shared" si="166"/>
        <v>8.8800000000000008</v>
      </c>
      <c r="BD369" s="76">
        <f t="shared" si="167"/>
        <v>8.8800000000000008</v>
      </c>
    </row>
    <row r="370" spans="4:56" x14ac:dyDescent="0.25">
      <c r="D370" s="21">
        <f t="shared" si="168"/>
        <v>353</v>
      </c>
      <c r="E370" s="67">
        <v>20.9</v>
      </c>
      <c r="F370" s="67"/>
      <c r="J370" s="76">
        <f t="shared" si="145"/>
        <v>20.9</v>
      </c>
      <c r="K370" s="76">
        <f t="shared" si="146"/>
        <v>20.9</v>
      </c>
      <c r="L370" s="76">
        <f t="shared" si="147"/>
        <v>20.9</v>
      </c>
      <c r="M370" s="76">
        <f t="shared" si="148"/>
        <v>20.9</v>
      </c>
      <c r="O370" s="67">
        <v>79</v>
      </c>
      <c r="P370" s="67"/>
      <c r="T370" s="78">
        <f t="shared" si="149"/>
        <v>79</v>
      </c>
      <c r="U370" s="78">
        <f t="shared" si="150"/>
        <v>79</v>
      </c>
      <c r="V370" s="78">
        <f t="shared" si="151"/>
        <v>79</v>
      </c>
      <c r="W370" s="78">
        <f t="shared" si="152"/>
        <v>79</v>
      </c>
      <c r="Y370" s="67">
        <v>0</v>
      </c>
      <c r="Z370" s="67"/>
      <c r="AD370" s="76">
        <f t="shared" si="153"/>
        <v>0</v>
      </c>
      <c r="AE370" s="76">
        <f t="shared" si="154"/>
        <v>0</v>
      </c>
      <c r="AF370" s="76">
        <f t="shared" si="155"/>
        <v>0</v>
      </c>
      <c r="AG370" s="76">
        <f t="shared" si="156"/>
        <v>0</v>
      </c>
      <c r="AH370" s="76">
        <f t="shared" si="157"/>
        <v>0</v>
      </c>
      <c r="AJ370" s="67">
        <v>7.1</v>
      </c>
      <c r="AK370" s="67"/>
      <c r="AO370" s="76">
        <f t="shared" si="158"/>
        <v>7.1</v>
      </c>
      <c r="AP370" s="76">
        <f t="shared" si="159"/>
        <v>7.1</v>
      </c>
      <c r="AQ370" s="76">
        <f t="shared" si="160"/>
        <v>7.1</v>
      </c>
      <c r="AR370" s="76">
        <f t="shared" si="161"/>
        <v>7.1</v>
      </c>
      <c r="AS370" s="76">
        <f t="shared" si="162"/>
        <v>7.1</v>
      </c>
      <c r="AU370" s="67">
        <v>12.89</v>
      </c>
      <c r="AV370" s="67"/>
      <c r="AZ370" s="76">
        <f t="shared" si="163"/>
        <v>12.89</v>
      </c>
      <c r="BA370" s="76">
        <f t="shared" si="164"/>
        <v>12.89</v>
      </c>
      <c r="BB370" s="76">
        <f t="shared" si="165"/>
        <v>12.89</v>
      </c>
      <c r="BC370" s="76">
        <f t="shared" si="166"/>
        <v>12.89</v>
      </c>
      <c r="BD370" s="76">
        <f t="shared" si="167"/>
        <v>12.89</v>
      </c>
    </row>
    <row r="371" spans="4:56" x14ac:dyDescent="0.25">
      <c r="D371" s="21">
        <f t="shared" si="168"/>
        <v>354</v>
      </c>
      <c r="E371" s="67">
        <v>20.100000000000001</v>
      </c>
      <c r="F371" s="67"/>
      <c r="J371" s="76">
        <f t="shared" si="145"/>
        <v>20.100000000000001</v>
      </c>
      <c r="K371" s="76">
        <f t="shared" si="146"/>
        <v>20.100000000000001</v>
      </c>
      <c r="L371" s="76">
        <f t="shared" si="147"/>
        <v>20.100000000000001</v>
      </c>
      <c r="M371" s="76">
        <f t="shared" si="148"/>
        <v>20.100000000000001</v>
      </c>
      <c r="O371" s="67">
        <v>77</v>
      </c>
      <c r="P371" s="67"/>
      <c r="T371" s="78">
        <f t="shared" si="149"/>
        <v>77</v>
      </c>
      <c r="U371" s="78">
        <f t="shared" si="150"/>
        <v>77</v>
      </c>
      <c r="V371" s="78">
        <f t="shared" si="151"/>
        <v>77</v>
      </c>
      <c r="W371" s="78">
        <f t="shared" si="152"/>
        <v>77</v>
      </c>
      <c r="Y371" s="67">
        <v>0</v>
      </c>
      <c r="Z371" s="67"/>
      <c r="AD371" s="76">
        <f t="shared" si="153"/>
        <v>0</v>
      </c>
      <c r="AE371" s="76">
        <f t="shared" si="154"/>
        <v>0</v>
      </c>
      <c r="AF371" s="76">
        <f t="shared" si="155"/>
        <v>0</v>
      </c>
      <c r="AG371" s="76">
        <f t="shared" si="156"/>
        <v>0</v>
      </c>
      <c r="AH371" s="76">
        <f t="shared" si="157"/>
        <v>0</v>
      </c>
      <c r="AJ371" s="67">
        <v>0.3</v>
      </c>
      <c r="AK371" s="67"/>
      <c r="AO371" s="76">
        <f t="shared" si="158"/>
        <v>0.3</v>
      </c>
      <c r="AP371" s="76">
        <f t="shared" si="159"/>
        <v>0.3</v>
      </c>
      <c r="AQ371" s="76">
        <f t="shared" si="160"/>
        <v>0.3</v>
      </c>
      <c r="AR371" s="76">
        <f t="shared" si="161"/>
        <v>0.3</v>
      </c>
      <c r="AS371" s="76">
        <f t="shared" si="162"/>
        <v>0.3</v>
      </c>
      <c r="AU371" s="67">
        <v>0.28000000000000003</v>
      </c>
      <c r="AV371" s="67"/>
      <c r="AZ371" s="76">
        <f t="shared" si="163"/>
        <v>0.28000000000000003</v>
      </c>
      <c r="BA371" s="76">
        <f t="shared" si="164"/>
        <v>0.28000000000000003</v>
      </c>
      <c r="BB371" s="76">
        <f t="shared" si="165"/>
        <v>0.28000000000000003</v>
      </c>
      <c r="BC371" s="76">
        <f t="shared" si="166"/>
        <v>0.28000000000000003</v>
      </c>
      <c r="BD371" s="76">
        <f t="shared" si="167"/>
        <v>0.28000000000000003</v>
      </c>
    </row>
    <row r="372" spans="4:56" x14ac:dyDescent="0.25">
      <c r="D372" s="21">
        <f t="shared" si="168"/>
        <v>355</v>
      </c>
      <c r="E372" s="67">
        <v>19.2</v>
      </c>
      <c r="F372" s="67"/>
      <c r="J372" s="76">
        <f t="shared" si="145"/>
        <v>19.2</v>
      </c>
      <c r="K372" s="76">
        <f t="shared" si="146"/>
        <v>19.2</v>
      </c>
      <c r="L372" s="76">
        <f t="shared" si="147"/>
        <v>19.2</v>
      </c>
      <c r="M372" s="76">
        <f t="shared" si="148"/>
        <v>19.2</v>
      </c>
      <c r="O372" s="67">
        <v>79</v>
      </c>
      <c r="P372" s="67"/>
      <c r="T372" s="78">
        <f t="shared" si="149"/>
        <v>79</v>
      </c>
      <c r="U372" s="78">
        <f t="shared" si="150"/>
        <v>79</v>
      </c>
      <c r="V372" s="78">
        <f t="shared" si="151"/>
        <v>79</v>
      </c>
      <c r="W372" s="78">
        <f t="shared" si="152"/>
        <v>79</v>
      </c>
      <c r="Y372" s="67">
        <v>0</v>
      </c>
      <c r="Z372" s="67"/>
      <c r="AD372" s="76">
        <f t="shared" si="153"/>
        <v>0</v>
      </c>
      <c r="AE372" s="76">
        <f t="shared" si="154"/>
        <v>0</v>
      </c>
      <c r="AF372" s="76">
        <f t="shared" si="155"/>
        <v>0</v>
      </c>
      <c r="AG372" s="76">
        <f t="shared" si="156"/>
        <v>0</v>
      </c>
      <c r="AH372" s="76">
        <f t="shared" si="157"/>
        <v>0</v>
      </c>
      <c r="AJ372" s="67">
        <v>0.3</v>
      </c>
      <c r="AK372" s="67"/>
      <c r="AO372" s="76">
        <f t="shared" si="158"/>
        <v>0.3</v>
      </c>
      <c r="AP372" s="76">
        <f t="shared" si="159"/>
        <v>0.3</v>
      </c>
      <c r="AQ372" s="76">
        <f t="shared" si="160"/>
        <v>0.3</v>
      </c>
      <c r="AR372" s="76">
        <f t="shared" si="161"/>
        <v>0.3</v>
      </c>
      <c r="AS372" s="76">
        <f t="shared" si="162"/>
        <v>0.3</v>
      </c>
      <c r="AU372" s="67">
        <v>4.05</v>
      </c>
      <c r="AV372" s="67"/>
      <c r="AZ372" s="76">
        <f t="shared" si="163"/>
        <v>4.05</v>
      </c>
      <c r="BA372" s="76">
        <f t="shared" si="164"/>
        <v>4.05</v>
      </c>
      <c r="BB372" s="76">
        <f t="shared" si="165"/>
        <v>4.05</v>
      </c>
      <c r="BC372" s="76">
        <f t="shared" si="166"/>
        <v>4.05</v>
      </c>
      <c r="BD372" s="76">
        <f t="shared" si="167"/>
        <v>4.05</v>
      </c>
    </row>
    <row r="373" spans="4:56" x14ac:dyDescent="0.25">
      <c r="D373" s="21">
        <f t="shared" si="168"/>
        <v>356</v>
      </c>
      <c r="E373" s="67">
        <v>18.2</v>
      </c>
      <c r="F373" s="67"/>
      <c r="J373" s="76">
        <f t="shared" si="145"/>
        <v>18.2</v>
      </c>
      <c r="K373" s="76">
        <f t="shared" si="146"/>
        <v>18.2</v>
      </c>
      <c r="L373" s="76">
        <f t="shared" si="147"/>
        <v>18.2</v>
      </c>
      <c r="M373" s="76">
        <f t="shared" si="148"/>
        <v>18.2</v>
      </c>
      <c r="O373" s="67">
        <v>89</v>
      </c>
      <c r="P373" s="67"/>
      <c r="T373" s="78">
        <f t="shared" si="149"/>
        <v>89</v>
      </c>
      <c r="U373" s="78">
        <f t="shared" si="150"/>
        <v>89</v>
      </c>
      <c r="V373" s="78">
        <f t="shared" si="151"/>
        <v>89</v>
      </c>
      <c r="W373" s="78">
        <f t="shared" si="152"/>
        <v>89</v>
      </c>
      <c r="Y373" s="67">
        <v>5.5</v>
      </c>
      <c r="Z373" s="67"/>
      <c r="AD373" s="76">
        <f t="shared" si="153"/>
        <v>5.5</v>
      </c>
      <c r="AE373" s="76">
        <f t="shared" si="154"/>
        <v>5.5</v>
      </c>
      <c r="AF373" s="76">
        <f t="shared" si="155"/>
        <v>5.5</v>
      </c>
      <c r="AG373" s="76">
        <f t="shared" si="156"/>
        <v>5.5</v>
      </c>
      <c r="AH373" s="76">
        <f t="shared" si="157"/>
        <v>5.5</v>
      </c>
      <c r="AJ373" s="67">
        <v>0</v>
      </c>
      <c r="AK373" s="67"/>
      <c r="AO373" s="76">
        <f t="shared" si="158"/>
        <v>0</v>
      </c>
      <c r="AP373" s="76">
        <f t="shared" si="159"/>
        <v>0</v>
      </c>
      <c r="AQ373" s="76">
        <f t="shared" si="160"/>
        <v>0</v>
      </c>
      <c r="AR373" s="76">
        <f t="shared" si="161"/>
        <v>0</v>
      </c>
      <c r="AS373" s="76">
        <f t="shared" si="162"/>
        <v>0</v>
      </c>
      <c r="AU373" s="67">
        <v>0.94</v>
      </c>
      <c r="AV373" s="67"/>
      <c r="AZ373" s="76">
        <f t="shared" si="163"/>
        <v>0.94</v>
      </c>
      <c r="BA373" s="76">
        <f t="shared" si="164"/>
        <v>0.94</v>
      </c>
      <c r="BB373" s="76">
        <f t="shared" si="165"/>
        <v>0.94</v>
      </c>
      <c r="BC373" s="76">
        <f t="shared" si="166"/>
        <v>0.94</v>
      </c>
      <c r="BD373" s="76">
        <f t="shared" si="167"/>
        <v>0.94</v>
      </c>
    </row>
    <row r="374" spans="4:56" x14ac:dyDescent="0.25">
      <c r="D374" s="21">
        <f t="shared" si="168"/>
        <v>357</v>
      </c>
      <c r="E374" s="67">
        <v>19.899999999999999</v>
      </c>
      <c r="F374" s="67"/>
      <c r="J374" s="76">
        <f t="shared" si="145"/>
        <v>19.899999999999999</v>
      </c>
      <c r="K374" s="76">
        <f t="shared" si="146"/>
        <v>19.899999999999999</v>
      </c>
      <c r="L374" s="76">
        <f t="shared" si="147"/>
        <v>19.899999999999999</v>
      </c>
      <c r="M374" s="76">
        <f t="shared" si="148"/>
        <v>19.899999999999999</v>
      </c>
      <c r="O374" s="67">
        <v>86</v>
      </c>
      <c r="P374" s="67"/>
      <c r="T374" s="78">
        <f t="shared" si="149"/>
        <v>86</v>
      </c>
      <c r="U374" s="78">
        <f t="shared" si="150"/>
        <v>86</v>
      </c>
      <c r="V374" s="78">
        <f t="shared" si="151"/>
        <v>86</v>
      </c>
      <c r="W374" s="78">
        <f t="shared" si="152"/>
        <v>86</v>
      </c>
      <c r="Y374" s="67">
        <v>2</v>
      </c>
      <c r="Z374" s="67"/>
      <c r="AD374" s="76">
        <f t="shared" si="153"/>
        <v>2</v>
      </c>
      <c r="AE374" s="76">
        <f t="shared" si="154"/>
        <v>2</v>
      </c>
      <c r="AF374" s="76">
        <f t="shared" si="155"/>
        <v>2</v>
      </c>
      <c r="AG374" s="76">
        <f t="shared" si="156"/>
        <v>2</v>
      </c>
      <c r="AH374" s="76">
        <f t="shared" si="157"/>
        <v>2</v>
      </c>
      <c r="AJ374" s="67">
        <v>1.9</v>
      </c>
      <c r="AK374" s="67"/>
      <c r="AO374" s="76">
        <f t="shared" si="158"/>
        <v>1.9</v>
      </c>
      <c r="AP374" s="76">
        <f t="shared" si="159"/>
        <v>1.9</v>
      </c>
      <c r="AQ374" s="76">
        <f t="shared" si="160"/>
        <v>1.9</v>
      </c>
      <c r="AR374" s="76">
        <f t="shared" si="161"/>
        <v>1.9</v>
      </c>
      <c r="AS374" s="76">
        <f t="shared" si="162"/>
        <v>1.9</v>
      </c>
      <c r="AU374" s="67">
        <v>6.13</v>
      </c>
      <c r="AV374" s="67"/>
      <c r="AZ374" s="76">
        <f t="shared" si="163"/>
        <v>6.13</v>
      </c>
      <c r="BA374" s="76">
        <f t="shared" si="164"/>
        <v>6.13</v>
      </c>
      <c r="BB374" s="76">
        <f t="shared" si="165"/>
        <v>6.13</v>
      </c>
      <c r="BC374" s="76">
        <f t="shared" si="166"/>
        <v>6.13</v>
      </c>
      <c r="BD374" s="76">
        <f t="shared" si="167"/>
        <v>6.13</v>
      </c>
    </row>
    <row r="375" spans="4:56" x14ac:dyDescent="0.25">
      <c r="D375" s="21">
        <f t="shared" si="168"/>
        <v>358</v>
      </c>
      <c r="E375" s="67">
        <v>20</v>
      </c>
      <c r="F375" s="67"/>
      <c r="J375" s="76">
        <f t="shared" si="145"/>
        <v>20</v>
      </c>
      <c r="K375" s="76">
        <f t="shared" si="146"/>
        <v>20</v>
      </c>
      <c r="L375" s="76">
        <f t="shared" si="147"/>
        <v>20</v>
      </c>
      <c r="M375" s="76">
        <f t="shared" si="148"/>
        <v>20</v>
      </c>
      <c r="O375" s="67">
        <v>97</v>
      </c>
      <c r="P375" s="67"/>
      <c r="T375" s="78">
        <f t="shared" si="149"/>
        <v>97</v>
      </c>
      <c r="U375" s="78">
        <f t="shared" si="150"/>
        <v>97</v>
      </c>
      <c r="V375" s="78">
        <f t="shared" si="151"/>
        <v>97</v>
      </c>
      <c r="W375" s="78">
        <f t="shared" si="152"/>
        <v>97</v>
      </c>
      <c r="Y375" s="67">
        <v>12</v>
      </c>
      <c r="Z375" s="67"/>
      <c r="AD375" s="76">
        <f t="shared" si="153"/>
        <v>12</v>
      </c>
      <c r="AE375" s="76">
        <f t="shared" si="154"/>
        <v>12</v>
      </c>
      <c r="AF375" s="76">
        <f t="shared" si="155"/>
        <v>12</v>
      </c>
      <c r="AG375" s="76">
        <f t="shared" si="156"/>
        <v>12</v>
      </c>
      <c r="AH375" s="76">
        <f t="shared" si="157"/>
        <v>12</v>
      </c>
      <c r="AJ375" s="67">
        <v>0</v>
      </c>
      <c r="AK375" s="67"/>
      <c r="AO375" s="76">
        <f t="shared" si="158"/>
        <v>0</v>
      </c>
      <c r="AP375" s="76">
        <f t="shared" si="159"/>
        <v>0</v>
      </c>
      <c r="AQ375" s="76">
        <f t="shared" si="160"/>
        <v>0</v>
      </c>
      <c r="AR375" s="76">
        <f t="shared" si="161"/>
        <v>0</v>
      </c>
      <c r="AS375" s="76">
        <f t="shared" si="162"/>
        <v>0</v>
      </c>
      <c r="AU375" s="67">
        <v>1</v>
      </c>
      <c r="AV375" s="67"/>
      <c r="AZ375" s="76">
        <f t="shared" si="163"/>
        <v>1</v>
      </c>
      <c r="BA375" s="76">
        <f t="shared" si="164"/>
        <v>1</v>
      </c>
      <c r="BB375" s="76">
        <f t="shared" si="165"/>
        <v>1</v>
      </c>
      <c r="BC375" s="76">
        <f t="shared" si="166"/>
        <v>1</v>
      </c>
      <c r="BD375" s="76">
        <f t="shared" si="167"/>
        <v>1</v>
      </c>
    </row>
    <row r="376" spans="4:56" x14ac:dyDescent="0.25">
      <c r="D376" s="21">
        <f t="shared" si="168"/>
        <v>359</v>
      </c>
      <c r="E376" s="67">
        <v>20.7</v>
      </c>
      <c r="F376" s="67"/>
      <c r="J376" s="76">
        <f t="shared" si="145"/>
        <v>20.7</v>
      </c>
      <c r="K376" s="76">
        <f t="shared" si="146"/>
        <v>20.7</v>
      </c>
      <c r="L376" s="76">
        <f t="shared" si="147"/>
        <v>20.7</v>
      </c>
      <c r="M376" s="76">
        <f t="shared" si="148"/>
        <v>20.7</v>
      </c>
      <c r="O376" s="67">
        <v>86</v>
      </c>
      <c r="P376" s="67"/>
      <c r="T376" s="78">
        <f t="shared" si="149"/>
        <v>86</v>
      </c>
      <c r="U376" s="78">
        <f t="shared" si="150"/>
        <v>86</v>
      </c>
      <c r="V376" s="78">
        <f t="shared" si="151"/>
        <v>86</v>
      </c>
      <c r="W376" s="78">
        <f t="shared" si="152"/>
        <v>86</v>
      </c>
      <c r="Y376" s="67">
        <v>0.5</v>
      </c>
      <c r="Z376" s="67"/>
      <c r="AD376" s="76">
        <f t="shared" si="153"/>
        <v>0.5</v>
      </c>
      <c r="AE376" s="76">
        <f t="shared" si="154"/>
        <v>0.5</v>
      </c>
      <c r="AF376" s="76">
        <f t="shared" si="155"/>
        <v>0.5</v>
      </c>
      <c r="AG376" s="76">
        <f t="shared" si="156"/>
        <v>0.5</v>
      </c>
      <c r="AH376" s="76">
        <f t="shared" si="157"/>
        <v>0.5</v>
      </c>
      <c r="AJ376" s="67">
        <v>0</v>
      </c>
      <c r="AK376" s="67"/>
      <c r="AO376" s="76">
        <f t="shared" si="158"/>
        <v>0</v>
      </c>
      <c r="AP376" s="76">
        <f t="shared" si="159"/>
        <v>0</v>
      </c>
      <c r="AQ376" s="76">
        <f t="shared" si="160"/>
        <v>0</v>
      </c>
      <c r="AR376" s="76">
        <f t="shared" si="161"/>
        <v>0</v>
      </c>
      <c r="AS376" s="76">
        <f t="shared" si="162"/>
        <v>0</v>
      </c>
      <c r="AU376" s="67">
        <v>0.94</v>
      </c>
      <c r="AV376" s="67"/>
      <c r="AZ376" s="76">
        <f t="shared" si="163"/>
        <v>0.94</v>
      </c>
      <c r="BA376" s="76">
        <f t="shared" si="164"/>
        <v>0.94</v>
      </c>
      <c r="BB376" s="76">
        <f t="shared" si="165"/>
        <v>0.94</v>
      </c>
      <c r="BC376" s="76">
        <f t="shared" si="166"/>
        <v>0.94</v>
      </c>
      <c r="BD376" s="76">
        <f t="shared" si="167"/>
        <v>0.94</v>
      </c>
    </row>
    <row r="377" spans="4:56" x14ac:dyDescent="0.25">
      <c r="D377" s="21">
        <f t="shared" si="168"/>
        <v>360</v>
      </c>
      <c r="E377" s="67">
        <v>18.7</v>
      </c>
      <c r="F377" s="67"/>
      <c r="J377" s="76">
        <f t="shared" si="145"/>
        <v>18.7</v>
      </c>
      <c r="K377" s="76">
        <f t="shared" si="146"/>
        <v>18.7</v>
      </c>
      <c r="L377" s="76">
        <f t="shared" si="147"/>
        <v>18.7</v>
      </c>
      <c r="M377" s="76">
        <f t="shared" si="148"/>
        <v>18.7</v>
      </c>
      <c r="O377" s="67">
        <v>84</v>
      </c>
      <c r="P377" s="67"/>
      <c r="T377" s="78">
        <f t="shared" si="149"/>
        <v>84</v>
      </c>
      <c r="U377" s="78">
        <f t="shared" si="150"/>
        <v>84</v>
      </c>
      <c r="V377" s="78">
        <f t="shared" si="151"/>
        <v>84</v>
      </c>
      <c r="W377" s="78">
        <f t="shared" si="152"/>
        <v>84</v>
      </c>
      <c r="Y377" s="67">
        <v>1</v>
      </c>
      <c r="Z377" s="67"/>
      <c r="AD377" s="76">
        <f t="shared" si="153"/>
        <v>1</v>
      </c>
      <c r="AE377" s="76">
        <f t="shared" si="154"/>
        <v>1</v>
      </c>
      <c r="AF377" s="76">
        <f t="shared" si="155"/>
        <v>1</v>
      </c>
      <c r="AG377" s="76">
        <f t="shared" si="156"/>
        <v>1</v>
      </c>
      <c r="AH377" s="76">
        <f t="shared" si="157"/>
        <v>1</v>
      </c>
      <c r="AJ377" s="67">
        <v>0</v>
      </c>
      <c r="AK377" s="67"/>
      <c r="AO377" s="76">
        <f t="shared" si="158"/>
        <v>0</v>
      </c>
      <c r="AP377" s="76">
        <f t="shared" si="159"/>
        <v>0</v>
      </c>
      <c r="AQ377" s="76">
        <f t="shared" si="160"/>
        <v>0</v>
      </c>
      <c r="AR377" s="76">
        <f t="shared" si="161"/>
        <v>0</v>
      </c>
      <c r="AS377" s="76">
        <f t="shared" si="162"/>
        <v>0</v>
      </c>
      <c r="AU377" s="67">
        <v>0</v>
      </c>
      <c r="AV377" s="67"/>
      <c r="AZ377" s="76">
        <f t="shared" si="163"/>
        <v>0</v>
      </c>
      <c r="BA377" s="76">
        <f t="shared" si="164"/>
        <v>0</v>
      </c>
      <c r="BB377" s="76">
        <f t="shared" si="165"/>
        <v>0</v>
      </c>
      <c r="BC377" s="76">
        <f t="shared" si="166"/>
        <v>0</v>
      </c>
      <c r="BD377" s="76">
        <f t="shared" si="167"/>
        <v>0</v>
      </c>
    </row>
    <row r="378" spans="4:56" x14ac:dyDescent="0.25">
      <c r="D378" s="21">
        <f t="shared" si="168"/>
        <v>361</v>
      </c>
      <c r="E378" s="67">
        <v>19.5</v>
      </c>
      <c r="F378" s="67"/>
      <c r="J378" s="76">
        <f t="shared" si="145"/>
        <v>19.5</v>
      </c>
      <c r="K378" s="76">
        <f t="shared" si="146"/>
        <v>19.5</v>
      </c>
      <c r="L378" s="76">
        <f t="shared" si="147"/>
        <v>19.5</v>
      </c>
      <c r="M378" s="76">
        <f t="shared" si="148"/>
        <v>19.5</v>
      </c>
      <c r="O378" s="67">
        <v>81</v>
      </c>
      <c r="P378" s="67"/>
      <c r="T378" s="78">
        <f t="shared" si="149"/>
        <v>81</v>
      </c>
      <c r="U378" s="78">
        <f t="shared" si="150"/>
        <v>81</v>
      </c>
      <c r="V378" s="78">
        <f t="shared" si="151"/>
        <v>81</v>
      </c>
      <c r="W378" s="78">
        <f t="shared" si="152"/>
        <v>81</v>
      </c>
      <c r="Y378" s="67">
        <v>0</v>
      </c>
      <c r="Z378" s="67"/>
      <c r="AD378" s="76">
        <f t="shared" si="153"/>
        <v>0</v>
      </c>
      <c r="AE378" s="76">
        <f t="shared" si="154"/>
        <v>0</v>
      </c>
      <c r="AF378" s="76">
        <f t="shared" si="155"/>
        <v>0</v>
      </c>
      <c r="AG378" s="76">
        <f t="shared" si="156"/>
        <v>0</v>
      </c>
      <c r="AH378" s="76">
        <f t="shared" si="157"/>
        <v>0</v>
      </c>
      <c r="AJ378" s="67">
        <v>7.6</v>
      </c>
      <c r="AK378" s="67"/>
      <c r="AO378" s="76">
        <f t="shared" si="158"/>
        <v>7.6</v>
      </c>
      <c r="AP378" s="76">
        <f t="shared" si="159"/>
        <v>7.6</v>
      </c>
      <c r="AQ378" s="76">
        <f t="shared" si="160"/>
        <v>7.6</v>
      </c>
      <c r="AR378" s="76">
        <f t="shared" si="161"/>
        <v>7.6</v>
      </c>
      <c r="AS378" s="76">
        <f t="shared" si="162"/>
        <v>7.6</v>
      </c>
      <c r="AU378" s="67">
        <v>14.65</v>
      </c>
      <c r="AV378" s="67"/>
      <c r="AZ378" s="76">
        <f t="shared" si="163"/>
        <v>14.65</v>
      </c>
      <c r="BA378" s="76">
        <f t="shared" si="164"/>
        <v>14.65</v>
      </c>
      <c r="BB378" s="76">
        <f t="shared" si="165"/>
        <v>14.65</v>
      </c>
      <c r="BC378" s="76">
        <f t="shared" si="166"/>
        <v>14.65</v>
      </c>
      <c r="BD378" s="76">
        <f t="shared" si="167"/>
        <v>14.65</v>
      </c>
    </row>
    <row r="379" spans="4:56" x14ac:dyDescent="0.25">
      <c r="D379" s="21">
        <f t="shared" si="168"/>
        <v>362</v>
      </c>
      <c r="E379" s="67">
        <v>20.5</v>
      </c>
      <c r="F379" s="67"/>
      <c r="J379" s="76">
        <f t="shared" si="145"/>
        <v>20.5</v>
      </c>
      <c r="K379" s="76">
        <f t="shared" si="146"/>
        <v>20.5</v>
      </c>
      <c r="L379" s="76">
        <f t="shared" si="147"/>
        <v>20.5</v>
      </c>
      <c r="M379" s="76">
        <f t="shared" si="148"/>
        <v>20.5</v>
      </c>
      <c r="O379" s="67">
        <v>80</v>
      </c>
      <c r="P379" s="67"/>
      <c r="T379" s="78">
        <f t="shared" si="149"/>
        <v>80</v>
      </c>
      <c r="U379" s="78">
        <f t="shared" si="150"/>
        <v>80</v>
      </c>
      <c r="V379" s="78">
        <f t="shared" si="151"/>
        <v>80</v>
      </c>
      <c r="W379" s="78">
        <f t="shared" si="152"/>
        <v>80</v>
      </c>
      <c r="Y379" s="67">
        <v>6</v>
      </c>
      <c r="Z379" s="67"/>
      <c r="AD379" s="76">
        <f t="shared" si="153"/>
        <v>6</v>
      </c>
      <c r="AE379" s="76">
        <f t="shared" si="154"/>
        <v>6</v>
      </c>
      <c r="AF379" s="76">
        <f t="shared" si="155"/>
        <v>6</v>
      </c>
      <c r="AG379" s="76">
        <f t="shared" si="156"/>
        <v>6</v>
      </c>
      <c r="AH379" s="76">
        <f t="shared" si="157"/>
        <v>6</v>
      </c>
      <c r="AJ379" s="67">
        <v>2.2000000000000002</v>
      </c>
      <c r="AK379" s="67"/>
      <c r="AO379" s="76">
        <f t="shared" si="158"/>
        <v>2.2000000000000002</v>
      </c>
      <c r="AP379" s="76">
        <f t="shared" si="159"/>
        <v>2.2000000000000002</v>
      </c>
      <c r="AQ379" s="76">
        <f t="shared" si="160"/>
        <v>2.2000000000000002</v>
      </c>
      <c r="AR379" s="76">
        <f t="shared" si="161"/>
        <v>2.2000000000000002</v>
      </c>
      <c r="AS379" s="76">
        <f t="shared" si="162"/>
        <v>2.2000000000000002</v>
      </c>
      <c r="AU379" s="67">
        <v>4.7</v>
      </c>
      <c r="AV379" s="67"/>
      <c r="AZ379" s="76">
        <f t="shared" si="163"/>
        <v>4.7</v>
      </c>
      <c r="BA379" s="76">
        <f t="shared" si="164"/>
        <v>4.7</v>
      </c>
      <c r="BB379" s="76">
        <f t="shared" si="165"/>
        <v>4.7</v>
      </c>
      <c r="BC379" s="76">
        <f t="shared" si="166"/>
        <v>4.7</v>
      </c>
      <c r="BD379" s="76">
        <f t="shared" si="167"/>
        <v>4.7</v>
      </c>
    </row>
    <row r="380" spans="4:56" x14ac:dyDescent="0.25">
      <c r="D380" s="21">
        <f t="shared" si="168"/>
        <v>363</v>
      </c>
      <c r="E380" s="67">
        <v>20.100000000000001</v>
      </c>
      <c r="F380" s="67"/>
      <c r="J380" s="76">
        <f t="shared" si="145"/>
        <v>20.100000000000001</v>
      </c>
      <c r="K380" s="76">
        <f t="shared" si="146"/>
        <v>20.100000000000001</v>
      </c>
      <c r="L380" s="76">
        <f t="shared" si="147"/>
        <v>20.100000000000001</v>
      </c>
      <c r="M380" s="76">
        <f t="shared" si="148"/>
        <v>20.100000000000001</v>
      </c>
      <c r="O380" s="67">
        <v>85</v>
      </c>
      <c r="P380" s="67"/>
      <c r="T380" s="78">
        <f t="shared" si="149"/>
        <v>85</v>
      </c>
      <c r="U380" s="78">
        <f t="shared" si="150"/>
        <v>85</v>
      </c>
      <c r="V380" s="78">
        <f t="shared" si="151"/>
        <v>85</v>
      </c>
      <c r="W380" s="78">
        <f t="shared" si="152"/>
        <v>85</v>
      </c>
      <c r="Y380" s="67">
        <v>0.5</v>
      </c>
      <c r="Z380" s="67"/>
      <c r="AD380" s="76">
        <f t="shared" si="153"/>
        <v>0.5</v>
      </c>
      <c r="AE380" s="76">
        <f t="shared" si="154"/>
        <v>0.5</v>
      </c>
      <c r="AF380" s="76">
        <f t="shared" si="155"/>
        <v>0.5</v>
      </c>
      <c r="AG380" s="76">
        <f t="shared" si="156"/>
        <v>0.5</v>
      </c>
      <c r="AH380" s="76">
        <f t="shared" si="157"/>
        <v>0.5</v>
      </c>
      <c r="AJ380" s="67">
        <v>0.5</v>
      </c>
      <c r="AK380" s="67"/>
      <c r="AO380" s="76">
        <f t="shared" si="158"/>
        <v>0.5</v>
      </c>
      <c r="AP380" s="76">
        <f t="shared" si="159"/>
        <v>0.5</v>
      </c>
      <c r="AQ380" s="76">
        <f t="shared" si="160"/>
        <v>0.5</v>
      </c>
      <c r="AR380" s="76">
        <f t="shared" si="161"/>
        <v>0.5</v>
      </c>
      <c r="AS380" s="76">
        <f t="shared" si="162"/>
        <v>0.5</v>
      </c>
      <c r="AU380" s="67">
        <v>2.72</v>
      </c>
      <c r="AV380" s="67"/>
      <c r="AZ380" s="76">
        <f t="shared" si="163"/>
        <v>2.72</v>
      </c>
      <c r="BA380" s="76">
        <f t="shared" si="164"/>
        <v>2.72</v>
      </c>
      <c r="BB380" s="76">
        <f t="shared" si="165"/>
        <v>2.72</v>
      </c>
      <c r="BC380" s="76">
        <f t="shared" si="166"/>
        <v>2.72</v>
      </c>
      <c r="BD380" s="76">
        <f t="shared" si="167"/>
        <v>2.72</v>
      </c>
    </row>
    <row r="381" spans="4:56" x14ac:dyDescent="0.25">
      <c r="D381" s="21">
        <f t="shared" si="168"/>
        <v>364</v>
      </c>
      <c r="E381" s="67">
        <v>21.9</v>
      </c>
      <c r="F381" s="67"/>
      <c r="J381" s="76">
        <f t="shared" si="145"/>
        <v>21.9</v>
      </c>
      <c r="K381" s="76">
        <f t="shared" si="146"/>
        <v>21.9</v>
      </c>
      <c r="L381" s="76">
        <f t="shared" si="147"/>
        <v>21.9</v>
      </c>
      <c r="M381" s="76">
        <f t="shared" si="148"/>
        <v>21.9</v>
      </c>
      <c r="O381" s="67">
        <v>83</v>
      </c>
      <c r="P381" s="67"/>
      <c r="T381" s="78">
        <f t="shared" si="149"/>
        <v>83</v>
      </c>
      <c r="U381" s="78">
        <f t="shared" si="150"/>
        <v>83</v>
      </c>
      <c r="V381" s="78">
        <f t="shared" si="151"/>
        <v>83</v>
      </c>
      <c r="W381" s="78">
        <f t="shared" si="152"/>
        <v>83</v>
      </c>
      <c r="Y381" s="67" t="str">
        <v>T</v>
      </c>
      <c r="Z381" s="67"/>
      <c r="AD381" s="76">
        <f t="shared" si="153"/>
        <v>0</v>
      </c>
      <c r="AE381" s="76" t="str">
        <f t="shared" si="154"/>
        <v/>
      </c>
      <c r="AF381" s="76" t="str">
        <f t="shared" si="155"/>
        <v/>
      </c>
      <c r="AG381" s="76">
        <f t="shared" si="156"/>
        <v>0</v>
      </c>
      <c r="AH381" s="76">
        <f t="shared" si="157"/>
        <v>0</v>
      </c>
      <c r="AJ381" s="67">
        <v>4.8</v>
      </c>
      <c r="AK381" s="67"/>
      <c r="AO381" s="76">
        <f t="shared" si="158"/>
        <v>4.8</v>
      </c>
      <c r="AP381" s="76">
        <f t="shared" si="159"/>
        <v>4.8</v>
      </c>
      <c r="AQ381" s="76">
        <f t="shared" si="160"/>
        <v>4.8</v>
      </c>
      <c r="AR381" s="76">
        <f t="shared" si="161"/>
        <v>4.8</v>
      </c>
      <c r="AS381" s="76">
        <f t="shared" si="162"/>
        <v>4.8</v>
      </c>
      <c r="AU381" s="67">
        <v>8.75</v>
      </c>
      <c r="AV381" s="67"/>
      <c r="AZ381" s="76">
        <f t="shared" si="163"/>
        <v>8.75</v>
      </c>
      <c r="BA381" s="76">
        <f t="shared" si="164"/>
        <v>8.75</v>
      </c>
      <c r="BB381" s="76">
        <f t="shared" si="165"/>
        <v>8.75</v>
      </c>
      <c r="BC381" s="76">
        <f t="shared" si="166"/>
        <v>8.75</v>
      </c>
      <c r="BD381" s="76">
        <f t="shared" si="167"/>
        <v>8.75</v>
      </c>
    </row>
    <row r="382" spans="4:56" x14ac:dyDescent="0.25">
      <c r="D382" s="21">
        <f t="shared" si="168"/>
        <v>365</v>
      </c>
      <c r="E382" s="67">
        <v>16</v>
      </c>
      <c r="F382" s="67"/>
      <c r="J382" s="76">
        <f t="shared" si="145"/>
        <v>16</v>
      </c>
      <c r="K382" s="76">
        <f t="shared" si="146"/>
        <v>16</v>
      </c>
      <c r="L382" s="76">
        <f t="shared" si="147"/>
        <v>16</v>
      </c>
      <c r="M382" s="76">
        <f t="shared" si="148"/>
        <v>16</v>
      </c>
      <c r="O382" s="67">
        <v>73</v>
      </c>
      <c r="P382" s="67"/>
      <c r="T382" s="78">
        <f t="shared" si="149"/>
        <v>73</v>
      </c>
      <c r="U382" s="78">
        <f t="shared" si="150"/>
        <v>73</v>
      </c>
      <c r="V382" s="78">
        <f t="shared" si="151"/>
        <v>73</v>
      </c>
      <c r="W382" s="78">
        <f t="shared" si="152"/>
        <v>73</v>
      </c>
      <c r="Y382" s="67">
        <v>1.5</v>
      </c>
      <c r="Z382" s="67"/>
      <c r="AD382" s="76">
        <f t="shared" si="153"/>
        <v>1.5</v>
      </c>
      <c r="AE382" s="76">
        <f t="shared" si="154"/>
        <v>1.5</v>
      </c>
      <c r="AF382" s="76">
        <f t="shared" si="155"/>
        <v>1.5</v>
      </c>
      <c r="AG382" s="76">
        <f t="shared" si="156"/>
        <v>1.5</v>
      </c>
      <c r="AH382" s="76">
        <f t="shared" si="157"/>
        <v>1.5</v>
      </c>
      <c r="AJ382" s="67">
        <v>0</v>
      </c>
      <c r="AK382" s="67"/>
      <c r="AO382" s="76">
        <f t="shared" si="158"/>
        <v>0</v>
      </c>
      <c r="AP382" s="76">
        <f t="shared" si="159"/>
        <v>0</v>
      </c>
      <c r="AQ382" s="76">
        <f t="shared" si="160"/>
        <v>0</v>
      </c>
      <c r="AR382" s="76">
        <f t="shared" si="161"/>
        <v>0</v>
      </c>
      <c r="AS382" s="76">
        <f t="shared" si="162"/>
        <v>0</v>
      </c>
      <c r="AU382" s="67">
        <v>0.31</v>
      </c>
      <c r="AV382" s="67"/>
      <c r="AZ382" s="76">
        <f t="shared" si="163"/>
        <v>0.31</v>
      </c>
      <c r="BA382" s="76">
        <f t="shared" si="164"/>
        <v>0.31</v>
      </c>
      <c r="BB382" s="76">
        <f t="shared" si="165"/>
        <v>0.31</v>
      </c>
      <c r="BC382" s="76">
        <f t="shared" si="166"/>
        <v>0.31</v>
      </c>
      <c r="BD382" s="76">
        <f t="shared" si="167"/>
        <v>0.31</v>
      </c>
    </row>
    <row r="383" spans="4:56" x14ac:dyDescent="0.25">
      <c r="D383" s="21">
        <f t="shared" si="168"/>
        <v>366</v>
      </c>
      <c r="E383" s="67">
        <v>12.3</v>
      </c>
      <c r="F383" s="67"/>
      <c r="J383" s="76">
        <f>IFERROR(MAX(E383:H383),"")</f>
        <v>12.3</v>
      </c>
      <c r="K383" s="76">
        <f>IFERROR(MEDIAN(E383:H383),"")</f>
        <v>12.3</v>
      </c>
      <c r="L383" s="76">
        <f>IFERROR(AVERAGE(E383:H383),"")</f>
        <v>12.3</v>
      </c>
      <c r="M383" s="76">
        <f>IFERROR(MIN(E383:H383),"")</f>
        <v>12.3</v>
      </c>
      <c r="O383" s="67">
        <v>69</v>
      </c>
      <c r="P383" s="67"/>
      <c r="T383" s="78">
        <f>IFERROR(MAX(O383:R383),"")</f>
        <v>69</v>
      </c>
      <c r="U383" s="78">
        <f>IFERROR(MEDIAN(O383:R383),"")</f>
        <v>69</v>
      </c>
      <c r="V383" s="78">
        <f>IFERROR(AVERAGE(O383:R383),"")</f>
        <v>69</v>
      </c>
      <c r="W383" s="78">
        <f>IFERROR(MIN(O383:R383),"")</f>
        <v>69</v>
      </c>
      <c r="Y383" s="67">
        <v>0</v>
      </c>
      <c r="Z383" s="67"/>
      <c r="AD383" s="76">
        <f>IFERROR(MAX(Y383:AB383),"")</f>
        <v>0</v>
      </c>
      <c r="AE383" s="76">
        <f>IFERROR(MEDIAN(Y383:AB383),"")</f>
        <v>0</v>
      </c>
      <c r="AF383" s="76">
        <f>IFERROR(AVERAGE(Y383:AB383),"")</f>
        <v>0</v>
      </c>
      <c r="AG383" s="76">
        <f>IFERROR(MIN(Y383:AB383),"")</f>
        <v>0</v>
      </c>
      <c r="AH383" s="76">
        <f>IFERROR(SUM(Y383:AB383),"")</f>
        <v>0</v>
      </c>
      <c r="AJ383" s="67">
        <v>0</v>
      </c>
      <c r="AK383" s="67"/>
      <c r="AO383" s="76">
        <f>IFERROR(MAX(AJ383:AM383),"")</f>
        <v>0</v>
      </c>
      <c r="AP383" s="76">
        <f>IFERROR(MEDIAN(AJ383:AM383),"")</f>
        <v>0</v>
      </c>
      <c r="AQ383" s="76">
        <f>IFERROR(AVERAGE(AJ383:AM383),"")</f>
        <v>0</v>
      </c>
      <c r="AR383" s="76">
        <f>IFERROR(MIN(AJ383:AM383),"")</f>
        <v>0</v>
      </c>
      <c r="AS383" s="76">
        <f>IFERROR(SUM(AJ383:AM383),"")</f>
        <v>0</v>
      </c>
      <c r="AU383" s="67">
        <v>0</v>
      </c>
      <c r="AV383" s="67"/>
      <c r="AZ383" s="76">
        <f>IFERROR(MAX(AU383:AX383),"")</f>
        <v>0</v>
      </c>
      <c r="BA383" s="76">
        <f>IFERROR(MEDIAN(AU383:AX383),"")</f>
        <v>0</v>
      </c>
      <c r="BB383" s="76">
        <f>IFERROR(AVERAGE(AU383:AX383),"")</f>
        <v>0</v>
      </c>
      <c r="BC383" s="76">
        <f>IFERROR(MIN(AU383:AX383),"")</f>
        <v>0</v>
      </c>
      <c r="BD383" s="76">
        <f>IFERROR(SUM(AU383:AX383),"")</f>
        <v>0</v>
      </c>
    </row>
  </sheetData>
  <sheetProtection algorithmName="SHA-512" hashValue="T4HyjZ+JVDgsCcR07wdsSQ734+9ytUkj0amTD9l7S84JAKQ8jGbM6W8VKWFDj8ShaLAm7beIcEnlFejBv+3MFQ==" saltValue="XHLbP3NKBYwHTRiOGLvwOA==" spinCount="100000" sheet="1" objects="1" scenarios="1" selectLockedCells="1"/>
  <phoneticPr fontId="3" type="noConversion"/>
  <conditionalFormatting sqref="E18:M383">
    <cfRule type="colorScale" priority="12">
      <colorScale>
        <cfvo type="min"/>
        <cfvo type="percentile" val="50"/>
        <cfvo type="max"/>
        <color rgb="FF63BE7B"/>
        <color rgb="FFFFEB84"/>
        <color rgb="FFF8696B"/>
      </colorScale>
    </cfRule>
  </conditionalFormatting>
  <conditionalFormatting sqref="O18:W383">
    <cfRule type="colorScale" priority="11">
      <colorScale>
        <cfvo type="percent" val="0"/>
        <cfvo type="percent" val="100"/>
        <color theme="4" tint="0.79998168889431442"/>
        <color theme="4" tint="-0.249977111117893"/>
      </colorScale>
    </cfRule>
  </conditionalFormatting>
  <conditionalFormatting sqref="Y18:AH383">
    <cfRule type="colorScale" priority="10">
      <colorScale>
        <cfvo type="min"/>
        <cfvo type="max"/>
        <color theme="8" tint="0.79998168889431442"/>
        <color theme="8" tint="-0.249977111117893"/>
      </colorScale>
    </cfRule>
  </conditionalFormatting>
  <conditionalFormatting sqref="AJ18:AS383">
    <cfRule type="colorScale" priority="9">
      <colorScale>
        <cfvo type="min"/>
        <cfvo type="max"/>
        <color rgb="FFFFEF9C"/>
        <color rgb="FFFF7128"/>
      </colorScale>
    </cfRule>
  </conditionalFormatting>
  <conditionalFormatting sqref="AU18:BD383">
    <cfRule type="colorScale" priority="8">
      <colorScale>
        <cfvo type="min"/>
        <cfvo type="max"/>
        <color rgb="FFF2DBDB"/>
        <color rgb="FF953535"/>
      </colorScale>
    </cfRule>
  </conditionalFormatting>
  <conditionalFormatting sqref="E12:H15 J12:M15">
    <cfRule type="colorScale" priority="7">
      <colorScale>
        <cfvo type="min"/>
        <cfvo type="percentile" val="50"/>
        <cfvo type="max"/>
        <color rgb="FF63BE7B"/>
        <color rgb="FFFFEB84"/>
        <color rgb="FFF8696B"/>
      </colorScale>
    </cfRule>
  </conditionalFormatting>
  <conditionalFormatting sqref="O12:R15 T12:W15">
    <cfRule type="colorScale" priority="6">
      <colorScale>
        <cfvo type="min"/>
        <cfvo type="max"/>
        <color theme="4" tint="0.79998168889431442"/>
        <color theme="4"/>
      </colorScale>
    </cfRule>
  </conditionalFormatting>
  <conditionalFormatting sqref="Y12:AB16 AD12:AH16">
    <cfRule type="colorScale" priority="5">
      <colorScale>
        <cfvo type="min"/>
        <cfvo type="max"/>
        <color theme="8" tint="0.79998168889431442"/>
        <color theme="8"/>
      </colorScale>
    </cfRule>
  </conditionalFormatting>
  <conditionalFormatting sqref="AJ12:AM16 AO12:AS16">
    <cfRule type="colorScale" priority="4">
      <colorScale>
        <cfvo type="min"/>
        <cfvo type="max"/>
        <color rgb="FFFFEF9C"/>
        <color rgb="FFFF7128"/>
      </colorScale>
    </cfRule>
  </conditionalFormatting>
  <conditionalFormatting sqref="AU12:AX16 AZ12:BD16">
    <cfRule type="colorScale" priority="3">
      <colorScale>
        <cfvo type="min"/>
        <cfvo type="max"/>
        <color rgb="FFF2DBDB"/>
        <color rgb="FFC04E4E"/>
      </colorScale>
    </cfRule>
  </conditionalFormatting>
  <conditionalFormatting sqref="O12:R383 T12:W383">
    <cfRule type="top10" dxfId="6" priority="2" percent="1" rank="10"/>
  </conditionalFormatting>
  <conditionalFormatting sqref="E12:H383 J12:M383">
    <cfRule type="top10" dxfId="5" priority="1" percent="1" rank="10"/>
  </conditionalFormatting>
  <dataValidations count="1">
    <dataValidation type="list" allowBlank="1" showInputMessage="1" showErrorMessage="1" sqref="C3" xr:uid="{D55E44D8-BE09-4B9E-A052-A5E1E10819CC}">
      <formula1>Country</formula1>
    </dataValidation>
  </dataValidations>
  <pageMargins left="0.23622047244094491" right="0.23622047244094491" top="0.59055118110236227" bottom="0.59055118110236227" header="0.31496062992125984" footer="0.31496062992125984"/>
  <pageSetup paperSize="9" scale="10"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A1305CE1-9847-4CCD-A839-83E2A36B4D68}">
          <x14:formula1>
            <xm:f>Info!$C$4:$C$20</xm:f>
          </x14:formula1>
          <xm:sqref>E4</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DCF88-5F3B-4D0A-AAC0-62D1B154130D}">
  <dimension ref="B2:Q39"/>
  <sheetViews>
    <sheetView zoomScale="80" zoomScaleNormal="80" workbookViewId="0">
      <selection activeCell="F31" sqref="F31"/>
    </sheetView>
  </sheetViews>
  <sheetFormatPr defaultRowHeight="15.75" x14ac:dyDescent="0.25"/>
  <cols>
    <col min="1" max="1" width="2.77734375" customWidth="1"/>
    <col min="2" max="2" width="12.77734375" style="22" bestFit="1" customWidth="1"/>
    <col min="3" max="3" width="35.77734375" style="22" customWidth="1"/>
    <col min="4" max="4" width="2.77734375" style="22" customWidth="1"/>
    <col min="5" max="7" width="10.77734375" style="22" customWidth="1"/>
    <col min="8" max="8" width="1.77734375" style="22" customWidth="1"/>
    <col min="9" max="16" width="2.77734375" style="22" customWidth="1"/>
    <col min="17" max="17" width="3.77734375" style="22" customWidth="1"/>
  </cols>
  <sheetData>
    <row r="2" spans="2:17" ht="16.5" x14ac:dyDescent="0.25">
      <c r="B2" s="20" t="s">
        <v>4632</v>
      </c>
      <c r="C2" s="21"/>
      <c r="D2" s="21"/>
      <c r="E2" s="20" t="s">
        <v>4641</v>
      </c>
      <c r="F2" s="23">
        <f ca="1">TODAY()</f>
        <v>44543</v>
      </c>
      <c r="G2" s="24"/>
      <c r="H2" s="24"/>
      <c r="I2" s="24"/>
      <c r="J2" s="24"/>
      <c r="K2" s="24"/>
      <c r="L2" s="24"/>
      <c r="M2" s="24"/>
      <c r="N2" s="24"/>
      <c r="O2" s="24"/>
      <c r="P2" s="21"/>
      <c r="Q2" s="21"/>
    </row>
    <row r="3" spans="2:17" x14ac:dyDescent="0.25">
      <c r="E3" s="24"/>
      <c r="F3" s="24"/>
      <c r="G3" s="24"/>
      <c r="H3" s="24"/>
      <c r="I3" s="24"/>
      <c r="J3" s="24"/>
      <c r="K3" s="24"/>
      <c r="L3" s="24"/>
      <c r="M3" s="24"/>
      <c r="N3" s="24"/>
      <c r="O3" s="24"/>
    </row>
    <row r="4" spans="2:17" ht="17.25" thickBot="1" x14ac:dyDescent="0.3">
      <c r="B4" s="112" t="s">
        <v>4633</v>
      </c>
      <c r="C4" s="113" t="s">
        <v>4634</v>
      </c>
      <c r="E4" s="114"/>
      <c r="F4" s="115" t="s">
        <v>4627</v>
      </c>
      <c r="G4" s="115" t="s">
        <v>4642</v>
      </c>
      <c r="H4" s="24"/>
      <c r="I4" s="24"/>
      <c r="J4" s="24"/>
      <c r="K4" s="24"/>
      <c r="L4" s="24"/>
      <c r="M4" s="24"/>
      <c r="N4" s="24"/>
      <c r="O4" s="24"/>
    </row>
    <row r="5" spans="2:17" x14ac:dyDescent="0.25">
      <c r="B5" s="116">
        <v>44197</v>
      </c>
      <c r="C5" s="117" t="s">
        <v>4689</v>
      </c>
      <c r="E5" s="123" t="s">
        <v>4643</v>
      </c>
      <c r="F5" s="124">
        <f ca="1">DATE(YEAR(F2),1,1)</f>
        <v>44197</v>
      </c>
      <c r="G5" s="116">
        <f t="shared" ref="G5:G16" ca="1" si="0">F5-(WEEKDAY(F5,2))+1</f>
        <v>44193</v>
      </c>
      <c r="H5" s="24"/>
      <c r="I5" s="25" t="s">
        <v>4644</v>
      </c>
      <c r="J5" s="25" t="s">
        <v>4645</v>
      </c>
      <c r="K5" s="25" t="s">
        <v>4646</v>
      </c>
      <c r="L5" s="25" t="s">
        <v>4647</v>
      </c>
      <c r="M5" s="25" t="s">
        <v>4648</v>
      </c>
      <c r="N5" s="25" t="s">
        <v>4649</v>
      </c>
      <c r="O5" s="25" t="s">
        <v>4650</v>
      </c>
    </row>
    <row r="6" spans="2:17" x14ac:dyDescent="0.25">
      <c r="B6" s="118">
        <v>44237</v>
      </c>
      <c r="C6" s="119" t="s">
        <v>4690</v>
      </c>
      <c r="E6" s="125" t="s">
        <v>4651</v>
      </c>
      <c r="F6" s="126">
        <f t="shared" ref="F6:F16" ca="1" si="1">EDATE(F5,1)</f>
        <v>44228</v>
      </c>
      <c r="G6" s="118">
        <f t="shared" ca="1" si="0"/>
        <v>44228</v>
      </c>
      <c r="H6" s="24"/>
      <c r="I6" s="26">
        <f ca="1">_xlfn.XLOOKUP(DATE(YEAR($F$2),MONTH($F$2),1),$F$5:$F$16,$G$5:$G$16)</f>
        <v>44529</v>
      </c>
      <c r="J6" s="26">
        <f t="shared" ref="J6:O6" ca="1" si="2">I6+1</f>
        <v>44530</v>
      </c>
      <c r="K6" s="26">
        <f t="shared" ca="1" si="2"/>
        <v>44531</v>
      </c>
      <c r="L6" s="26">
        <f t="shared" ca="1" si="2"/>
        <v>44532</v>
      </c>
      <c r="M6" s="26">
        <f t="shared" ca="1" si="2"/>
        <v>44533</v>
      </c>
      <c r="N6" s="26">
        <f t="shared" ca="1" si="2"/>
        <v>44534</v>
      </c>
      <c r="O6" s="26">
        <f t="shared" ca="1" si="2"/>
        <v>44535</v>
      </c>
    </row>
    <row r="7" spans="2:17" x14ac:dyDescent="0.25">
      <c r="B7" s="118">
        <v>44238</v>
      </c>
      <c r="C7" s="120" t="s">
        <v>4685</v>
      </c>
      <c r="E7" s="125" t="s">
        <v>4652</v>
      </c>
      <c r="F7" s="126">
        <f t="shared" ca="1" si="1"/>
        <v>44256</v>
      </c>
      <c r="G7" s="118">
        <f t="shared" ca="1" si="0"/>
        <v>44256</v>
      </c>
      <c r="H7" s="24"/>
      <c r="I7" s="26">
        <f t="shared" ref="I7:O11" ca="1" si="3">I6+7</f>
        <v>44536</v>
      </c>
      <c r="J7" s="26">
        <f t="shared" ca="1" si="3"/>
        <v>44537</v>
      </c>
      <c r="K7" s="26">
        <f t="shared" ca="1" si="3"/>
        <v>44538</v>
      </c>
      <c r="L7" s="26">
        <f t="shared" ca="1" si="3"/>
        <v>44539</v>
      </c>
      <c r="M7" s="26">
        <f t="shared" ca="1" si="3"/>
        <v>44540</v>
      </c>
      <c r="N7" s="26">
        <f t="shared" ca="1" si="3"/>
        <v>44541</v>
      </c>
      <c r="O7" s="26">
        <f t="shared" ca="1" si="3"/>
        <v>44542</v>
      </c>
    </row>
    <row r="8" spans="2:17" x14ac:dyDescent="0.25">
      <c r="B8" s="118">
        <v>44239</v>
      </c>
      <c r="C8" s="119" t="s">
        <v>4684</v>
      </c>
      <c r="E8" s="125" t="s">
        <v>4653</v>
      </c>
      <c r="F8" s="126">
        <f t="shared" ca="1" si="1"/>
        <v>44287</v>
      </c>
      <c r="G8" s="118">
        <f t="shared" ca="1" si="0"/>
        <v>44284</v>
      </c>
      <c r="H8" s="24"/>
      <c r="I8" s="26">
        <f t="shared" ca="1" si="3"/>
        <v>44543</v>
      </c>
      <c r="J8" s="26">
        <f t="shared" ca="1" si="3"/>
        <v>44544</v>
      </c>
      <c r="K8" s="26">
        <f t="shared" ca="1" si="3"/>
        <v>44545</v>
      </c>
      <c r="L8" s="26">
        <f t="shared" ca="1" si="3"/>
        <v>44546</v>
      </c>
      <c r="M8" s="26">
        <f t="shared" ca="1" si="3"/>
        <v>44547</v>
      </c>
      <c r="N8" s="26">
        <f t="shared" ca="1" si="3"/>
        <v>44548</v>
      </c>
      <c r="O8" s="26">
        <f t="shared" ca="1" si="3"/>
        <v>44549</v>
      </c>
    </row>
    <row r="9" spans="2:17" x14ac:dyDescent="0.25">
      <c r="B9" s="118">
        <v>44242</v>
      </c>
      <c r="C9" s="119" t="s">
        <v>4691</v>
      </c>
      <c r="E9" s="125" t="s">
        <v>4654</v>
      </c>
      <c r="F9" s="126">
        <f t="shared" ca="1" si="1"/>
        <v>44317</v>
      </c>
      <c r="G9" s="118">
        <f t="shared" ca="1" si="0"/>
        <v>44312</v>
      </c>
      <c r="H9" s="24"/>
      <c r="I9" s="26">
        <f t="shared" ca="1" si="3"/>
        <v>44550</v>
      </c>
      <c r="J9" s="26">
        <f t="shared" ca="1" si="3"/>
        <v>44551</v>
      </c>
      <c r="K9" s="26">
        <f t="shared" ca="1" si="3"/>
        <v>44552</v>
      </c>
      <c r="L9" s="26">
        <f t="shared" ca="1" si="3"/>
        <v>44553</v>
      </c>
      <c r="M9" s="26">
        <f t="shared" ca="1" si="3"/>
        <v>44554</v>
      </c>
      <c r="N9" s="26">
        <f t="shared" ca="1" si="3"/>
        <v>44555</v>
      </c>
      <c r="O9" s="26">
        <f t="shared" ca="1" si="3"/>
        <v>44556</v>
      </c>
    </row>
    <row r="10" spans="2:17" x14ac:dyDescent="0.25">
      <c r="B10" s="118">
        <v>44243</v>
      </c>
      <c r="C10" s="119" t="s">
        <v>4692</v>
      </c>
      <c r="E10" s="125" t="s">
        <v>4655</v>
      </c>
      <c r="F10" s="126">
        <f t="shared" ca="1" si="1"/>
        <v>44348</v>
      </c>
      <c r="G10" s="118">
        <f t="shared" ca="1" si="0"/>
        <v>44347</v>
      </c>
      <c r="H10" s="24"/>
      <c r="I10" s="26">
        <f t="shared" ca="1" si="3"/>
        <v>44557</v>
      </c>
      <c r="J10" s="26">
        <f t="shared" ca="1" si="3"/>
        <v>44558</v>
      </c>
      <c r="K10" s="26">
        <f t="shared" ca="1" si="3"/>
        <v>44559</v>
      </c>
      <c r="L10" s="26">
        <f t="shared" ca="1" si="3"/>
        <v>44560</v>
      </c>
      <c r="M10" s="26">
        <f t="shared" ca="1" si="3"/>
        <v>44561</v>
      </c>
      <c r="N10" s="26">
        <f t="shared" ca="1" si="3"/>
        <v>44562</v>
      </c>
      <c r="O10" s="26">
        <f t="shared" ca="1" si="3"/>
        <v>44563</v>
      </c>
    </row>
    <row r="11" spans="2:17" x14ac:dyDescent="0.25">
      <c r="B11" s="118">
        <v>44256</v>
      </c>
      <c r="C11" s="120" t="s">
        <v>4693</v>
      </c>
      <c r="E11" s="125" t="s">
        <v>4656</v>
      </c>
      <c r="F11" s="126">
        <f t="shared" ca="1" si="1"/>
        <v>44378</v>
      </c>
      <c r="G11" s="118">
        <f t="shared" ca="1" si="0"/>
        <v>44375</v>
      </c>
      <c r="H11" s="24"/>
      <c r="I11" s="26">
        <f t="shared" ca="1" si="3"/>
        <v>44564</v>
      </c>
      <c r="J11" s="26">
        <f t="shared" ca="1" si="3"/>
        <v>44565</v>
      </c>
      <c r="K11" s="26">
        <f t="shared" ca="1" si="3"/>
        <v>44566</v>
      </c>
      <c r="L11" s="26">
        <f t="shared" ca="1" si="3"/>
        <v>44567</v>
      </c>
      <c r="M11" s="26">
        <f t="shared" ca="1" si="3"/>
        <v>44568</v>
      </c>
      <c r="N11" s="26">
        <f t="shared" ca="1" si="3"/>
        <v>44569</v>
      </c>
      <c r="O11" s="26">
        <f t="shared" ca="1" si="3"/>
        <v>44570</v>
      </c>
    </row>
    <row r="12" spans="2:17" x14ac:dyDescent="0.25">
      <c r="B12" s="118">
        <v>44291</v>
      </c>
      <c r="C12" s="119" t="s">
        <v>4682</v>
      </c>
      <c r="E12" s="125" t="s">
        <v>4657</v>
      </c>
      <c r="F12" s="126">
        <f t="shared" ca="1" si="1"/>
        <v>44409</v>
      </c>
      <c r="G12" s="118">
        <f t="shared" ca="1" si="0"/>
        <v>44403</v>
      </c>
      <c r="H12" s="24"/>
      <c r="I12" s="24"/>
      <c r="J12" s="24"/>
      <c r="K12" s="24"/>
      <c r="L12" s="24"/>
      <c r="M12" s="24"/>
      <c r="N12" s="24"/>
      <c r="O12" s="24"/>
    </row>
    <row r="13" spans="2:17" x14ac:dyDescent="0.25">
      <c r="B13" s="118">
        <v>44292</v>
      </c>
      <c r="C13" s="119" t="s">
        <v>4694</v>
      </c>
      <c r="E13" s="125" t="s">
        <v>4658</v>
      </c>
      <c r="F13" s="126">
        <f t="shared" ca="1" si="1"/>
        <v>44440</v>
      </c>
      <c r="G13" s="118">
        <f t="shared" ca="1" si="0"/>
        <v>44438</v>
      </c>
      <c r="H13" s="24"/>
      <c r="I13" s="24"/>
      <c r="J13" s="24"/>
      <c r="K13" s="24"/>
      <c r="L13" s="24"/>
      <c r="M13" s="24"/>
      <c r="N13" s="24"/>
      <c r="O13" s="24"/>
    </row>
    <row r="14" spans="2:17" x14ac:dyDescent="0.25">
      <c r="B14" s="118">
        <v>44317</v>
      </c>
      <c r="C14" s="119" t="s">
        <v>4688</v>
      </c>
      <c r="E14" s="125" t="s">
        <v>4659</v>
      </c>
      <c r="F14" s="126">
        <f t="shared" ca="1" si="1"/>
        <v>44470</v>
      </c>
      <c r="G14" s="118">
        <f t="shared" ca="1" si="0"/>
        <v>44466</v>
      </c>
      <c r="H14" s="24"/>
      <c r="I14" s="24"/>
      <c r="J14" s="24"/>
      <c r="K14" s="24"/>
      <c r="L14" s="24"/>
      <c r="M14" s="24"/>
      <c r="N14" s="24"/>
      <c r="O14" s="24"/>
    </row>
    <row r="15" spans="2:17" x14ac:dyDescent="0.25">
      <c r="B15" s="118">
        <v>44361</v>
      </c>
      <c r="C15" s="119" t="s">
        <v>4680</v>
      </c>
      <c r="E15" s="125" t="s">
        <v>4660</v>
      </c>
      <c r="F15" s="126">
        <f t="shared" ca="1" si="1"/>
        <v>44501</v>
      </c>
      <c r="G15" s="118">
        <f t="shared" ca="1" si="0"/>
        <v>44501</v>
      </c>
      <c r="H15" s="24"/>
      <c r="I15" s="24"/>
      <c r="J15" s="24"/>
      <c r="K15" s="24"/>
      <c r="L15" s="24"/>
      <c r="M15" s="24"/>
      <c r="N15" s="24"/>
      <c r="O15" s="24"/>
    </row>
    <row r="16" spans="2:17" x14ac:dyDescent="0.25">
      <c r="B16" s="118">
        <v>44459</v>
      </c>
      <c r="C16" s="119" t="s">
        <v>4635</v>
      </c>
      <c r="E16" s="125" t="s">
        <v>4661</v>
      </c>
      <c r="F16" s="126">
        <f t="shared" ca="1" si="1"/>
        <v>44531</v>
      </c>
      <c r="G16" s="118">
        <f t="shared" ca="1" si="0"/>
        <v>44529</v>
      </c>
      <c r="H16" s="24"/>
      <c r="I16" s="24"/>
      <c r="J16" s="24"/>
      <c r="K16" s="24"/>
      <c r="L16" s="24"/>
      <c r="M16" s="24"/>
      <c r="N16" s="24"/>
      <c r="O16" s="24"/>
    </row>
    <row r="17" spans="2:5" x14ac:dyDescent="0.25">
      <c r="B17" s="118">
        <v>44460</v>
      </c>
      <c r="C17" s="119" t="s">
        <v>4679</v>
      </c>
    </row>
    <row r="18" spans="2:5" x14ac:dyDescent="0.25">
      <c r="B18" s="118">
        <v>44480</v>
      </c>
      <c r="C18" s="119" t="s">
        <v>4687</v>
      </c>
    </row>
    <row r="19" spans="2:5" x14ac:dyDescent="0.25">
      <c r="B19" s="118">
        <v>44561</v>
      </c>
      <c r="C19" s="119" t="s">
        <v>4636</v>
      </c>
      <c r="E19" s="21"/>
    </row>
    <row r="20" spans="2:5" x14ac:dyDescent="0.25">
      <c r="B20" s="118">
        <v>44197</v>
      </c>
      <c r="C20" s="119" t="s">
        <v>4686</v>
      </c>
      <c r="E20" s="21"/>
    </row>
    <row r="21" spans="2:5" x14ac:dyDescent="0.25">
      <c r="B21" s="118">
        <v>44592</v>
      </c>
      <c r="C21" s="120" t="s">
        <v>4685</v>
      </c>
      <c r="E21" s="21"/>
    </row>
    <row r="22" spans="2:5" x14ac:dyDescent="0.25">
      <c r="B22" s="118">
        <v>44593</v>
      </c>
      <c r="C22" s="119" t="s">
        <v>4684</v>
      </c>
      <c r="E22" s="21"/>
    </row>
    <row r="23" spans="2:5" x14ac:dyDescent="0.25">
      <c r="B23" s="118">
        <v>44594</v>
      </c>
      <c r="C23" s="119" t="s">
        <v>4637</v>
      </c>
      <c r="E23" s="21"/>
    </row>
    <row r="24" spans="2:5" x14ac:dyDescent="0.25">
      <c r="B24" s="118">
        <v>44595</v>
      </c>
      <c r="C24" s="119" t="s">
        <v>4638</v>
      </c>
      <c r="E24" s="21"/>
    </row>
    <row r="25" spans="2:5" x14ac:dyDescent="0.25">
      <c r="B25" s="118">
        <v>44596</v>
      </c>
      <c r="C25" s="119" t="s">
        <v>4639</v>
      </c>
      <c r="E25" s="21"/>
    </row>
    <row r="26" spans="2:5" x14ac:dyDescent="0.25">
      <c r="B26" s="118">
        <v>44620</v>
      </c>
      <c r="C26" s="120">
        <v>228</v>
      </c>
      <c r="E26" s="21"/>
    </row>
    <row r="27" spans="2:5" x14ac:dyDescent="0.25">
      <c r="B27" s="118">
        <v>44655</v>
      </c>
      <c r="C27" s="119" t="s">
        <v>4683</v>
      </c>
      <c r="E27" s="21"/>
    </row>
    <row r="28" spans="2:5" x14ac:dyDescent="0.25">
      <c r="B28" s="118">
        <v>44656</v>
      </c>
      <c r="C28" s="119" t="s">
        <v>4682</v>
      </c>
      <c r="E28" s="21"/>
    </row>
    <row r="29" spans="2:5" x14ac:dyDescent="0.25">
      <c r="B29" s="118">
        <v>44683</v>
      </c>
      <c r="C29" s="119" t="s">
        <v>4681</v>
      </c>
      <c r="E29" s="21"/>
    </row>
    <row r="30" spans="2:5" x14ac:dyDescent="0.25">
      <c r="B30" s="118">
        <v>44715</v>
      </c>
      <c r="C30" s="119" t="s">
        <v>4680</v>
      </c>
      <c r="E30" s="21"/>
    </row>
    <row r="31" spans="2:5" x14ac:dyDescent="0.25">
      <c r="B31" s="118">
        <v>44813</v>
      </c>
      <c r="C31" s="119" t="s">
        <v>4635</v>
      </c>
      <c r="E31" s="21"/>
    </row>
    <row r="32" spans="2:5" x14ac:dyDescent="0.25">
      <c r="B32" s="118">
        <v>44814</v>
      </c>
      <c r="C32" s="119" t="s">
        <v>4679</v>
      </c>
      <c r="E32" s="21"/>
    </row>
    <row r="33" spans="2:5" x14ac:dyDescent="0.25">
      <c r="B33" s="118">
        <v>44844</v>
      </c>
      <c r="C33" s="119" t="s">
        <v>4678</v>
      </c>
      <c r="E33" s="21"/>
    </row>
    <row r="34" spans="2:5" x14ac:dyDescent="0.25">
      <c r="B34" s="118"/>
      <c r="C34" s="119"/>
      <c r="E34" s="21"/>
    </row>
    <row r="35" spans="2:5" x14ac:dyDescent="0.25">
      <c r="B35" s="118"/>
      <c r="C35" s="119"/>
      <c r="E35" s="21"/>
    </row>
    <row r="36" spans="2:5" x14ac:dyDescent="0.25">
      <c r="B36" s="118"/>
      <c r="C36" s="119"/>
      <c r="E36" s="21"/>
    </row>
    <row r="37" spans="2:5" x14ac:dyDescent="0.25">
      <c r="B37" s="118"/>
      <c r="C37" s="119"/>
      <c r="E37" s="21"/>
    </row>
    <row r="38" spans="2:5" x14ac:dyDescent="0.25">
      <c r="B38" s="118"/>
      <c r="C38" s="119"/>
    </row>
    <row r="39" spans="2:5" x14ac:dyDescent="0.25">
      <c r="B39" s="121"/>
      <c r="C39" s="122" t="s">
        <v>4640</v>
      </c>
    </row>
  </sheetData>
  <phoneticPr fontId="3" type="noConversion"/>
  <conditionalFormatting sqref="I6:P11">
    <cfRule type="expression" dxfId="4" priority="1">
      <formula>MATCH(I6,HolidayDates,0)</formula>
    </cfRule>
    <cfRule type="expression" dxfId="3" priority="2">
      <formula>I6=TODAY()</formula>
    </cfRule>
    <cfRule type="expression" dxfId="2" priority="3">
      <formula>IF(MONTH(I6)=MONTH($F$2),WEEKDAY(I6,2)&gt;=6)</formula>
    </cfRule>
    <cfRule type="expression" dxfId="1" priority="4">
      <formula>MONTH(I6)&lt;&gt;MONTH($F$2)</formula>
    </cfRule>
  </conditionalFormatting>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7D7EC-EF0D-45E2-9137-31048C95665D}">
  <dimension ref="B2:AU197"/>
  <sheetViews>
    <sheetView zoomScale="80" zoomScaleNormal="80" workbookViewId="0">
      <selection activeCell="A100" sqref="A100:XFD102"/>
    </sheetView>
  </sheetViews>
  <sheetFormatPr defaultRowHeight="15.75" x14ac:dyDescent="0.25"/>
  <cols>
    <col min="1" max="1" width="2.77734375" style="21" customWidth="1"/>
    <col min="2" max="2" width="14.21875" style="21" bestFit="1" customWidth="1"/>
    <col min="3" max="3" width="15.77734375" style="21" customWidth="1"/>
    <col min="4" max="4" width="10.77734375" style="21" customWidth="1"/>
    <col min="5" max="5" width="8.77734375" style="21" customWidth="1"/>
    <col min="6" max="7" width="10.77734375" style="21" customWidth="1"/>
    <col min="8" max="8" width="1.77734375" style="21" customWidth="1"/>
    <col min="9" max="10" width="8.88671875" style="21"/>
    <col min="15" max="43" width="8.88671875" style="21"/>
    <col min="44" max="44" width="13.6640625" style="21" customWidth="1"/>
    <col min="45" max="46" width="22.77734375" style="21" customWidth="1"/>
    <col min="47" max="16384" width="8.88671875" style="21"/>
  </cols>
  <sheetData>
    <row r="2" spans="2:47" x14ac:dyDescent="0.25">
      <c r="C2" s="21" t="s">
        <v>4838</v>
      </c>
      <c r="AJ2" s="100" t="s">
        <v>4882</v>
      </c>
    </row>
    <row r="3" spans="2:47" x14ac:dyDescent="0.25">
      <c r="K3" s="21"/>
      <c r="L3" s="21"/>
      <c r="M3" s="21"/>
      <c r="N3" s="21"/>
    </row>
    <row r="4" spans="2:47" x14ac:dyDescent="0.25">
      <c r="C4" s="21">
        <f>COUNTA(C6:C106)</f>
        <v>101</v>
      </c>
      <c r="I4" s="21">
        <f>COUNTA(I6:I106)</f>
        <v>2</v>
      </c>
      <c r="J4" s="21">
        <f t="shared" ref="J4:S4" si="0">COUNTA(J6:J106)</f>
        <v>4</v>
      </c>
      <c r="K4" s="21">
        <f t="shared" si="0"/>
        <v>14</v>
      </c>
      <c r="L4" s="21">
        <f t="shared" si="0"/>
        <v>16</v>
      </c>
      <c r="M4" s="21">
        <f t="shared" si="0"/>
        <v>12</v>
      </c>
      <c r="N4" s="21">
        <f t="shared" si="0"/>
        <v>22</v>
      </c>
      <c r="O4" s="21">
        <f t="shared" si="0"/>
        <v>56</v>
      </c>
      <c r="P4" s="21">
        <f t="shared" si="0"/>
        <v>32</v>
      </c>
      <c r="Q4" s="21">
        <f t="shared" si="0"/>
        <v>30</v>
      </c>
      <c r="R4" s="21">
        <f t="shared" si="0"/>
        <v>12</v>
      </c>
      <c r="S4" s="21">
        <f t="shared" si="0"/>
        <v>2</v>
      </c>
      <c r="AS4" s="21">
        <f>COUNTA(AS6:AS197)</f>
        <v>192</v>
      </c>
    </row>
    <row r="5" spans="2:47" ht="16.5" thickBot="1" x14ac:dyDescent="0.3">
      <c r="B5" s="99" t="s">
        <v>5732</v>
      </c>
      <c r="C5" s="99" t="s">
        <v>4744</v>
      </c>
      <c r="D5" s="99"/>
      <c r="E5" s="99" t="s">
        <v>4745</v>
      </c>
      <c r="F5" s="99" t="s">
        <v>4839</v>
      </c>
      <c r="G5" s="21" t="s">
        <v>5721</v>
      </c>
      <c r="I5" s="21">
        <v>20</v>
      </c>
      <c r="J5" s="21">
        <v>40</v>
      </c>
      <c r="K5" s="21">
        <v>70</v>
      </c>
      <c r="L5" s="21">
        <v>80</v>
      </c>
      <c r="M5" s="21">
        <v>100</v>
      </c>
      <c r="N5" s="21">
        <v>120</v>
      </c>
      <c r="O5" s="21">
        <v>140</v>
      </c>
      <c r="P5" s="21">
        <v>160</v>
      </c>
      <c r="Q5" s="21">
        <v>180</v>
      </c>
      <c r="R5" s="21">
        <v>200</v>
      </c>
      <c r="S5" s="21">
        <v>220</v>
      </c>
      <c r="AR5" s="21" t="s">
        <v>5732</v>
      </c>
      <c r="AS5" s="21" t="s">
        <v>4883</v>
      </c>
      <c r="AU5" s="21" t="s">
        <v>4884</v>
      </c>
    </row>
    <row r="6" spans="2:47" x14ac:dyDescent="0.25">
      <c r="B6" s="21" t="str">
        <f>_xlfn.XLOOKUP(C6,Country!$E$4:$E$273,Country!$B$4:$B$273)</f>
        <v>Europe</v>
      </c>
      <c r="C6" s="21" t="s">
        <v>4746</v>
      </c>
      <c r="D6" s="21" t="s">
        <v>4877</v>
      </c>
      <c r="E6" s="21">
        <v>80</v>
      </c>
      <c r="F6" s="21">
        <f>E6*41.84</f>
        <v>3347.2000000000003</v>
      </c>
      <c r="G6" s="21">
        <f t="shared" ref="G6:G37" si="1">_xlfn.XLOOKUP(C6,$AS$6:$AS$197,$AU$6:$AU$197)</f>
        <v>1888</v>
      </c>
      <c r="I6" s="21" t="str" cm="1">
        <f t="array" ref="I6">_xlfn._xlws.FILTER($C$6:$C$106,$E$6:$E$106=I$5)</f>
        <v>Sardinia</v>
      </c>
      <c r="J6" s="21" t="str" cm="1">
        <f t="array" ref="J6:J7">_xlfn._xlws.FILTER($C$6:$C$106,$E$6:$E$106=J$5)</f>
        <v>Panama</v>
      </c>
      <c r="K6" s="21" t="str" cm="1">
        <f t="array" ref="K6:K12">_xlfn._xlws.FILTER($C$6:$C$106,$E$6:$E$106=K$5)</f>
        <v>Alaska</v>
      </c>
      <c r="L6" s="21" t="str" cm="1">
        <f t="array" ref="L6:L13">_xlfn._xlws.FILTER($C$6:$C$106,$E$6:$E$106=L$5)</f>
        <v>Austria</v>
      </c>
      <c r="M6" s="21" t="str" cm="1">
        <f t="array" ref="M6:M11">_xlfn._xlws.FILTER($C$6:$C$106,$E$6:$E$106=M$5)</f>
        <v>Bulgaria</v>
      </c>
      <c r="N6" s="21" t="str" cm="1">
        <f t="array" ref="N6:N16">_xlfn._xlws.FILTER($C$6:$C$106,$E$6:$E$106=N$5)</f>
        <v>Angola</v>
      </c>
      <c r="O6" s="21" t="str" cm="1">
        <f t="array" ref="O6:O33">_xlfn._xlws.FILTER($C$6:$C$106,$E$6:$E$106=O$5)</f>
        <v>Bahamas</v>
      </c>
      <c r="P6" s="21" t="str" cm="1">
        <f t="array" ref="P6:P21">_xlfn._xlws.FILTER($C$6:$C$106,$E$6:$E$106=P$5)</f>
        <v>Algeria</v>
      </c>
      <c r="Q6" s="21" t="str" cm="1">
        <f t="array" ref="Q6:Q20">_xlfn._xlws.FILTER($C$6:$C$106,$E$6:$E$106=Q$5)</f>
        <v>Afghanistan</v>
      </c>
      <c r="R6" s="21" t="str" cm="1">
        <f t="array" ref="R6:R11">_xlfn._xlws.FILTER($C$6:$C$106,$E$6:$E$106=R$5)</f>
        <v>Bahrain</v>
      </c>
      <c r="S6" s="21" t="str" cm="1">
        <f t="array" ref="S6">_xlfn._xlws.FILTER($C$6:$C$106,$E$6:$E$106=S$5)</f>
        <v>Sudan</v>
      </c>
      <c r="AR6" s="21" t="str">
        <f>_xlfn.XLOOKUP(AS6,Country!$E$4:$E$273,Country!$B$4:$B$273)</f>
        <v>Asia</v>
      </c>
      <c r="AS6" s="21" t="s">
        <v>4747</v>
      </c>
      <c r="AT6" s="21" t="s">
        <v>4878</v>
      </c>
      <c r="AU6" s="21">
        <v>4132</v>
      </c>
    </row>
    <row r="7" spans="2:47" x14ac:dyDescent="0.25">
      <c r="B7" s="21" t="s">
        <v>5675</v>
      </c>
      <c r="C7" s="21" t="s">
        <v>4747</v>
      </c>
      <c r="D7" s="21" t="s">
        <v>4878</v>
      </c>
      <c r="E7" s="21">
        <v>180</v>
      </c>
      <c r="F7" s="21">
        <f t="shared" ref="F7:F70" si="2">E7*41.84</f>
        <v>7531.2000000000007</v>
      </c>
      <c r="G7" s="21">
        <f t="shared" si="1"/>
        <v>4132</v>
      </c>
      <c r="J7" s="21" t="str">
        <v>Portugal</v>
      </c>
      <c r="K7" s="21" t="str">
        <v>Denmark</v>
      </c>
      <c r="L7" s="21" t="str">
        <v>Belgium</v>
      </c>
      <c r="M7" s="21" t="str">
        <v>Canada</v>
      </c>
      <c r="N7" s="21" t="str">
        <v>Myanmar</v>
      </c>
      <c r="O7" s="21" t="str">
        <v>Bolivia</v>
      </c>
      <c r="P7" s="21" t="str">
        <v>Argentina</v>
      </c>
      <c r="Q7" s="21" t="str">
        <v>Australia</v>
      </c>
      <c r="R7" s="21" t="str">
        <v>Chad</v>
      </c>
      <c r="AR7" s="21" t="str">
        <f>_xlfn.XLOOKUP(AS7,Country!$E$4:$E$273,Country!$B$4:$B$273)</f>
        <v>Europe</v>
      </c>
      <c r="AS7" s="21" t="s">
        <v>4885</v>
      </c>
      <c r="AT7" s="21" t="s">
        <v>4971</v>
      </c>
      <c r="AU7" s="21">
        <v>2542</v>
      </c>
    </row>
    <row r="8" spans="2:47" x14ac:dyDescent="0.25">
      <c r="C8" s="21" t="s">
        <v>4748</v>
      </c>
      <c r="D8" s="21" t="s">
        <v>5806</v>
      </c>
      <c r="E8" s="21">
        <v>70</v>
      </c>
      <c r="F8" s="21">
        <f t="shared" si="2"/>
        <v>2928.8</v>
      </c>
      <c r="G8" s="21" t="e">
        <f t="shared" si="1"/>
        <v>#N/A</v>
      </c>
      <c r="K8" s="21" t="str">
        <v>Finland</v>
      </c>
      <c r="L8" s="21" t="str">
        <v>Germany</v>
      </c>
      <c r="M8" s="21" t="str">
        <v>Colombia</v>
      </c>
      <c r="N8" s="21" t="str">
        <v>Brazil</v>
      </c>
      <c r="O8" s="21" t="str">
        <v>Chile</v>
      </c>
      <c r="P8" s="21" t="str">
        <v>Haiti</v>
      </c>
      <c r="Q8" s="21" t="str">
        <v>India</v>
      </c>
      <c r="R8" s="21" t="str">
        <v>Egypt</v>
      </c>
      <c r="AR8" s="21" t="str">
        <f>_xlfn.XLOOKUP(AS8,Country!$E$4:$E$273,Country!$B$4:$B$273)</f>
        <v>Africa</v>
      </c>
      <c r="AS8" s="21" t="s">
        <v>4749</v>
      </c>
      <c r="AT8" s="21" t="s">
        <v>4879</v>
      </c>
      <c r="AU8" s="21">
        <v>3253</v>
      </c>
    </row>
    <row r="9" spans="2:47" x14ac:dyDescent="0.25">
      <c r="B9" s="21" t="s">
        <v>5674</v>
      </c>
      <c r="C9" s="21" t="s">
        <v>4749</v>
      </c>
      <c r="D9" s="21" t="s">
        <v>4879</v>
      </c>
      <c r="E9" s="21">
        <v>160</v>
      </c>
      <c r="F9" s="21">
        <f t="shared" si="2"/>
        <v>6694.4000000000005</v>
      </c>
      <c r="G9" s="21">
        <f t="shared" si="1"/>
        <v>3253</v>
      </c>
      <c r="K9" s="21" t="str">
        <v>UK</v>
      </c>
      <c r="L9" s="21" t="str">
        <v>Hungary</v>
      </c>
      <c r="M9" s="21" t="str">
        <v>Japan</v>
      </c>
      <c r="N9" s="21" t="str">
        <v>Ecuador</v>
      </c>
      <c r="O9" s="21" t="str">
        <v>China</v>
      </c>
      <c r="P9" s="21" t="str">
        <v>Jamaica</v>
      </c>
      <c r="Q9" s="21" t="str">
        <v>Iraq</v>
      </c>
      <c r="R9" s="21" t="str">
        <v>Mali</v>
      </c>
      <c r="AR9" s="21" t="str">
        <f>_xlfn.XLOOKUP(AS9,Country!$E$4:$E$273,Country!$B$4:$B$273)</f>
        <v>Europe</v>
      </c>
      <c r="AS9" s="21" t="s">
        <v>4886</v>
      </c>
      <c r="AT9" s="21" t="s">
        <v>4972</v>
      </c>
      <c r="AU9" s="21">
        <v>2469</v>
      </c>
    </row>
    <row r="10" spans="2:47" x14ac:dyDescent="0.25">
      <c r="B10" s="21" t="s">
        <v>5674</v>
      </c>
      <c r="C10" s="21" t="s">
        <v>4750</v>
      </c>
      <c r="D10" s="21" t="s">
        <v>4880</v>
      </c>
      <c r="E10" s="21">
        <v>120</v>
      </c>
      <c r="F10" s="21">
        <f t="shared" si="2"/>
        <v>5020.8</v>
      </c>
      <c r="G10" s="21">
        <f t="shared" si="1"/>
        <v>5284</v>
      </c>
      <c r="K10" s="21" t="str">
        <v>Norway</v>
      </c>
      <c r="L10" s="21" t="str">
        <v>Luxembourg</v>
      </c>
      <c r="M10" s="21" t="str">
        <v>Romania</v>
      </c>
      <c r="N10" s="21" t="str">
        <v>France</v>
      </c>
      <c r="O10" s="21" t="str">
        <v>Costa Rica</v>
      </c>
      <c r="P10" s="21" t="str">
        <v>Malta</v>
      </c>
      <c r="Q10" s="21" t="str">
        <v>Iran</v>
      </c>
      <c r="R10" s="21" t="str">
        <v>Niger</v>
      </c>
      <c r="AR10" s="21" t="str">
        <f>_xlfn.XLOOKUP(AS10,Country!$E$4:$E$273,Country!$B$4:$B$273)</f>
        <v>Africa</v>
      </c>
      <c r="AS10" s="21" t="s">
        <v>4750</v>
      </c>
      <c r="AT10" s="21" t="s">
        <v>4880</v>
      </c>
      <c r="AU10" s="21">
        <v>5284</v>
      </c>
    </row>
    <row r="11" spans="2:47" x14ac:dyDescent="0.25">
      <c r="B11" s="21" t="s">
        <v>5676</v>
      </c>
      <c r="C11" s="21" t="s">
        <v>4751</v>
      </c>
      <c r="D11" s="21" t="s">
        <v>4973</v>
      </c>
      <c r="E11" s="21">
        <v>160</v>
      </c>
      <c r="F11" s="21">
        <f t="shared" si="2"/>
        <v>6694.4000000000005</v>
      </c>
      <c r="G11" s="21">
        <f t="shared" si="1"/>
        <v>3476</v>
      </c>
      <c r="K11" s="21" t="str">
        <v>Russia(Notth)</v>
      </c>
      <c r="L11" s="21" t="str">
        <v>Netherlands</v>
      </c>
      <c r="M11" s="21" t="str">
        <v xml:space="preserve">USA(North)  </v>
      </c>
      <c r="N11" s="21" t="str">
        <v>Greece</v>
      </c>
      <c r="O11" s="21" t="str">
        <v>Cuba</v>
      </c>
      <c r="P11" s="21" t="str">
        <v>Morocco</v>
      </c>
      <c r="Q11" s="21" t="str">
        <v>Israel</v>
      </c>
      <c r="R11" s="21" t="str">
        <v>Saudi Arabia</v>
      </c>
      <c r="AR11" s="21" t="e">
        <f>_xlfn.XLOOKUP(AS11,Country!$E$4:$E$273,Country!$B$4:$B$273)</f>
        <v>#N/A</v>
      </c>
      <c r="AS11" s="21" t="s">
        <v>4887</v>
      </c>
      <c r="AT11" s="21" t="s">
        <v>5779</v>
      </c>
      <c r="AU11" s="21">
        <v>5148</v>
      </c>
    </row>
    <row r="12" spans="2:47" x14ac:dyDescent="0.25">
      <c r="B12" s="21" t="str">
        <f>_xlfn.XLOOKUP(C12,Country!$E$4:$E$273,Country!$B$4:$B$273)</f>
        <v>Oceania</v>
      </c>
      <c r="C12" s="21" t="s">
        <v>4752</v>
      </c>
      <c r="D12" s="21" t="s">
        <v>5597</v>
      </c>
      <c r="E12" s="21">
        <v>180</v>
      </c>
      <c r="F12" s="21">
        <f t="shared" si="2"/>
        <v>7531.2000000000007</v>
      </c>
      <c r="G12" s="21">
        <f t="shared" si="1"/>
        <v>3206</v>
      </c>
      <c r="K12" s="21" t="str">
        <v>Sweden</v>
      </c>
      <c r="L12" s="21" t="str">
        <v>Poland</v>
      </c>
      <c r="M12" s="21"/>
      <c r="N12" s="21" t="str">
        <v>Guyana</v>
      </c>
      <c r="O12" s="21" t="str">
        <v>Cyprus</v>
      </c>
      <c r="P12" s="21" t="str">
        <v>Mexico</v>
      </c>
      <c r="Q12" s="21" t="str">
        <v>Jordan</v>
      </c>
      <c r="AR12" s="21" t="str">
        <f>_xlfn.XLOOKUP(AS12,Country!$E$4:$E$273,Country!$B$4:$B$273)</f>
        <v>South America</v>
      </c>
      <c r="AS12" s="21" t="s">
        <v>4751</v>
      </c>
      <c r="AT12" s="21" t="s">
        <v>4973</v>
      </c>
      <c r="AU12" s="21">
        <v>3476</v>
      </c>
    </row>
    <row r="13" spans="2:47" x14ac:dyDescent="0.25">
      <c r="B13" s="21" t="str">
        <f>_xlfn.XLOOKUP(C13,Country!$E$4:$E$273,Country!$B$4:$B$273)</f>
        <v>North America</v>
      </c>
      <c r="C13" s="21" t="s">
        <v>4753</v>
      </c>
      <c r="D13" s="21" t="s">
        <v>4873</v>
      </c>
      <c r="E13" s="21">
        <v>140</v>
      </c>
      <c r="F13" s="21">
        <f t="shared" si="2"/>
        <v>5857.6</v>
      </c>
      <c r="G13" s="21">
        <f t="shared" si="1"/>
        <v>4119</v>
      </c>
      <c r="K13" s="21"/>
      <c r="L13" s="21" t="str">
        <v>Switzerland</v>
      </c>
      <c r="M13" s="21"/>
      <c r="N13" s="21" t="str">
        <v>Italy</v>
      </c>
      <c r="O13" s="21" t="str">
        <v>EI Salvador</v>
      </c>
      <c r="P13" s="21" t="str">
        <v>Mozambique</v>
      </c>
      <c r="Q13" s="21" t="str">
        <v>Kuwait</v>
      </c>
      <c r="AR13" s="21" t="str">
        <f>_xlfn.XLOOKUP(AS13,Country!$E$4:$E$273,Country!$B$4:$B$273)</f>
        <v>Asia&amp;Europe</v>
      </c>
      <c r="AS13" s="21" t="s">
        <v>4888</v>
      </c>
      <c r="AT13" s="21" t="s">
        <v>5768</v>
      </c>
      <c r="AU13" s="21">
        <v>2899</v>
      </c>
    </row>
    <row r="14" spans="2:47" x14ac:dyDescent="0.25">
      <c r="B14" s="21" t="str">
        <f>_xlfn.XLOOKUP(C14,Country!$E$4:$E$273,Country!$B$4:$B$273)</f>
        <v>Asia</v>
      </c>
      <c r="C14" s="21" t="s">
        <v>4754</v>
      </c>
      <c r="D14" s="21" t="s">
        <v>4874</v>
      </c>
      <c r="E14" s="21">
        <v>200</v>
      </c>
      <c r="F14" s="21">
        <f t="shared" si="2"/>
        <v>8368</v>
      </c>
      <c r="G14" s="21">
        <f t="shared" si="1"/>
        <v>4419</v>
      </c>
      <c r="K14" s="21"/>
      <c r="L14" s="21"/>
      <c r="M14" s="21"/>
      <c r="N14" s="21" t="str">
        <v>Korea</v>
      </c>
      <c r="O14" s="21" t="str">
        <v>Ethiopia</v>
      </c>
      <c r="P14" s="21" t="str">
        <v>Nepal</v>
      </c>
      <c r="Q14" s="21" t="str">
        <v>Lebanon</v>
      </c>
      <c r="AR14" s="21" t="str">
        <f>_xlfn.XLOOKUP(AS14,Country!$E$4:$E$273,Country!$B$4:$B$273)</f>
        <v>Oceania</v>
      </c>
      <c r="AS14" s="21" t="s">
        <v>4752</v>
      </c>
      <c r="AT14" s="21" t="s">
        <v>5792</v>
      </c>
      <c r="AU14" s="21">
        <v>3206</v>
      </c>
    </row>
    <row r="15" spans="2:47" x14ac:dyDescent="0.25">
      <c r="B15" s="21" t="str">
        <f>_xlfn.XLOOKUP(C15,Country!$E$4:$E$273,Country!$B$4:$B$273)</f>
        <v>Europe</v>
      </c>
      <c r="C15" s="21" t="s">
        <v>4755</v>
      </c>
      <c r="D15" s="21" t="s">
        <v>4875</v>
      </c>
      <c r="E15" s="21">
        <v>80</v>
      </c>
      <c r="F15" s="21">
        <f t="shared" si="2"/>
        <v>3347.2000000000003</v>
      </c>
      <c r="G15" s="21">
        <f t="shared" si="1"/>
        <v>1645</v>
      </c>
      <c r="K15" s="21"/>
      <c r="L15" s="21"/>
      <c r="M15" s="21"/>
      <c r="N15" s="21" t="str">
        <v>New Zealand</v>
      </c>
      <c r="O15" s="21" t="str">
        <v>Guatemala</v>
      </c>
      <c r="P15" s="21" t="str">
        <v>Oman</v>
      </c>
      <c r="Q15" s="21" t="str">
        <v>Libya</v>
      </c>
      <c r="AR15" s="21" t="str">
        <f>_xlfn.XLOOKUP(AS15,Country!$E$4:$E$273,Country!$B$4:$B$273)</f>
        <v>Europe</v>
      </c>
      <c r="AS15" s="21" t="s">
        <v>4746</v>
      </c>
      <c r="AT15" s="21" t="s">
        <v>4877</v>
      </c>
      <c r="AU15" s="21">
        <v>1888</v>
      </c>
    </row>
    <row r="16" spans="2:47" x14ac:dyDescent="0.25">
      <c r="B16" s="21" t="str">
        <f>_xlfn.XLOOKUP(C16,Country!$E$4:$E$273,Country!$B$4:$B$273)</f>
        <v>Asia</v>
      </c>
      <c r="C16" s="21" t="s">
        <v>5249</v>
      </c>
      <c r="D16" s="21" t="s">
        <v>4876</v>
      </c>
      <c r="E16" s="21">
        <v>120</v>
      </c>
      <c r="F16" s="21">
        <f t="shared" si="2"/>
        <v>5020.8</v>
      </c>
      <c r="G16" s="21">
        <f t="shared" si="1"/>
        <v>4565</v>
      </c>
      <c r="K16" s="21"/>
      <c r="L16" s="21"/>
      <c r="M16" s="21"/>
      <c r="N16" s="21" t="str">
        <v>Suriname</v>
      </c>
      <c r="O16" s="21" t="str">
        <v>Hong Kong</v>
      </c>
      <c r="P16" s="21" t="str">
        <v>Paraguay</v>
      </c>
      <c r="Q16" s="21" t="str">
        <v>Mauritania</v>
      </c>
      <c r="AR16" s="21" t="str">
        <f>_xlfn.XLOOKUP(AS16,Country!$E$4:$E$273,Country!$B$4:$B$273)</f>
        <v>Asia&amp;Europe</v>
      </c>
      <c r="AS16" s="21" t="s">
        <v>4889</v>
      </c>
      <c r="AT16" s="21" t="s">
        <v>5767</v>
      </c>
      <c r="AU16" s="21">
        <v>2702</v>
      </c>
    </row>
    <row r="17" spans="2:47" x14ac:dyDescent="0.25">
      <c r="B17" s="21" t="str">
        <f>_xlfn.XLOOKUP(C17,Country!$E$4:$E$273,Country!$B$4:$B$273)</f>
        <v>South America</v>
      </c>
      <c r="C17" s="21" t="s">
        <v>4756</v>
      </c>
      <c r="D17" s="21" t="s">
        <v>5564</v>
      </c>
      <c r="E17" s="21">
        <v>140</v>
      </c>
      <c r="F17" s="21">
        <f t="shared" si="2"/>
        <v>5857.6</v>
      </c>
      <c r="G17" s="21">
        <f t="shared" si="1"/>
        <v>5344</v>
      </c>
      <c r="K17" s="21"/>
      <c r="L17" s="21"/>
      <c r="M17" s="21"/>
      <c r="N17" s="21"/>
      <c r="O17" s="21" t="str">
        <v>Honduras</v>
      </c>
      <c r="P17" s="21" t="str">
        <v>South Africa</v>
      </c>
      <c r="Q17" s="21" t="str">
        <v>Pakistan</v>
      </c>
      <c r="AR17" s="21" t="str">
        <f>_xlfn.XLOOKUP(AS17,Country!$E$4:$E$273,Country!$B$4:$B$273)</f>
        <v>North America</v>
      </c>
      <c r="AS17" s="21" t="s">
        <v>4753</v>
      </c>
      <c r="AT17" s="21" t="s">
        <v>4873</v>
      </c>
      <c r="AU17" s="21">
        <v>4119</v>
      </c>
    </row>
    <row r="18" spans="2:47" x14ac:dyDescent="0.25">
      <c r="B18" s="21" t="str">
        <f>_xlfn.XLOOKUP(C18,Country!$E$4:$E$273,Country!$B$4:$B$273)</f>
        <v>South America</v>
      </c>
      <c r="C18" s="21" t="s">
        <v>4757</v>
      </c>
      <c r="D18" s="21" t="s">
        <v>4980</v>
      </c>
      <c r="E18" s="21">
        <v>120</v>
      </c>
      <c r="F18" s="21">
        <f t="shared" si="2"/>
        <v>5020.8</v>
      </c>
      <c r="G18" s="21">
        <f t="shared" si="1"/>
        <v>4552</v>
      </c>
      <c r="K18" s="21"/>
      <c r="L18" s="21"/>
      <c r="M18" s="21"/>
      <c r="N18" s="21"/>
      <c r="O18" s="21" t="str">
        <v>Indonesia</v>
      </c>
      <c r="P18" s="21" t="str">
        <v>Tunisia</v>
      </c>
      <c r="Q18" s="21" t="str">
        <v>Senegal</v>
      </c>
      <c r="AR18" s="21" t="str">
        <f>_xlfn.XLOOKUP(AS18,Country!$E$4:$E$273,Country!$B$4:$B$273)</f>
        <v>Asia</v>
      </c>
      <c r="AS18" s="21" t="s">
        <v>4754</v>
      </c>
      <c r="AT18" s="21" t="s">
        <v>4874</v>
      </c>
      <c r="AU18" s="21">
        <v>4419</v>
      </c>
    </row>
    <row r="19" spans="2:47" x14ac:dyDescent="0.25">
      <c r="B19" s="21" t="str">
        <f>_xlfn.XLOOKUP(C19,Country!$E$4:$E$273,Country!$B$4:$B$273)</f>
        <v>Europe</v>
      </c>
      <c r="C19" s="21" t="s">
        <v>4758</v>
      </c>
      <c r="D19" s="21" t="s">
        <v>4881</v>
      </c>
      <c r="E19" s="21">
        <v>100</v>
      </c>
      <c r="F19" s="21">
        <f t="shared" si="2"/>
        <v>4184</v>
      </c>
      <c r="G19" s="21">
        <f t="shared" si="1"/>
        <v>2331</v>
      </c>
      <c r="K19" s="21"/>
      <c r="L19" s="21"/>
      <c r="M19" s="21"/>
      <c r="N19" s="21"/>
      <c r="O19" s="21" t="str">
        <v>Kenya</v>
      </c>
      <c r="P19" s="21" t="str">
        <v>Uruguay</v>
      </c>
      <c r="Q19" s="21" t="str">
        <v>USA(Arizona)</v>
      </c>
      <c r="AR19" s="21" t="str">
        <f>_xlfn.XLOOKUP(AS19,Country!$E$4:$E$273,Country!$B$4:$B$273)</f>
        <v>Asia</v>
      </c>
      <c r="AS19" s="21" t="s">
        <v>4890</v>
      </c>
      <c r="AT19" s="21" t="s">
        <v>4975</v>
      </c>
      <c r="AU19" s="21">
        <v>4029</v>
      </c>
    </row>
    <row r="20" spans="2:47" x14ac:dyDescent="0.25">
      <c r="B20" s="21" t="str">
        <f>_xlfn.XLOOKUP(C20,Country!$E$4:$E$273,Country!$B$4:$B$273)</f>
        <v>North America</v>
      </c>
      <c r="C20" s="21" t="s">
        <v>4759</v>
      </c>
      <c r="D20" s="21" t="s">
        <v>4985</v>
      </c>
      <c r="E20" s="21">
        <v>100</v>
      </c>
      <c r="F20" s="21">
        <f t="shared" si="2"/>
        <v>4184</v>
      </c>
      <c r="G20" s="21">
        <f t="shared" si="1"/>
        <v>1887</v>
      </c>
      <c r="K20" s="21"/>
      <c r="L20" s="21"/>
      <c r="M20" s="21"/>
      <c r="N20" s="21"/>
      <c r="O20" s="21" t="str">
        <v>Madagascar</v>
      </c>
      <c r="P20" s="21" t="str">
        <v>Uganda</v>
      </c>
      <c r="Q20" s="21" t="str">
        <v>Zambia</v>
      </c>
      <c r="AR20" s="21" t="str">
        <f>_xlfn.XLOOKUP(AS20,Country!$E$4:$E$273,Country!$B$4:$B$273)</f>
        <v>North America</v>
      </c>
      <c r="AS20" s="21" t="s">
        <v>4891</v>
      </c>
      <c r="AT20" s="21" t="s">
        <v>5780</v>
      </c>
      <c r="AU20" s="21">
        <v>5787</v>
      </c>
    </row>
    <row r="21" spans="2:47" x14ac:dyDescent="0.25">
      <c r="B21" s="21" t="str">
        <f>_xlfn.XLOOKUP(C21,Country!$E$4:$E$273,Country!$B$4:$B$273)</f>
        <v>Africa</v>
      </c>
      <c r="C21" s="21" t="s">
        <v>5678</v>
      </c>
      <c r="D21" s="21" t="s">
        <v>5072</v>
      </c>
      <c r="E21" s="21">
        <v>200</v>
      </c>
      <c r="F21" s="21">
        <f t="shared" si="2"/>
        <v>8368</v>
      </c>
      <c r="G21" s="21">
        <f t="shared" si="1"/>
        <v>5669</v>
      </c>
      <c r="K21" s="21"/>
      <c r="L21" s="21"/>
      <c r="M21" s="21"/>
      <c r="N21" s="21"/>
      <c r="O21" s="21" t="str">
        <v>Malaysia</v>
      </c>
      <c r="P21" s="21" t="str">
        <v>Venezuela</v>
      </c>
      <c r="AR21" s="21" t="str">
        <f>_xlfn.XLOOKUP(AS21,Country!$E$4:$E$273,Country!$B$4:$B$273)</f>
        <v>Europe</v>
      </c>
      <c r="AS21" s="21" t="s">
        <v>4892</v>
      </c>
      <c r="AT21" s="21" t="s">
        <v>4976</v>
      </c>
      <c r="AU21" s="21">
        <v>1795</v>
      </c>
    </row>
    <row r="22" spans="2:47" x14ac:dyDescent="0.25">
      <c r="B22" s="21" t="str">
        <f>_xlfn.XLOOKUP(C22,Country!$E$4:$E$273,Country!$B$4:$B$273)</f>
        <v>South America</v>
      </c>
      <c r="C22" s="21" t="s">
        <v>4761</v>
      </c>
      <c r="D22" s="21" t="s">
        <v>4988</v>
      </c>
      <c r="E22" s="21">
        <v>140</v>
      </c>
      <c r="F22" s="21">
        <f t="shared" si="2"/>
        <v>5857.6</v>
      </c>
      <c r="G22" s="21">
        <f t="shared" si="1"/>
        <v>3982</v>
      </c>
      <c r="K22" s="21"/>
      <c r="L22" s="21"/>
      <c r="M22" s="21"/>
      <c r="N22" s="21"/>
      <c r="O22" s="21" t="str">
        <v>Nicaragua</v>
      </c>
      <c r="AR22" s="21" t="str">
        <f>_xlfn.XLOOKUP(AS22,Country!$E$4:$E$273,Country!$B$4:$B$273)</f>
        <v>Europe</v>
      </c>
      <c r="AS22" s="21" t="s">
        <v>4755</v>
      </c>
      <c r="AT22" s="21" t="s">
        <v>4875</v>
      </c>
      <c r="AU22" s="21">
        <v>1645</v>
      </c>
    </row>
    <row r="23" spans="2:47" x14ac:dyDescent="0.25">
      <c r="B23" s="21" t="str">
        <f>_xlfn.XLOOKUP(C23,Country!$E$4:$E$273,Country!$B$4:$B$273)</f>
        <v>Asia</v>
      </c>
      <c r="C23" s="21" t="s">
        <v>4762</v>
      </c>
      <c r="D23" s="21" t="s">
        <v>5186</v>
      </c>
      <c r="E23" s="21">
        <v>140</v>
      </c>
      <c r="F23" s="21">
        <f t="shared" si="2"/>
        <v>5857.6</v>
      </c>
      <c r="G23" s="21">
        <f t="shared" si="1"/>
        <v>2908</v>
      </c>
      <c r="K23" s="21"/>
      <c r="L23" s="21"/>
      <c r="M23" s="21"/>
      <c r="N23" s="21"/>
      <c r="O23" s="21" t="str">
        <v>Peru</v>
      </c>
      <c r="AR23" s="21" t="str">
        <f>_xlfn.XLOOKUP(AS23,Country!$E$4:$E$273,Country!$B$4:$B$273)</f>
        <v>North America</v>
      </c>
      <c r="AS23" s="21" t="s">
        <v>4893</v>
      </c>
      <c r="AT23" s="21" t="s">
        <v>5781</v>
      </c>
      <c r="AU23" s="21">
        <v>4639</v>
      </c>
    </row>
    <row r="24" spans="2:47" x14ac:dyDescent="0.25">
      <c r="B24" s="21" t="str">
        <f>_xlfn.XLOOKUP(C24,Country!$E$4:$E$273,Country!$B$4:$B$273)</f>
        <v>South America</v>
      </c>
      <c r="C24" s="21" t="s">
        <v>5570</v>
      </c>
      <c r="D24" s="21" t="s">
        <v>4990</v>
      </c>
      <c r="E24" s="21">
        <v>100</v>
      </c>
      <c r="F24" s="21">
        <f t="shared" si="2"/>
        <v>4184</v>
      </c>
      <c r="G24" s="21">
        <f t="shared" si="1"/>
        <v>5385</v>
      </c>
      <c r="K24" s="21"/>
      <c r="L24" s="21"/>
      <c r="M24" s="21"/>
      <c r="N24" s="21"/>
      <c r="O24" s="21" t="str">
        <v>Philippines</v>
      </c>
      <c r="AR24" s="21" t="str">
        <f>_xlfn.XLOOKUP(AS24,Country!$E$4:$E$273,Country!$B$4:$B$273)</f>
        <v>Africa</v>
      </c>
      <c r="AS24" s="21" t="s">
        <v>4894</v>
      </c>
      <c r="AT24" s="21" t="s">
        <v>4977</v>
      </c>
      <c r="AU24" s="21">
        <v>5168</v>
      </c>
    </row>
    <row r="25" spans="2:47" x14ac:dyDescent="0.25">
      <c r="B25" s="21" t="e">
        <f>_xlfn.XLOOKUP(C25,Country!$E$4:$E$273,Country!$B$4:$B$273)</f>
        <v>#N/A</v>
      </c>
      <c r="C25" s="21" t="s">
        <v>4763</v>
      </c>
      <c r="D25" s="21" t="s">
        <v>5476</v>
      </c>
      <c r="E25" s="21">
        <v>140</v>
      </c>
      <c r="F25" s="21">
        <f t="shared" si="2"/>
        <v>5857.6</v>
      </c>
      <c r="G25" s="21">
        <f t="shared" si="1"/>
        <v>4884</v>
      </c>
      <c r="K25" s="21"/>
      <c r="L25" s="21"/>
      <c r="M25" s="21"/>
      <c r="N25" s="21"/>
      <c r="O25" s="21" t="str">
        <v>Russia(South)</v>
      </c>
      <c r="AR25" s="21" t="str">
        <f>_xlfn.XLOOKUP(AS25,Country!$E$4:$E$273,Country!$B$4:$B$273)</f>
        <v>Asia</v>
      </c>
      <c r="AS25" s="21" t="s">
        <v>4895</v>
      </c>
      <c r="AT25" s="21" t="s">
        <v>4978</v>
      </c>
      <c r="AU25" s="21">
        <v>4180</v>
      </c>
    </row>
    <row r="26" spans="2:47" x14ac:dyDescent="0.25">
      <c r="B26" s="21" t="str">
        <f>_xlfn.XLOOKUP(C26,Country!$E$4:$E$273,Country!$B$4:$B$273)</f>
        <v>North America</v>
      </c>
      <c r="C26" s="21" t="s">
        <v>4764</v>
      </c>
      <c r="D26" s="21" t="s">
        <v>4995</v>
      </c>
      <c r="E26" s="21">
        <v>140</v>
      </c>
      <c r="F26" s="21">
        <f t="shared" si="2"/>
        <v>5857.6</v>
      </c>
      <c r="G26" s="21">
        <f t="shared" si="1"/>
        <v>4401</v>
      </c>
      <c r="K26" s="21"/>
      <c r="L26" s="21"/>
      <c r="M26" s="21"/>
      <c r="N26" s="21"/>
      <c r="O26" s="21" t="str">
        <v>Sicily</v>
      </c>
      <c r="AR26" s="21" t="str">
        <f>_xlfn.XLOOKUP(AS26,Country!$E$4:$E$273,Country!$B$4:$B$273)</f>
        <v>South America</v>
      </c>
      <c r="AS26" s="21" t="s">
        <v>5563</v>
      </c>
      <c r="AT26" s="21" t="s">
        <v>5770</v>
      </c>
      <c r="AU26" s="21">
        <v>5344</v>
      </c>
    </row>
    <row r="27" spans="2:47" x14ac:dyDescent="0.25">
      <c r="B27" s="21" t="str">
        <f>_xlfn.XLOOKUP(C27,Country!$E$4:$E$273,Country!$B$4:$B$273)</f>
        <v>Europe&amp;Asia</v>
      </c>
      <c r="C27" s="21" t="s">
        <v>4765</v>
      </c>
      <c r="D27" s="21" t="s">
        <v>5337</v>
      </c>
      <c r="E27" s="21">
        <v>140</v>
      </c>
      <c r="F27" s="21">
        <f t="shared" si="2"/>
        <v>5857.6</v>
      </c>
      <c r="G27" s="21">
        <f t="shared" si="1"/>
        <v>3439</v>
      </c>
      <c r="K27" s="21"/>
      <c r="L27" s="21"/>
      <c r="M27" s="21"/>
      <c r="N27" s="21"/>
      <c r="O27" s="21" t="str">
        <v>Singapore</v>
      </c>
      <c r="AR27" s="21" t="e">
        <f>_xlfn.XLOOKUP(AS27,Country!$E$4:$E$273,Country!$B$4:$B$273)</f>
        <v>#N/A</v>
      </c>
      <c r="AS27" s="21" t="s">
        <v>4896</v>
      </c>
      <c r="AT27" s="21" t="s">
        <v>5769</v>
      </c>
      <c r="AU27" s="21">
        <v>2205</v>
      </c>
    </row>
    <row r="28" spans="2:47" x14ac:dyDescent="0.25">
      <c r="B28" s="21" t="str">
        <f>_xlfn.XLOOKUP(C28,Country!$E$4:$E$273,Country!$B$4:$B$273)</f>
        <v>Europe</v>
      </c>
      <c r="C28" s="21" t="s">
        <v>4766</v>
      </c>
      <c r="D28" s="21" t="s">
        <v>4996</v>
      </c>
      <c r="E28" s="21">
        <v>70</v>
      </c>
      <c r="F28" s="21">
        <f t="shared" si="2"/>
        <v>2928.8</v>
      </c>
      <c r="G28" s="21">
        <f t="shared" si="1"/>
        <v>1691</v>
      </c>
      <c r="K28" s="21"/>
      <c r="L28" s="21"/>
      <c r="M28" s="21"/>
      <c r="N28" s="21"/>
      <c r="O28" s="21" t="str">
        <v>Spain</v>
      </c>
      <c r="AR28" s="21" t="str">
        <f>_xlfn.XLOOKUP(AS28,Country!$E$4:$E$273,Country!$B$4:$B$273)</f>
        <v>Africa</v>
      </c>
      <c r="AS28" s="21" t="s">
        <v>4897</v>
      </c>
      <c r="AT28" s="21" t="s">
        <v>4979</v>
      </c>
      <c r="AU28" s="21">
        <v>4868</v>
      </c>
    </row>
    <row r="29" spans="2:47" x14ac:dyDescent="0.25">
      <c r="B29" s="21" t="str">
        <f>_xlfn.XLOOKUP(C29,Country!$E$4:$E$273,Country!$B$4:$B$273)</f>
        <v>Africa</v>
      </c>
      <c r="C29" s="21" t="s">
        <v>4767</v>
      </c>
      <c r="D29" s="21" t="s">
        <v>4997</v>
      </c>
      <c r="E29" s="21">
        <v>200</v>
      </c>
      <c r="F29" s="21">
        <f t="shared" si="2"/>
        <v>8368</v>
      </c>
      <c r="G29" s="21">
        <f t="shared" si="1"/>
        <v>4202</v>
      </c>
      <c r="K29" s="21"/>
      <c r="L29" s="21"/>
      <c r="M29" s="21"/>
      <c r="N29" s="21"/>
      <c r="O29" s="21" t="str">
        <v>Taiwan</v>
      </c>
      <c r="AR29" s="21" t="str">
        <f>_xlfn.XLOOKUP(AS29,Country!$E$4:$E$273,Country!$B$4:$B$273)</f>
        <v>South America</v>
      </c>
      <c r="AS29" s="21" t="s">
        <v>4757</v>
      </c>
      <c r="AT29" s="21" t="s">
        <v>4980</v>
      </c>
      <c r="AU29" s="21">
        <v>4552</v>
      </c>
    </row>
    <row r="30" spans="2:47" x14ac:dyDescent="0.25">
      <c r="B30" s="21" t="str">
        <f>_xlfn.XLOOKUP(C30,Country!$E$4:$E$273,Country!$B$4:$B$273)</f>
        <v>South America</v>
      </c>
      <c r="C30" s="21" t="s">
        <v>4768</v>
      </c>
      <c r="D30" s="21" t="s">
        <v>5573</v>
      </c>
      <c r="E30" s="21">
        <v>120</v>
      </c>
      <c r="F30" s="21">
        <f t="shared" si="2"/>
        <v>5020.8</v>
      </c>
      <c r="G30" s="21">
        <f t="shared" si="1"/>
        <v>4929</v>
      </c>
      <c r="K30" s="21"/>
      <c r="L30" s="21"/>
      <c r="M30" s="21"/>
      <c r="N30" s="21"/>
      <c r="O30" s="21" t="str">
        <v>Thailand</v>
      </c>
      <c r="AR30" s="21" t="str">
        <f>_xlfn.XLOOKUP(AS30,Country!$E$4:$E$273,Country!$B$4:$B$273)</f>
        <v>Asia</v>
      </c>
      <c r="AS30" s="21" t="s">
        <v>5190</v>
      </c>
      <c r="AT30" s="21" t="s">
        <v>5753</v>
      </c>
      <c r="AU30" s="21">
        <v>5148</v>
      </c>
    </row>
    <row r="31" spans="2:47" x14ac:dyDescent="0.25">
      <c r="B31" s="21" t="e">
        <f>_xlfn.XLOOKUP(C31,Country!$E$4:$E$273,Country!$B$4:$B$273)</f>
        <v>#N/A</v>
      </c>
      <c r="C31" s="21" t="s">
        <v>5490</v>
      </c>
      <c r="D31" s="21" t="s">
        <v>4871</v>
      </c>
      <c r="E31" s="21">
        <v>140</v>
      </c>
      <c r="F31" s="21">
        <f t="shared" si="2"/>
        <v>5857.6</v>
      </c>
      <c r="G31" s="21">
        <f t="shared" si="1"/>
        <v>5364</v>
      </c>
      <c r="K31" s="21"/>
      <c r="L31" s="21"/>
      <c r="M31" s="21"/>
      <c r="N31" s="21"/>
      <c r="O31" s="21" t="str">
        <v>Turkey</v>
      </c>
      <c r="AR31" s="21" t="str">
        <f>_xlfn.XLOOKUP(AS31,Country!$E$4:$E$273,Country!$B$4:$B$273)</f>
        <v>Europe</v>
      </c>
      <c r="AS31" s="21" t="s">
        <v>4758</v>
      </c>
      <c r="AT31" s="21" t="s">
        <v>4881</v>
      </c>
      <c r="AU31" s="21">
        <v>2331</v>
      </c>
    </row>
    <row r="32" spans="2:47" x14ac:dyDescent="0.25">
      <c r="B32" s="21" t="str">
        <f>_xlfn.XLOOKUP(C32,Country!$E$4:$E$273,Country!$B$4:$B$273)</f>
        <v>Africa</v>
      </c>
      <c r="C32" s="21" t="s">
        <v>4769</v>
      </c>
      <c r="D32" s="21" t="s">
        <v>5089</v>
      </c>
      <c r="E32" s="21">
        <v>140</v>
      </c>
      <c r="F32" s="21">
        <f t="shared" si="2"/>
        <v>5857.6</v>
      </c>
      <c r="G32" s="21">
        <f t="shared" si="1"/>
        <v>5929</v>
      </c>
      <c r="K32" s="21"/>
      <c r="L32" s="21"/>
      <c r="M32" s="21"/>
      <c r="N32" s="21"/>
      <c r="O32" s="21" t="str">
        <v>USA(Florida)</v>
      </c>
      <c r="AR32" s="21" t="e">
        <f>_xlfn.XLOOKUP(AS32,Country!$E$4:$E$273,Country!$B$4:$B$273)</f>
        <v>#N/A</v>
      </c>
      <c r="AS32" s="21" t="s">
        <v>4898</v>
      </c>
      <c r="AT32" s="21" t="s">
        <v>4981</v>
      </c>
      <c r="AU32" s="21">
        <v>5567</v>
      </c>
    </row>
    <row r="33" spans="2:47" x14ac:dyDescent="0.25">
      <c r="B33" s="21" t="str">
        <f>_xlfn.XLOOKUP(C33,Country!$E$4:$E$273,Country!$B$4:$B$273)</f>
        <v>Europe</v>
      </c>
      <c r="C33" s="21" t="s">
        <v>4770</v>
      </c>
      <c r="D33" s="21" t="s">
        <v>5001</v>
      </c>
      <c r="E33" s="21">
        <v>70</v>
      </c>
      <c r="F33" s="21">
        <f t="shared" si="2"/>
        <v>2928.8</v>
      </c>
      <c r="G33" s="21">
        <f t="shared" si="1"/>
        <v>1494</v>
      </c>
      <c r="K33" s="21"/>
      <c r="L33" s="21"/>
      <c r="M33" s="21"/>
      <c r="N33" s="21"/>
      <c r="O33" s="21" t="str">
        <v>Vietnam</v>
      </c>
      <c r="AR33" s="21" t="str">
        <f>_xlfn.XLOOKUP(AS33,Country!$E$4:$E$273,Country!$B$4:$B$273)</f>
        <v>Africa</v>
      </c>
      <c r="AS33" s="21" t="s">
        <v>4899</v>
      </c>
      <c r="AT33" s="21" t="s">
        <v>4982</v>
      </c>
      <c r="AU33" s="21">
        <v>5111</v>
      </c>
    </row>
    <row r="34" spans="2:47" x14ac:dyDescent="0.25">
      <c r="B34" s="21" t="str">
        <f>_xlfn.XLOOKUP(C34,Country!$E$4:$E$273,Country!$B$4:$B$273)</f>
        <v>Europe</v>
      </c>
      <c r="C34" s="21" t="s">
        <v>4771</v>
      </c>
      <c r="D34" s="21" t="s">
        <v>5002</v>
      </c>
      <c r="E34" s="21">
        <v>120</v>
      </c>
      <c r="F34" s="21">
        <f t="shared" si="2"/>
        <v>5020.8</v>
      </c>
      <c r="G34" s="21">
        <f t="shared" si="1"/>
        <v>1907</v>
      </c>
      <c r="K34" s="21"/>
      <c r="L34" s="21"/>
      <c r="M34" s="21"/>
      <c r="N34" s="21"/>
      <c r="AR34" s="21" t="str">
        <f>_xlfn.XLOOKUP(AS34,Country!$E$4:$E$273,Country!$B$4:$B$273)</f>
        <v>Asia</v>
      </c>
      <c r="AS34" s="21" t="s">
        <v>4900</v>
      </c>
      <c r="AT34" s="21" t="s">
        <v>4983</v>
      </c>
      <c r="AU34" s="21">
        <v>5152</v>
      </c>
    </row>
    <row r="35" spans="2:47" x14ac:dyDescent="0.25">
      <c r="B35" s="21" t="str">
        <f>_xlfn.XLOOKUP(C35,Country!$E$4:$E$273,Country!$B$4:$B$273)</f>
        <v>Europe</v>
      </c>
      <c r="C35" s="21" t="s">
        <v>4772</v>
      </c>
      <c r="D35" s="21" t="s">
        <v>5005</v>
      </c>
      <c r="E35" s="21">
        <v>80</v>
      </c>
      <c r="F35" s="21">
        <f t="shared" si="2"/>
        <v>3347.2000000000003</v>
      </c>
      <c r="G35" s="21">
        <f t="shared" si="1"/>
        <v>1812</v>
      </c>
      <c r="K35" s="21"/>
      <c r="L35" s="21"/>
      <c r="M35" s="21"/>
      <c r="N35" s="21"/>
      <c r="AR35" s="21" t="str">
        <f>_xlfn.XLOOKUP(AS35,Country!$E$4:$E$273,Country!$B$4:$B$273)</f>
        <v>Africa</v>
      </c>
      <c r="AS35" s="21" t="s">
        <v>4901</v>
      </c>
      <c r="AT35" s="21" t="s">
        <v>4984</v>
      </c>
      <c r="AU35" s="21">
        <v>5185</v>
      </c>
    </row>
    <row r="36" spans="2:47" x14ac:dyDescent="0.25">
      <c r="B36" s="21" t="str">
        <f>_xlfn.XLOOKUP(C36,Country!$E$4:$E$273,Country!$B$4:$B$273)</f>
        <v>Europe</v>
      </c>
      <c r="C36" s="21" t="s">
        <v>5722</v>
      </c>
      <c r="D36" s="21" t="s">
        <v>5433</v>
      </c>
      <c r="E36" s="21">
        <v>70</v>
      </c>
      <c r="F36" s="21">
        <f t="shared" si="2"/>
        <v>2928.8</v>
      </c>
      <c r="G36" s="21">
        <f t="shared" si="1"/>
        <v>4862</v>
      </c>
      <c r="K36" s="21"/>
      <c r="L36" s="21"/>
      <c r="M36" s="21"/>
      <c r="N36" s="21"/>
      <c r="AR36" s="21" t="str">
        <f>_xlfn.XLOOKUP(AS36,Country!$E$4:$E$273,Country!$B$4:$B$273)</f>
        <v>North America</v>
      </c>
      <c r="AS36" s="21" t="s">
        <v>4759</v>
      </c>
      <c r="AT36" s="21" t="s">
        <v>4985</v>
      </c>
      <c r="AU36" s="21">
        <v>1887</v>
      </c>
    </row>
    <row r="37" spans="2:47" x14ac:dyDescent="0.25">
      <c r="B37" s="21" t="str">
        <f>_xlfn.XLOOKUP(C37,Country!$E$4:$E$273,Country!$B$4:$B$273)</f>
        <v>Europe</v>
      </c>
      <c r="C37" s="21" t="s">
        <v>4773</v>
      </c>
      <c r="D37" s="21" t="s">
        <v>5007</v>
      </c>
      <c r="E37" s="21">
        <v>120</v>
      </c>
      <c r="F37" s="21">
        <f t="shared" si="2"/>
        <v>5020.8</v>
      </c>
      <c r="G37" s="21">
        <f t="shared" si="1"/>
        <v>2753</v>
      </c>
      <c r="I37" s="21" t="str" cm="1">
        <f t="array" ref="I37">_xlfn._xlws.FILTER($D$6:$D$106,$E$6:$E$106=I$5)</f>
        <v>薩丁尼亞島</v>
      </c>
      <c r="J37" s="21" t="str" cm="1">
        <f t="array" ref="J37:J38">_xlfn._xlws.FILTER($D$6:$D$106,$E$6:$E$106=J$5)</f>
        <v>巴拿馬</v>
      </c>
      <c r="K37" s="21" t="str" cm="1">
        <f t="array" ref="K37:K43">_xlfn._xlws.FILTER($D$6:$D$106,$E$6:$E$106=K$5)</f>
        <v>阿拉斯加</v>
      </c>
      <c r="L37" s="21" t="str" cm="1">
        <f t="array" ref="L37:L44">_xlfn._xlws.FILTER($D$6:$D$106,$E$6:$E$106=L$5)</f>
        <v>奧地利</v>
      </c>
      <c r="M37" s="21" t="str" cm="1">
        <f t="array" ref="M37:M42">_xlfn._xlws.FILTER($D$6:$D$106,$E$6:$E$106=M$5)</f>
        <v>保加利亞</v>
      </c>
      <c r="N37" s="21" t="str" cm="1">
        <f t="array" ref="N37:N47">_xlfn._xlws.FILTER($D$6:$D$106,$E$6:$E$106=N$5)</f>
        <v>安哥拉</v>
      </c>
      <c r="O37" s="21" t="str" cm="1">
        <f t="array" ref="O37:O64">_xlfn._xlws.FILTER($D$6:$D$106,$E$6:$E$106=O$5)</f>
        <v>巴哈馬</v>
      </c>
      <c r="P37" s="21" t="str" cm="1">
        <f t="array" ref="P37:P52">_xlfn._xlws.FILTER($D$6:$D$106,$E$6:$E$106=P$5)</f>
        <v>阿爾及利亞</v>
      </c>
      <c r="Q37" s="21" t="str" cm="1">
        <f t="array" ref="Q37:Q51">_xlfn._xlws.FILTER($D$6:$D$106,$E$6:$E$106=Q$5)</f>
        <v>阿富汗</v>
      </c>
      <c r="R37" s="21" t="str" cm="1">
        <f t="array" ref="R37:R42">_xlfn._xlws.FILTER($D$6:$D$106,$E$6:$E$106=R$5)</f>
        <v>巴林</v>
      </c>
      <c r="S37" s="21" t="str" cm="1">
        <f t="array" ref="S37">_xlfn._xlws.FILTER($D$6:$D$106,$E$6:$E$106=S$5)</f>
        <v>蘇丹</v>
      </c>
      <c r="AR37" s="21" t="e">
        <f>_xlfn.XLOOKUP(AS37,Country!$E$4:$E$273,Country!$B$4:$B$273)</f>
        <v>#N/A</v>
      </c>
      <c r="AS37" s="21" t="s">
        <v>4902</v>
      </c>
      <c r="AT37" s="21" t="s">
        <v>4986</v>
      </c>
      <c r="AU37" s="21">
        <v>5372</v>
      </c>
    </row>
    <row r="38" spans="2:47" x14ac:dyDescent="0.25">
      <c r="B38" s="21" t="str">
        <f>_xlfn.XLOOKUP(C38,Country!$E$4:$E$273,Country!$B$4:$B$273)</f>
        <v>North America</v>
      </c>
      <c r="C38" s="21" t="s">
        <v>4774</v>
      </c>
      <c r="D38" s="21" t="s">
        <v>5503</v>
      </c>
      <c r="E38" s="21">
        <v>140</v>
      </c>
      <c r="F38" s="21">
        <f t="shared" si="2"/>
        <v>5857.6</v>
      </c>
      <c r="G38" s="21">
        <f t="shared" ref="G38:G69" si="3">_xlfn.XLOOKUP(C38,$AS$6:$AS$197,$AU$6:$AU$197)</f>
        <v>5141</v>
      </c>
      <c r="J38" s="21" t="str">
        <v>葡萄牙</v>
      </c>
      <c r="K38" s="21" t="str">
        <v>丹麥</v>
      </c>
      <c r="L38" s="21" t="str">
        <v>比利時</v>
      </c>
      <c r="M38" s="21" t="str">
        <v>加拿大</v>
      </c>
      <c r="N38" s="21" t="str">
        <v>緬甸</v>
      </c>
      <c r="O38" s="21" t="str">
        <v>玻利維亞</v>
      </c>
      <c r="P38" s="21" t="str">
        <v>阿根廷</v>
      </c>
      <c r="Q38" s="21" t="str">
        <v>澳洲</v>
      </c>
      <c r="R38" s="21" t="str">
        <v>查德</v>
      </c>
      <c r="AR38" s="21" t="e">
        <f>_xlfn.XLOOKUP(AS38,Country!$E$4:$E$273,Country!$B$4:$B$273)</f>
        <v>#N/A</v>
      </c>
      <c r="AS38" s="21" t="s">
        <v>4903</v>
      </c>
      <c r="AT38" s="21" t="s">
        <v>4987</v>
      </c>
      <c r="AU38" s="21">
        <v>5498</v>
      </c>
    </row>
    <row r="39" spans="2:47" x14ac:dyDescent="0.25">
      <c r="B39" s="21" t="str">
        <f>_xlfn.XLOOKUP(C39,Country!$E$4:$E$273,Country!$B$4:$B$273)</f>
        <v>South America</v>
      </c>
      <c r="C39" s="21" t="s">
        <v>4775</v>
      </c>
      <c r="D39" s="21" t="s">
        <v>5582</v>
      </c>
      <c r="E39" s="21">
        <v>120</v>
      </c>
      <c r="F39" s="21">
        <f t="shared" si="2"/>
        <v>5020.8</v>
      </c>
      <c r="G39" s="21">
        <f t="shared" si="3"/>
        <v>5203</v>
      </c>
      <c r="K39" s="21" t="str">
        <v>芬蘭</v>
      </c>
      <c r="L39" s="21" t="str">
        <v>德國</v>
      </c>
      <c r="M39" s="21" t="str">
        <v>哥倫比亞</v>
      </c>
      <c r="N39" s="21" t="str">
        <v>巴西</v>
      </c>
      <c r="O39" s="21" t="str">
        <v>智利</v>
      </c>
      <c r="P39" s="21" t="str">
        <v>海地</v>
      </c>
      <c r="Q39" s="21" t="str">
        <v>印度</v>
      </c>
      <c r="R39" s="21" t="str">
        <v>埃及</v>
      </c>
      <c r="AR39" s="21" t="str">
        <f>_xlfn.XLOOKUP(AS39,Country!$E$4:$E$273,Country!$B$4:$B$273)</f>
        <v>Africa</v>
      </c>
      <c r="AS39" s="21" t="s">
        <v>4760</v>
      </c>
      <c r="AT39" s="21" t="s">
        <v>5679</v>
      </c>
      <c r="AU39" s="21">
        <v>5669</v>
      </c>
    </row>
    <row r="40" spans="2:47" x14ac:dyDescent="0.25">
      <c r="B40" s="21" t="str">
        <f>_xlfn.XLOOKUP(C40,Country!$E$4:$E$273,Country!$B$4:$B$273)</f>
        <v>North America</v>
      </c>
      <c r="C40" s="21" t="s">
        <v>4776</v>
      </c>
      <c r="D40" s="21" t="s">
        <v>4870</v>
      </c>
      <c r="E40" s="21">
        <v>160</v>
      </c>
      <c r="F40" s="21">
        <f t="shared" si="2"/>
        <v>6694.4000000000005</v>
      </c>
      <c r="G40" s="21">
        <f t="shared" si="3"/>
        <v>5016</v>
      </c>
      <c r="K40" s="21" t="str">
        <v>英國</v>
      </c>
      <c r="L40" s="21" t="str">
        <v>匈牙利</v>
      </c>
      <c r="M40" s="21" t="str">
        <v>日本</v>
      </c>
      <c r="N40" s="21" t="str">
        <v>厄瓜多</v>
      </c>
      <c r="O40" s="21" t="str">
        <v>中華人民共和國</v>
      </c>
      <c r="P40" s="21" t="str">
        <v>牙買加</v>
      </c>
      <c r="Q40" s="21" t="str">
        <v>伊拉克</v>
      </c>
      <c r="R40" s="21" t="str">
        <v>馬里</v>
      </c>
      <c r="AR40" s="21" t="str">
        <f>_xlfn.XLOOKUP(AS40,Country!$E$4:$E$273,Country!$B$4:$B$273)</f>
        <v>South America</v>
      </c>
      <c r="AS40" s="21" t="s">
        <v>4761</v>
      </c>
      <c r="AT40" s="21" t="s">
        <v>4988</v>
      </c>
      <c r="AU40" s="21">
        <v>3982</v>
      </c>
    </row>
    <row r="41" spans="2:47" x14ac:dyDescent="0.25">
      <c r="B41" s="21" t="e">
        <f>_xlfn.XLOOKUP(C41,Country!$E$4:$E$273,Country!$B$4:$B$273)</f>
        <v>#N/A</v>
      </c>
      <c r="C41" s="21" t="s">
        <v>4777</v>
      </c>
      <c r="D41" s="21" t="s">
        <v>5807</v>
      </c>
      <c r="E41" s="21">
        <v>140</v>
      </c>
      <c r="F41" s="21">
        <f t="shared" si="2"/>
        <v>5857.6</v>
      </c>
      <c r="G41" s="21" t="e">
        <f t="shared" si="3"/>
        <v>#N/A</v>
      </c>
      <c r="K41" s="21" t="str">
        <v>挪威</v>
      </c>
      <c r="L41" s="21" t="str">
        <v>盧森堡</v>
      </c>
      <c r="M41" s="21" t="str">
        <v>羅馬尼亞</v>
      </c>
      <c r="N41" s="21" t="str">
        <v>法國</v>
      </c>
      <c r="O41" s="21" t="str">
        <v>哥斯大黎加</v>
      </c>
      <c r="P41" s="21" t="str">
        <v>馬爾他</v>
      </c>
      <c r="Q41" s="21" t="str">
        <v>伊朗</v>
      </c>
      <c r="R41" s="21" t="str">
        <v>尼日</v>
      </c>
      <c r="AR41" s="21" t="str">
        <f>_xlfn.XLOOKUP(AS41,Country!$E$4:$E$273,Country!$B$4:$B$273)</f>
        <v>Asia</v>
      </c>
      <c r="AS41" s="21" t="s">
        <v>4762</v>
      </c>
      <c r="AT41" s="21" t="s">
        <v>4989</v>
      </c>
      <c r="AU41" s="21">
        <v>2908</v>
      </c>
    </row>
    <row r="42" spans="2:47" x14ac:dyDescent="0.25">
      <c r="B42" s="21" t="str">
        <f>_xlfn.XLOOKUP(C42,Country!$E$4:$E$273,Country!$B$4:$B$273)</f>
        <v>North America</v>
      </c>
      <c r="C42" s="21" t="s">
        <v>4778</v>
      </c>
      <c r="D42" s="21" t="s">
        <v>5508</v>
      </c>
      <c r="E42" s="21">
        <v>140</v>
      </c>
      <c r="F42" s="21">
        <f t="shared" si="2"/>
        <v>5857.6</v>
      </c>
      <c r="G42" s="21">
        <f t="shared" si="3"/>
        <v>4924</v>
      </c>
      <c r="K42" s="21" t="str">
        <v>北俄羅斯</v>
      </c>
      <c r="L42" s="21" t="str">
        <v>荷蘭</v>
      </c>
      <c r="M42" s="21" t="str">
        <v>美國北部</v>
      </c>
      <c r="N42" s="21" t="str">
        <v>希臘</v>
      </c>
      <c r="O42" s="21" t="str">
        <v>古巴</v>
      </c>
      <c r="P42" s="21" t="str">
        <v>摩洛哥</v>
      </c>
      <c r="Q42" s="21" t="str">
        <v>以色列</v>
      </c>
      <c r="R42" s="21" t="str">
        <v>沙烏地阿拉伯</v>
      </c>
      <c r="AR42" s="21" t="str">
        <f>_xlfn.XLOOKUP(AS42,Country!$E$4:$E$273,Country!$B$4:$B$273)</f>
        <v>South America</v>
      </c>
      <c r="AS42" s="21" t="s">
        <v>4904</v>
      </c>
      <c r="AT42" s="21" t="s">
        <v>4990</v>
      </c>
      <c r="AU42" s="21">
        <v>5385</v>
      </c>
    </row>
    <row r="43" spans="2:47" x14ac:dyDescent="0.25">
      <c r="B43" s="21" t="str">
        <f>_xlfn.XLOOKUP(C43,Country!$E$4:$E$273,Country!$B$4:$B$273)</f>
        <v>Europe</v>
      </c>
      <c r="C43" s="21" t="s">
        <v>4779</v>
      </c>
      <c r="D43" s="21" t="s">
        <v>5009</v>
      </c>
      <c r="E43" s="21">
        <v>80</v>
      </c>
      <c r="F43" s="21">
        <f t="shared" si="2"/>
        <v>3347.2000000000003</v>
      </c>
      <c r="G43" s="21">
        <f t="shared" si="3"/>
        <v>1932</v>
      </c>
      <c r="K43" s="21" t="str">
        <v>瑞典</v>
      </c>
      <c r="L43" s="21" t="str">
        <v>波蘭</v>
      </c>
      <c r="M43" s="21"/>
      <c r="N43" s="21" t="str">
        <v>蓋亞那</v>
      </c>
      <c r="O43" s="21" t="str">
        <v>賽普勒斯</v>
      </c>
      <c r="P43" s="21" t="str">
        <v>墨西哥</v>
      </c>
      <c r="Q43" s="21" t="str">
        <v>約旦</v>
      </c>
      <c r="AR43" s="21" t="str">
        <f>_xlfn.XLOOKUP(AS43,Country!$E$4:$E$273,Country!$B$4:$B$273)</f>
        <v>Africa</v>
      </c>
      <c r="AS43" s="21" t="s">
        <v>4905</v>
      </c>
      <c r="AT43" s="21" t="s">
        <v>4991</v>
      </c>
      <c r="AU43" s="21">
        <v>5524</v>
      </c>
    </row>
    <row r="44" spans="2:47" x14ac:dyDescent="0.25">
      <c r="B44" s="21" t="str">
        <f>_xlfn.XLOOKUP(C44,Country!$E$4:$E$273,Country!$B$4:$B$273)</f>
        <v>Asia</v>
      </c>
      <c r="C44" s="21" t="s">
        <v>4780</v>
      </c>
      <c r="D44" s="21" t="s">
        <v>4866</v>
      </c>
      <c r="E44" s="21">
        <v>180</v>
      </c>
      <c r="F44" s="21">
        <f t="shared" si="2"/>
        <v>7531.2000000000007</v>
      </c>
      <c r="G44" s="21">
        <f t="shared" si="3"/>
        <v>4514</v>
      </c>
      <c r="K44" s="21"/>
      <c r="L44" s="21" t="str">
        <v>瑞士</v>
      </c>
      <c r="M44" s="21"/>
      <c r="N44" s="21" t="str">
        <v>義大利</v>
      </c>
      <c r="O44" s="21" t="str">
        <v>薩爾瓦多</v>
      </c>
      <c r="P44" s="21" t="str">
        <v>莫三比克</v>
      </c>
      <c r="Q44" s="21" t="str">
        <v>科威特</v>
      </c>
      <c r="AR44" s="21" t="str">
        <f>_xlfn.XLOOKUP(AS44,Country!$E$4:$E$273,Country!$B$4:$B$273)</f>
        <v>Africa</v>
      </c>
      <c r="AS44" s="21" t="s">
        <v>4906</v>
      </c>
      <c r="AT44" s="21" t="s">
        <v>4992</v>
      </c>
      <c r="AU44" s="21">
        <v>4943</v>
      </c>
    </row>
    <row r="45" spans="2:47" x14ac:dyDescent="0.25">
      <c r="B45" s="21" t="str">
        <f>_xlfn.XLOOKUP(C45,Country!$E$4:$E$273,Country!$B$4:$B$273)</f>
        <v>Asia&amp;Oceania</v>
      </c>
      <c r="C45" s="21" t="s">
        <v>4781</v>
      </c>
      <c r="D45" s="21" t="s">
        <v>5211</v>
      </c>
      <c r="E45" s="21">
        <v>140</v>
      </c>
      <c r="F45" s="21">
        <f t="shared" si="2"/>
        <v>5857.6</v>
      </c>
      <c r="G45" s="21">
        <f t="shared" si="3"/>
        <v>5220</v>
      </c>
      <c r="K45" s="21"/>
      <c r="L45" s="21"/>
      <c r="M45" s="21"/>
      <c r="N45" s="21" t="str">
        <v>韓國</v>
      </c>
      <c r="O45" s="21" t="str">
        <v>衣索比亞</v>
      </c>
      <c r="P45" s="21" t="str">
        <v>尼泊爾</v>
      </c>
      <c r="Q45" s="21" t="str">
        <v>黎巴嫩</v>
      </c>
      <c r="AR45" s="21" t="e">
        <f>_xlfn.XLOOKUP(AS45,Country!$E$4:$E$273,Country!$B$4:$B$273)</f>
        <v>#N/A</v>
      </c>
      <c r="AS45" s="21" t="s">
        <v>4907</v>
      </c>
      <c r="AT45" s="21" t="s">
        <v>4993</v>
      </c>
      <c r="AU45" s="21">
        <v>4708</v>
      </c>
    </row>
    <row r="46" spans="2:47" x14ac:dyDescent="0.25">
      <c r="B46" s="21" t="str">
        <f>_xlfn.XLOOKUP(C46,Country!$E$4:$E$273,Country!$B$4:$B$273)</f>
        <v>Asia</v>
      </c>
      <c r="C46" s="21" t="s">
        <v>4782</v>
      </c>
      <c r="D46" s="21" t="s">
        <v>4867</v>
      </c>
      <c r="E46" s="21">
        <v>180</v>
      </c>
      <c r="F46" s="21">
        <f t="shared" si="2"/>
        <v>7531.2000000000007</v>
      </c>
      <c r="G46" s="21">
        <f t="shared" si="3"/>
        <v>3825</v>
      </c>
      <c r="K46" s="21"/>
      <c r="L46" s="21"/>
      <c r="M46" s="21"/>
      <c r="N46" s="21" t="str">
        <v>紐西蘭</v>
      </c>
      <c r="O46" s="21" t="str">
        <v>瓜地馬拉</v>
      </c>
      <c r="P46" s="21" t="str">
        <v>阿曼</v>
      </c>
      <c r="Q46" s="21" t="str">
        <v>利比亞</v>
      </c>
      <c r="AR46" s="21" t="e">
        <f>_xlfn.XLOOKUP(AS46,Country!$E$4:$E$273,Country!$B$4:$B$273)</f>
        <v>#N/A</v>
      </c>
      <c r="AS46" s="21" t="s">
        <v>4763</v>
      </c>
      <c r="AT46" s="21" t="s">
        <v>4872</v>
      </c>
      <c r="AU46" s="21">
        <v>4884</v>
      </c>
    </row>
    <row r="47" spans="2:47" x14ac:dyDescent="0.25">
      <c r="B47" s="21" t="str">
        <f>_xlfn.XLOOKUP(C47,Country!$E$4:$E$273,Country!$B$4:$B$273)</f>
        <v>Asia</v>
      </c>
      <c r="C47" s="21" t="s">
        <v>4783</v>
      </c>
      <c r="D47" s="21" t="s">
        <v>4868</v>
      </c>
      <c r="E47" s="21">
        <v>180</v>
      </c>
      <c r="F47" s="21">
        <f t="shared" si="2"/>
        <v>7531.2000000000007</v>
      </c>
      <c r="G47" s="21">
        <f t="shared" si="3"/>
        <v>4038</v>
      </c>
      <c r="K47" s="21"/>
      <c r="L47" s="21"/>
      <c r="M47" s="21"/>
      <c r="N47" s="21" t="str">
        <v>蘇利南</v>
      </c>
      <c r="O47" s="21" t="str">
        <v>香港</v>
      </c>
      <c r="P47" s="21" t="str">
        <v>巴拉圭</v>
      </c>
      <c r="Q47" s="21" t="str">
        <v>茅利塔尼亞</v>
      </c>
      <c r="AR47" s="21" t="e">
        <f>_xlfn.XLOOKUP(AS47,Country!$E$4:$E$273,Country!$B$4:$B$273)</f>
        <v>#N/A</v>
      </c>
      <c r="AS47" s="21" t="s">
        <v>4908</v>
      </c>
      <c r="AT47" s="21" t="s">
        <v>4994</v>
      </c>
      <c r="AU47" s="21">
        <v>4931</v>
      </c>
    </row>
    <row r="48" spans="2:47" x14ac:dyDescent="0.25">
      <c r="B48" s="21" t="str">
        <f>_xlfn.XLOOKUP(C48,Country!$E$4:$E$273,Country!$B$4:$B$273)</f>
        <v>Asia</v>
      </c>
      <c r="C48" s="21" t="s">
        <v>4784</v>
      </c>
      <c r="D48" s="21" t="s">
        <v>4869</v>
      </c>
      <c r="E48" s="21">
        <v>180</v>
      </c>
      <c r="F48" s="21">
        <f t="shared" si="2"/>
        <v>7531.2000000000007</v>
      </c>
      <c r="G48" s="21">
        <f t="shared" si="3"/>
        <v>3682</v>
      </c>
      <c r="K48" s="21"/>
      <c r="L48" s="21"/>
      <c r="M48" s="21"/>
      <c r="N48" s="21"/>
      <c r="O48" s="21" t="str">
        <v>宏都拉斯</v>
      </c>
      <c r="P48" s="21" t="str">
        <v>南非</v>
      </c>
      <c r="Q48" s="21" t="str">
        <v>巴基斯坦</v>
      </c>
      <c r="AR48" s="21" t="str">
        <f>_xlfn.XLOOKUP(AS48,Country!$E$4:$E$273,Country!$B$4:$B$273)</f>
        <v>Europe</v>
      </c>
      <c r="AS48" s="21" t="s">
        <v>4909</v>
      </c>
      <c r="AT48" s="21" t="s">
        <v>5771</v>
      </c>
      <c r="AU48" s="21">
        <v>1976</v>
      </c>
    </row>
    <row r="49" spans="2:47" x14ac:dyDescent="0.25">
      <c r="B49" s="21" t="str">
        <f>_xlfn.XLOOKUP(C49,Country!$E$4:$E$273,Country!$B$4:$B$273)</f>
        <v>Europe</v>
      </c>
      <c r="C49" s="21" t="s">
        <v>4785</v>
      </c>
      <c r="D49" s="21" t="s">
        <v>5374</v>
      </c>
      <c r="E49" s="21">
        <v>120</v>
      </c>
      <c r="F49" s="21">
        <f t="shared" si="2"/>
        <v>5020.8</v>
      </c>
      <c r="G49" s="21">
        <f t="shared" si="3"/>
        <v>2444</v>
      </c>
      <c r="K49" s="21"/>
      <c r="L49" s="21"/>
      <c r="M49" s="21"/>
      <c r="N49" s="21"/>
      <c r="O49" s="21" t="str">
        <v>印尼</v>
      </c>
      <c r="P49" s="21" t="str">
        <v>突尼西亞</v>
      </c>
      <c r="Q49" s="21" t="str">
        <v>塞內加爾</v>
      </c>
      <c r="AR49" s="21" t="str">
        <f>_xlfn.XLOOKUP(AS49,Country!$E$4:$E$273,Country!$B$4:$B$273)</f>
        <v>North America</v>
      </c>
      <c r="AS49" s="21" t="s">
        <v>4764</v>
      </c>
      <c r="AT49" s="21" t="s">
        <v>4995</v>
      </c>
      <c r="AU49" s="21">
        <v>4401</v>
      </c>
    </row>
    <row r="50" spans="2:47" x14ac:dyDescent="0.25">
      <c r="B50" s="21" t="str">
        <f>_xlfn.XLOOKUP(C50,Country!$E$4:$E$273,Country!$B$4:$B$273)</f>
        <v>North America</v>
      </c>
      <c r="C50" s="21" t="s">
        <v>4786</v>
      </c>
      <c r="D50" s="21" t="s">
        <v>4865</v>
      </c>
      <c r="E50" s="21">
        <v>160</v>
      </c>
      <c r="F50" s="21">
        <f t="shared" si="2"/>
        <v>6694.4000000000005</v>
      </c>
      <c r="G50" s="21">
        <f t="shared" si="3"/>
        <v>4942</v>
      </c>
      <c r="K50" s="21"/>
      <c r="L50" s="21"/>
      <c r="M50" s="21"/>
      <c r="N50" s="21"/>
      <c r="O50" s="21" t="str">
        <v>肯亞</v>
      </c>
      <c r="P50" s="21" t="str">
        <v>烏拉圭</v>
      </c>
      <c r="Q50" s="21" t="str">
        <v>亞利桑那</v>
      </c>
      <c r="AR50" s="21" t="str">
        <f>_xlfn.XLOOKUP(AS50,Country!$E$4:$E$273,Country!$B$4:$B$273)</f>
        <v>Europe&amp;Asia</v>
      </c>
      <c r="AS50" s="21" t="s">
        <v>4765</v>
      </c>
      <c r="AT50" s="21" t="s">
        <v>5772</v>
      </c>
      <c r="AU50" s="21">
        <v>3439</v>
      </c>
    </row>
    <row r="51" spans="2:47" x14ac:dyDescent="0.25">
      <c r="B51" s="21" t="str">
        <f>_xlfn.XLOOKUP(C51,Country!$E$4:$E$273,Country!$B$4:$B$273)</f>
        <v>Asia</v>
      </c>
      <c r="C51" s="21" t="s">
        <v>4787</v>
      </c>
      <c r="D51" s="21" t="s">
        <v>5012</v>
      </c>
      <c r="E51" s="21">
        <v>100</v>
      </c>
      <c r="F51" s="21">
        <f t="shared" si="2"/>
        <v>4184</v>
      </c>
      <c r="G51" s="21">
        <f t="shared" si="3"/>
        <v>2521</v>
      </c>
      <c r="K51" s="21"/>
      <c r="L51" s="21"/>
      <c r="M51" s="21"/>
      <c r="N51" s="21"/>
      <c r="O51" s="21" t="str">
        <v>馬達加斯加</v>
      </c>
      <c r="P51" s="21" t="str">
        <v>烏干達</v>
      </c>
      <c r="Q51" s="21" t="str">
        <v>尚比亞</v>
      </c>
      <c r="AR51" s="21" t="str">
        <f>_xlfn.XLOOKUP(AS51,Country!$E$4:$E$273,Country!$B$4:$B$273)</f>
        <v>Europe</v>
      </c>
      <c r="AS51" s="21" t="s">
        <v>5338</v>
      </c>
      <c r="AT51" s="21" t="s">
        <v>5773</v>
      </c>
      <c r="AU51" s="21">
        <v>1707</v>
      </c>
    </row>
    <row r="52" spans="2:47" x14ac:dyDescent="0.25">
      <c r="B52" s="21" t="str">
        <f>_xlfn.XLOOKUP(C52,Country!$E$4:$E$273,Country!$B$4:$B$273)</f>
        <v>Asia</v>
      </c>
      <c r="C52" s="21" t="s">
        <v>4788</v>
      </c>
      <c r="D52" s="21" t="s">
        <v>5013</v>
      </c>
      <c r="E52" s="21">
        <v>180</v>
      </c>
      <c r="F52" s="21">
        <f t="shared" si="2"/>
        <v>7531.2000000000007</v>
      </c>
      <c r="G52" s="21">
        <f t="shared" si="3"/>
        <v>4026</v>
      </c>
      <c r="K52" s="21"/>
      <c r="L52" s="21"/>
      <c r="M52" s="21"/>
      <c r="N52" s="21"/>
      <c r="O52" s="21" t="str">
        <v>馬來西亞</v>
      </c>
      <c r="P52" s="21" t="str">
        <v>委內瑞拉</v>
      </c>
      <c r="AR52" s="21" t="e">
        <f>_xlfn.XLOOKUP(AS52,Country!$E$4:$E$273,Country!$B$4:$B$273)</f>
        <v>#N/A</v>
      </c>
      <c r="AS52" s="21" t="s">
        <v>5733</v>
      </c>
      <c r="AT52" s="21" t="s">
        <v>5078</v>
      </c>
      <c r="AU52" s="21">
        <v>5100</v>
      </c>
    </row>
    <row r="53" spans="2:47" x14ac:dyDescent="0.25">
      <c r="B53" s="21" t="str">
        <f>_xlfn.XLOOKUP(C53,Country!$E$4:$E$273,Country!$B$4:$B$273)</f>
        <v>Africa</v>
      </c>
      <c r="C53" s="21" t="s">
        <v>4789</v>
      </c>
      <c r="D53" s="21" t="s">
        <v>5100</v>
      </c>
      <c r="E53" s="21">
        <v>140</v>
      </c>
      <c r="F53" s="21">
        <f t="shared" si="2"/>
        <v>5857.6</v>
      </c>
      <c r="G53" s="21">
        <f t="shared" si="3"/>
        <v>5803</v>
      </c>
      <c r="K53" s="21"/>
      <c r="L53" s="21"/>
      <c r="M53" s="21"/>
      <c r="N53" s="21"/>
      <c r="O53" s="21" t="str">
        <v>尼加拉瓜</v>
      </c>
      <c r="AR53" s="21" t="str">
        <f>_xlfn.XLOOKUP(AS53,Country!$E$4:$E$273,Country!$B$4:$B$273)</f>
        <v>Europe</v>
      </c>
      <c r="AS53" s="21" t="s">
        <v>4766</v>
      </c>
      <c r="AT53" s="21" t="s">
        <v>4996</v>
      </c>
      <c r="AU53" s="21">
        <v>1691</v>
      </c>
    </row>
    <row r="54" spans="2:47" x14ac:dyDescent="0.25">
      <c r="B54" s="21" t="str">
        <f>_xlfn.XLOOKUP(C54,Country!$E$4:$E$273,Country!$B$4:$B$273)</f>
        <v>Asia</v>
      </c>
      <c r="C54" s="21" t="s">
        <v>4790</v>
      </c>
      <c r="D54" s="21" t="s">
        <v>4864</v>
      </c>
      <c r="E54" s="21">
        <v>180</v>
      </c>
      <c r="F54" s="21">
        <f t="shared" si="2"/>
        <v>7531.2000000000007</v>
      </c>
      <c r="G54" s="21">
        <f t="shared" si="3"/>
        <v>4214</v>
      </c>
      <c r="K54" s="21"/>
      <c r="L54" s="21"/>
      <c r="M54" s="21"/>
      <c r="N54" s="21"/>
      <c r="O54" s="21" t="str">
        <v>秘魯</v>
      </c>
      <c r="AR54" s="21" t="str">
        <f>_xlfn.XLOOKUP(AS54,Country!$E$4:$E$273,Country!$B$4:$B$273)</f>
        <v>Africa</v>
      </c>
      <c r="AS54" s="21" t="s">
        <v>4910</v>
      </c>
      <c r="AT54" s="21" t="s">
        <v>5734</v>
      </c>
      <c r="AU54" s="21">
        <v>5461</v>
      </c>
    </row>
    <row r="55" spans="2:47" x14ac:dyDescent="0.25">
      <c r="B55" s="21" t="s">
        <v>5675</v>
      </c>
      <c r="C55" s="21" t="s">
        <v>4791</v>
      </c>
      <c r="D55" s="21" t="s">
        <v>5808</v>
      </c>
      <c r="E55" s="21">
        <v>120</v>
      </c>
      <c r="F55" s="21">
        <f t="shared" si="2"/>
        <v>5020.8</v>
      </c>
      <c r="G55" s="21" t="e">
        <f t="shared" si="3"/>
        <v>#N/A</v>
      </c>
      <c r="K55" s="21"/>
      <c r="L55" s="21"/>
      <c r="M55" s="21"/>
      <c r="N55" s="21"/>
      <c r="O55" s="21" t="str">
        <v>菲律賓</v>
      </c>
      <c r="AR55" s="21" t="str">
        <f>_xlfn.XLOOKUP(AS55,Country!$E$4:$E$273,Country!$B$4:$B$273)</f>
        <v>North America</v>
      </c>
      <c r="AS55" s="21" t="s">
        <v>5484</v>
      </c>
      <c r="AT55" s="21" t="s">
        <v>5485</v>
      </c>
      <c r="AU55" s="21">
        <v>5464</v>
      </c>
    </row>
    <row r="56" spans="2:47" x14ac:dyDescent="0.25">
      <c r="B56" s="21" t="str">
        <f>_xlfn.XLOOKUP(C56,Country!$E$4:$E$273,Country!$B$4:$B$273)</f>
        <v>Asia</v>
      </c>
      <c r="C56" s="21" t="s">
        <v>4792</v>
      </c>
      <c r="D56" s="21" t="s">
        <v>4861</v>
      </c>
      <c r="E56" s="21">
        <v>180</v>
      </c>
      <c r="F56" s="21">
        <f t="shared" si="2"/>
        <v>7531.2000000000007</v>
      </c>
      <c r="G56" s="21">
        <f t="shared" si="3"/>
        <v>2953</v>
      </c>
      <c r="K56" s="21"/>
      <c r="L56" s="21"/>
      <c r="M56" s="21"/>
      <c r="N56" s="21"/>
      <c r="O56" s="21" t="str">
        <v>南俄羅斯</v>
      </c>
      <c r="AR56" s="21" t="str">
        <f>_xlfn.XLOOKUP(AS56,Country!$E$4:$E$273,Country!$B$4:$B$273)</f>
        <v>North America</v>
      </c>
      <c r="AS56" s="21" t="s">
        <v>5487</v>
      </c>
      <c r="AT56" s="21" t="s">
        <v>5488</v>
      </c>
      <c r="AU56" s="21">
        <v>4880</v>
      </c>
    </row>
    <row r="57" spans="2:47" x14ac:dyDescent="0.25">
      <c r="B57" s="21" t="str">
        <f>_xlfn.XLOOKUP(C57,Country!$E$4:$E$273,Country!$B$4:$B$273)</f>
        <v>Europe</v>
      </c>
      <c r="C57" s="21" t="s">
        <v>4793</v>
      </c>
      <c r="D57" s="21" t="s">
        <v>4862</v>
      </c>
      <c r="E57" s="21">
        <v>80</v>
      </c>
      <c r="F57" s="21">
        <f t="shared" si="2"/>
        <v>3347.2000000000003</v>
      </c>
      <c r="G57" s="21">
        <f t="shared" si="3"/>
        <v>1687</v>
      </c>
      <c r="K57" s="21"/>
      <c r="L57" s="21"/>
      <c r="M57" s="21"/>
      <c r="N57" s="21"/>
      <c r="O57" s="21" t="str">
        <v>西西里</v>
      </c>
      <c r="AR57" s="21" t="e">
        <f>_xlfn.XLOOKUP(AS57,Country!$E$4:$E$273,Country!$B$4:$B$273)</f>
        <v>#N/A</v>
      </c>
      <c r="AS57" s="21" t="s">
        <v>5202</v>
      </c>
      <c r="AT57" s="21" t="s">
        <v>5044</v>
      </c>
      <c r="AU57" s="21">
        <v>5637</v>
      </c>
    </row>
    <row r="58" spans="2:47" x14ac:dyDescent="0.25">
      <c r="B58" s="21" t="str">
        <f>_xlfn.XLOOKUP(C58,Country!$E$4:$E$273,Country!$B$4:$B$273)</f>
        <v>Africa</v>
      </c>
      <c r="C58" s="21" t="s">
        <v>4794</v>
      </c>
      <c r="D58" s="21" t="s">
        <v>4863</v>
      </c>
      <c r="E58" s="21">
        <v>180</v>
      </c>
      <c r="F58" s="21">
        <f t="shared" si="2"/>
        <v>7531.2000000000007</v>
      </c>
      <c r="G58" s="21" t="e">
        <f t="shared" si="3"/>
        <v>#N/A</v>
      </c>
      <c r="K58" s="21"/>
      <c r="L58" s="21"/>
      <c r="M58" s="21"/>
      <c r="N58" s="21"/>
      <c r="O58" s="21" t="str">
        <v>新加坡</v>
      </c>
      <c r="AR58" s="21" t="str">
        <f>_xlfn.XLOOKUP(AS58,Country!$E$4:$E$273,Country!$B$4:$B$273)</f>
        <v>South America</v>
      </c>
      <c r="AS58" s="21" t="s">
        <v>4768</v>
      </c>
      <c r="AT58" s="21" t="s">
        <v>5789</v>
      </c>
      <c r="AU58" s="21">
        <v>4929</v>
      </c>
    </row>
    <row r="59" spans="2:47" x14ac:dyDescent="0.25">
      <c r="B59" s="21" t="str">
        <f>_xlfn.XLOOKUP(C59,Country!$E$4:$E$273,Country!$B$4:$B$273)</f>
        <v>Africa</v>
      </c>
      <c r="C59" s="21" t="s">
        <v>4795</v>
      </c>
      <c r="D59" s="21" t="s">
        <v>4859</v>
      </c>
      <c r="E59" s="21">
        <v>140</v>
      </c>
      <c r="F59" s="21">
        <f t="shared" si="2"/>
        <v>5857.6</v>
      </c>
      <c r="G59" s="21">
        <f t="shared" si="3"/>
        <v>4771</v>
      </c>
      <c r="K59" s="21"/>
      <c r="L59" s="21"/>
      <c r="M59" s="21"/>
      <c r="N59" s="21"/>
      <c r="O59" s="21" t="str">
        <v>西班牙</v>
      </c>
      <c r="AR59" s="21" t="str">
        <f>_xlfn.XLOOKUP(AS59,Country!$E$4:$E$273,Country!$B$4:$B$273)</f>
        <v>Africa</v>
      </c>
      <c r="AS59" s="21" t="s">
        <v>4767</v>
      </c>
      <c r="AT59" s="21" t="s">
        <v>4997</v>
      </c>
      <c r="AU59" s="21">
        <v>4202</v>
      </c>
    </row>
    <row r="60" spans="2:47" x14ac:dyDescent="0.25">
      <c r="B60" s="21" t="str">
        <f>_xlfn.XLOOKUP(C60,Country!$E$4:$E$273,Country!$B$4:$B$273)</f>
        <v>Africa</v>
      </c>
      <c r="C60" s="21" t="s">
        <v>4796</v>
      </c>
      <c r="D60" s="21" t="s">
        <v>4860</v>
      </c>
      <c r="E60" s="21">
        <v>200</v>
      </c>
      <c r="F60" s="21">
        <f t="shared" si="2"/>
        <v>8368</v>
      </c>
      <c r="G60" s="21">
        <f t="shared" si="3"/>
        <v>5617</v>
      </c>
      <c r="K60" s="21"/>
      <c r="L60" s="21"/>
      <c r="M60" s="21"/>
      <c r="N60" s="21"/>
      <c r="O60" s="21" t="str">
        <v>臺灣</v>
      </c>
      <c r="AR60" s="21" t="e">
        <f>_xlfn.XLOOKUP(AS60,Country!$E$4:$E$273,Country!$B$4:$B$273)</f>
        <v>#N/A</v>
      </c>
      <c r="AS60" s="21" t="s">
        <v>5490</v>
      </c>
      <c r="AT60" s="21" t="s">
        <v>4871</v>
      </c>
      <c r="AU60" s="21">
        <v>5364</v>
      </c>
    </row>
    <row r="61" spans="2:47" x14ac:dyDescent="0.25">
      <c r="B61" s="21" t="str">
        <f>_xlfn.XLOOKUP(C61,Country!$E$4:$E$273,Country!$B$4:$B$273)</f>
        <v>Europe</v>
      </c>
      <c r="C61" s="21" t="s">
        <v>4797</v>
      </c>
      <c r="D61" s="21" t="s">
        <v>5392</v>
      </c>
      <c r="E61" s="21">
        <v>160</v>
      </c>
      <c r="F61" s="21">
        <f t="shared" si="2"/>
        <v>6694.4000000000005</v>
      </c>
      <c r="G61" s="21">
        <f t="shared" si="3"/>
        <v>3091</v>
      </c>
      <c r="K61" s="21"/>
      <c r="L61" s="21"/>
      <c r="M61" s="21"/>
      <c r="N61" s="21"/>
      <c r="O61" s="21" t="str">
        <v>泰國</v>
      </c>
      <c r="AR61" s="21" t="e">
        <f>_xlfn.XLOOKUP(AS61,Country!$E$4:$E$273,Country!$B$4:$B$273)</f>
        <v>#N/A</v>
      </c>
      <c r="AS61" s="21" t="s">
        <v>4911</v>
      </c>
      <c r="AT61" s="21" t="s">
        <v>4998</v>
      </c>
      <c r="AU61" s="21">
        <v>4635</v>
      </c>
    </row>
    <row r="62" spans="2:47" x14ac:dyDescent="0.25">
      <c r="B62" s="21" t="str">
        <f>_xlfn.XLOOKUP(C62,Country!$E$4:$E$273,Country!$B$4:$B$273)</f>
        <v>Asia</v>
      </c>
      <c r="C62" s="21" t="s">
        <v>4798</v>
      </c>
      <c r="D62" s="21" t="s">
        <v>5018</v>
      </c>
      <c r="E62" s="21">
        <v>140</v>
      </c>
      <c r="F62" s="21">
        <f t="shared" si="2"/>
        <v>5857.6</v>
      </c>
      <c r="G62" s="21">
        <f t="shared" si="3"/>
        <v>5225</v>
      </c>
      <c r="K62" s="21"/>
      <c r="L62" s="21"/>
      <c r="M62" s="21"/>
      <c r="N62" s="21"/>
      <c r="O62" s="21" t="str">
        <v>土耳其</v>
      </c>
      <c r="AR62" s="21" t="str">
        <f>_xlfn.XLOOKUP(AS62,Country!$E$4:$E$273,Country!$B$4:$B$273)</f>
        <v>Africa</v>
      </c>
      <c r="AS62" s="21" t="s">
        <v>4912</v>
      </c>
      <c r="AT62" s="21" t="s">
        <v>5735</v>
      </c>
      <c r="AU62" s="21">
        <v>5914</v>
      </c>
    </row>
    <row r="63" spans="2:47" x14ac:dyDescent="0.25">
      <c r="B63" s="21" t="str">
        <f>_xlfn.XLOOKUP(C63,Country!$E$4:$E$273,Country!$B$4:$B$273)</f>
        <v>Africa</v>
      </c>
      <c r="C63" s="21" t="s">
        <v>4799</v>
      </c>
      <c r="D63" s="21" t="s">
        <v>4858</v>
      </c>
      <c r="E63" s="21">
        <v>160</v>
      </c>
      <c r="F63" s="21">
        <f t="shared" si="2"/>
        <v>6694.4000000000005</v>
      </c>
      <c r="G63" s="21">
        <f t="shared" si="3"/>
        <v>3568</v>
      </c>
      <c r="K63" s="21"/>
      <c r="L63" s="21"/>
      <c r="M63" s="21"/>
      <c r="N63" s="21"/>
      <c r="O63" s="21" t="str">
        <v>佛羅里達</v>
      </c>
      <c r="AR63" s="21" t="str">
        <f>_xlfn.XLOOKUP(AS63,Country!$E$4:$E$273,Country!$B$4:$B$273)</f>
        <v>Europe</v>
      </c>
      <c r="AS63" s="21" t="s">
        <v>4913</v>
      </c>
      <c r="AT63" s="21" t="s">
        <v>4999</v>
      </c>
      <c r="AU63" s="21">
        <v>1781</v>
      </c>
    </row>
    <row r="64" spans="2:47" x14ac:dyDescent="0.25">
      <c r="B64" s="21" t="str">
        <f>_xlfn.XLOOKUP(C64,Country!$E$4:$E$273,Country!$B$4:$B$273)</f>
        <v>Africa</v>
      </c>
      <c r="C64" s="21" t="s">
        <v>4800</v>
      </c>
      <c r="D64" s="21" t="s">
        <v>5111</v>
      </c>
      <c r="E64" s="21">
        <v>180</v>
      </c>
      <c r="F64" s="21">
        <f t="shared" si="2"/>
        <v>7531.2000000000007</v>
      </c>
      <c r="G64" s="21">
        <f t="shared" si="3"/>
        <v>5547</v>
      </c>
      <c r="K64" s="21"/>
      <c r="L64" s="21"/>
      <c r="M64" s="21"/>
      <c r="N64" s="21"/>
      <c r="O64" s="21" t="str">
        <v>越南</v>
      </c>
      <c r="AR64" s="21" t="str">
        <f>_xlfn.XLOOKUP(AS64,Country!$E$4:$E$273,Country!$B$4:$B$273)</f>
        <v>Africa</v>
      </c>
      <c r="AS64" s="21" t="s">
        <v>4769</v>
      </c>
      <c r="AT64" s="21" t="s">
        <v>5736</v>
      </c>
      <c r="AU64" s="21">
        <v>5929</v>
      </c>
    </row>
    <row r="65" spans="2:47" x14ac:dyDescent="0.25">
      <c r="B65" s="21" t="str">
        <f>_xlfn.XLOOKUP(C65,Country!$E$4:$E$273,Country!$B$4:$B$273)</f>
        <v>North America</v>
      </c>
      <c r="C65" s="21" t="s">
        <v>4801</v>
      </c>
      <c r="D65" s="21" t="s">
        <v>5020</v>
      </c>
      <c r="E65" s="21">
        <v>160</v>
      </c>
      <c r="F65" s="21">
        <f t="shared" si="2"/>
        <v>6694.4000000000005</v>
      </c>
      <c r="G65" s="21">
        <f t="shared" si="3"/>
        <v>4974</v>
      </c>
      <c r="K65" s="21"/>
      <c r="L65" s="21"/>
      <c r="M65" s="21"/>
      <c r="N65" s="21"/>
      <c r="AR65" s="21" t="str">
        <f>_xlfn.XLOOKUP(AS65,Country!$E$4:$E$273,Country!$B$4:$B$273)</f>
        <v>Oceania</v>
      </c>
      <c r="AS65" s="21" t="s">
        <v>4914</v>
      </c>
      <c r="AT65" s="21" t="s">
        <v>5000</v>
      </c>
      <c r="AU65" s="21">
        <v>4431</v>
      </c>
    </row>
    <row r="66" spans="2:47" x14ac:dyDescent="0.25">
      <c r="B66" s="21" t="str">
        <f>_xlfn.XLOOKUP(C66,Country!$E$4:$E$273,Country!$B$4:$B$273)</f>
        <v>Africa</v>
      </c>
      <c r="C66" s="21" t="s">
        <v>4802</v>
      </c>
      <c r="D66" s="21" t="s">
        <v>5121</v>
      </c>
      <c r="E66" s="21">
        <v>160</v>
      </c>
      <c r="F66" s="21">
        <f t="shared" si="2"/>
        <v>6694.4000000000005</v>
      </c>
      <c r="G66" s="21">
        <f t="shared" si="3"/>
        <v>4646</v>
      </c>
      <c r="K66" s="21"/>
      <c r="L66" s="21"/>
      <c r="M66" s="21"/>
      <c r="N66" s="21"/>
      <c r="AR66" s="21" t="str">
        <f>_xlfn.XLOOKUP(AS66,Country!$E$4:$E$273,Country!$B$4:$B$273)</f>
        <v>Europe</v>
      </c>
      <c r="AS66" s="21" t="s">
        <v>4770</v>
      </c>
      <c r="AT66" s="21" t="s">
        <v>5001</v>
      </c>
      <c r="AU66" s="21">
        <v>1494</v>
      </c>
    </row>
    <row r="67" spans="2:47" x14ac:dyDescent="0.25">
      <c r="B67" s="21" t="str">
        <f>_xlfn.XLOOKUP(C67,Country!$E$4:$E$273,Country!$B$4:$B$273)</f>
        <v>Asia</v>
      </c>
      <c r="C67" s="21" t="s">
        <v>4803</v>
      </c>
      <c r="D67" s="21" t="s">
        <v>5025</v>
      </c>
      <c r="E67" s="21">
        <v>160</v>
      </c>
      <c r="F67" s="21">
        <f t="shared" si="2"/>
        <v>6694.4000000000005</v>
      </c>
      <c r="G67" s="21">
        <f t="shared" si="3"/>
        <v>4130</v>
      </c>
      <c r="K67" s="21"/>
      <c r="L67" s="21"/>
      <c r="M67" s="21"/>
      <c r="N67" s="21"/>
      <c r="AR67" s="21" t="str">
        <f>_xlfn.XLOOKUP(AS67,Country!$E$4:$E$273,Country!$B$4:$B$273)</f>
        <v>Europe</v>
      </c>
      <c r="AS67" s="21" t="s">
        <v>4771</v>
      </c>
      <c r="AT67" s="21" t="s">
        <v>5002</v>
      </c>
      <c r="AU67" s="21">
        <v>1907</v>
      </c>
    </row>
    <row r="68" spans="2:47" x14ac:dyDescent="0.25">
      <c r="B68" s="21" t="str">
        <f>_xlfn.XLOOKUP(C68,Country!$E$4:$E$273,Country!$B$4:$B$273)</f>
        <v>Europe</v>
      </c>
      <c r="C68" s="21" t="s">
        <v>4804</v>
      </c>
      <c r="D68" s="21" t="s">
        <v>5026</v>
      </c>
      <c r="E68" s="21">
        <v>80</v>
      </c>
      <c r="F68" s="21">
        <f t="shared" si="2"/>
        <v>3347.2000000000003</v>
      </c>
      <c r="G68" s="21">
        <f t="shared" si="3"/>
        <v>1662</v>
      </c>
      <c r="K68" s="21"/>
      <c r="L68" s="21"/>
      <c r="M68" s="21"/>
      <c r="N68" s="21"/>
      <c r="AR68" s="21" t="str">
        <f>_xlfn.XLOOKUP(AS68,Country!$E$4:$E$273,Country!$B$4:$B$273)</f>
        <v>Africa</v>
      </c>
      <c r="AS68" s="21" t="s">
        <v>4915</v>
      </c>
      <c r="AT68" s="21" t="s">
        <v>5003</v>
      </c>
      <c r="AU68" s="21">
        <v>4654</v>
      </c>
    </row>
    <row r="69" spans="2:47" x14ac:dyDescent="0.25">
      <c r="B69" s="21" t="str">
        <f>_xlfn.XLOOKUP(C69,Country!$E$4:$E$273,Country!$B$4:$B$273)</f>
        <v>North America</v>
      </c>
      <c r="C69" s="21" t="s">
        <v>4805</v>
      </c>
      <c r="D69" s="21" t="s">
        <v>4857</v>
      </c>
      <c r="E69" s="21">
        <v>140</v>
      </c>
      <c r="F69" s="21">
        <f t="shared" si="2"/>
        <v>5857.6</v>
      </c>
      <c r="G69" s="21">
        <f t="shared" si="3"/>
        <v>5078</v>
      </c>
      <c r="K69" s="21"/>
      <c r="L69" s="21"/>
      <c r="M69" s="21"/>
      <c r="N69" s="21"/>
      <c r="AR69" s="21" t="str">
        <f>_xlfn.XLOOKUP(AS69,Country!$E$4:$E$273,Country!$B$4:$B$273)</f>
        <v>Africa</v>
      </c>
      <c r="AS69" s="21" t="s">
        <v>4916</v>
      </c>
      <c r="AT69" s="21" t="s">
        <v>5737</v>
      </c>
      <c r="AU69" s="21">
        <v>5358</v>
      </c>
    </row>
    <row r="70" spans="2:47" x14ac:dyDescent="0.25">
      <c r="B70" s="21" t="str">
        <f>_xlfn.XLOOKUP(C70,Country!$E$4:$E$273,Country!$B$4:$B$273)</f>
        <v>Africa</v>
      </c>
      <c r="C70" s="21" t="s">
        <v>4806</v>
      </c>
      <c r="D70" s="21" t="s">
        <v>5124</v>
      </c>
      <c r="E70" s="21">
        <v>200</v>
      </c>
      <c r="F70" s="21">
        <f t="shared" si="2"/>
        <v>8368</v>
      </c>
      <c r="G70" s="21">
        <f t="shared" ref="G70:G106" si="4">_xlfn.XLOOKUP(C70,$AS$6:$AS$197,$AU$6:$AU$197)</f>
        <v>5811</v>
      </c>
      <c r="K70" s="21"/>
      <c r="L70" s="21"/>
      <c r="M70" s="21"/>
      <c r="N70" s="21"/>
      <c r="AR70" s="21" t="str">
        <f>_xlfn.XLOOKUP(AS70,Country!$E$4:$E$273,Country!$B$4:$B$273)</f>
        <v>Asia&amp;Europe</v>
      </c>
      <c r="AS70" s="21" t="s">
        <v>4917</v>
      </c>
      <c r="AT70" s="21" t="s">
        <v>5004</v>
      </c>
      <c r="AU70" s="21">
        <v>2489</v>
      </c>
    </row>
    <row r="71" spans="2:47" x14ac:dyDescent="0.25">
      <c r="B71" s="21" t="str">
        <f>_xlfn.XLOOKUP(C71,Country!$E$4:$E$273,Country!$B$4:$B$273)</f>
        <v>Europe</v>
      </c>
      <c r="C71" s="21" t="s">
        <v>4807</v>
      </c>
      <c r="D71" s="21" t="s">
        <v>5028</v>
      </c>
      <c r="E71" s="21">
        <v>70</v>
      </c>
      <c r="F71" s="21">
        <f t="shared" ref="F71:F106" si="5">E71*41.84</f>
        <v>2928.8</v>
      </c>
      <c r="G71" s="21">
        <f t="shared" si="4"/>
        <v>1439</v>
      </c>
      <c r="K71" s="21"/>
      <c r="L71" s="21"/>
      <c r="M71" s="21"/>
      <c r="N71" s="21"/>
      <c r="AR71" s="21" t="str">
        <f>_xlfn.XLOOKUP(AS71,Country!$E$4:$E$273,Country!$B$4:$B$273)</f>
        <v>Europe</v>
      </c>
      <c r="AS71" s="21" t="s">
        <v>4772</v>
      </c>
      <c r="AT71" s="21" t="s">
        <v>5005</v>
      </c>
      <c r="AU71" s="21">
        <v>1812</v>
      </c>
    </row>
    <row r="72" spans="2:47" x14ac:dyDescent="0.25">
      <c r="B72" s="21" t="e">
        <f>_xlfn.XLOOKUP(C72,Country!$E$4:$E$273,Country!$B$4:$B$273)</f>
        <v>#N/A</v>
      </c>
      <c r="C72" s="21" t="s">
        <v>4808</v>
      </c>
      <c r="D72" s="21" t="s">
        <v>5628</v>
      </c>
      <c r="E72" s="21">
        <v>120</v>
      </c>
      <c r="F72" s="21">
        <f t="shared" si="5"/>
        <v>5020.8</v>
      </c>
      <c r="G72" s="21">
        <f t="shared" si="4"/>
        <v>2487</v>
      </c>
      <c r="K72" s="21"/>
      <c r="L72" s="21"/>
      <c r="M72" s="21"/>
      <c r="N72" s="21"/>
      <c r="AR72" s="21" t="str">
        <f>_xlfn.XLOOKUP(AS72,Country!$E$4:$E$273,Country!$B$4:$B$273)</f>
        <v>Africa</v>
      </c>
      <c r="AS72" s="21" t="s">
        <v>4918</v>
      </c>
      <c r="AT72" s="21" t="s">
        <v>5006</v>
      </c>
      <c r="AU72" s="21">
        <v>5166</v>
      </c>
    </row>
    <row r="73" spans="2:47" x14ac:dyDescent="0.25">
      <c r="B73" s="21" t="str">
        <f>_xlfn.XLOOKUP(C73,Country!$E$4:$E$273,Country!$B$4:$B$273)</f>
        <v>Asia</v>
      </c>
      <c r="C73" s="21" t="s">
        <v>4809</v>
      </c>
      <c r="D73" s="21" t="s">
        <v>4856</v>
      </c>
      <c r="E73" s="21">
        <v>160</v>
      </c>
      <c r="F73" s="21">
        <f t="shared" si="5"/>
        <v>6694.4000000000005</v>
      </c>
      <c r="G73" s="21">
        <f t="shared" si="4"/>
        <v>5102</v>
      </c>
      <c r="K73" s="21"/>
      <c r="L73" s="21"/>
      <c r="M73" s="21"/>
      <c r="N73" s="21"/>
      <c r="AR73" s="21" t="str">
        <f>_xlfn.XLOOKUP(AS73,Country!$E$4:$E$273,Country!$B$4:$B$273)</f>
        <v>Europe</v>
      </c>
      <c r="AS73" s="21" t="s">
        <v>4773</v>
      </c>
      <c r="AT73" s="21" t="s">
        <v>5007</v>
      </c>
      <c r="AU73" s="21">
        <v>2753</v>
      </c>
    </row>
    <row r="74" spans="2:47" x14ac:dyDescent="0.25">
      <c r="B74" s="21" t="str">
        <f>_xlfn.XLOOKUP(C74,Country!$E$4:$E$273,Country!$B$4:$B$273)</f>
        <v>Asia</v>
      </c>
      <c r="C74" s="21" t="s">
        <v>4810</v>
      </c>
      <c r="D74" s="21" t="s">
        <v>5029</v>
      </c>
      <c r="E74" s="21">
        <v>180</v>
      </c>
      <c r="F74" s="21">
        <f t="shared" si="5"/>
        <v>7531.2000000000007</v>
      </c>
      <c r="G74" s="21">
        <f t="shared" si="4"/>
        <v>4227</v>
      </c>
      <c r="K74" s="21"/>
      <c r="L74" s="21"/>
      <c r="M74" s="21"/>
      <c r="N74" s="21"/>
      <c r="AR74" s="21" t="str">
        <f>_xlfn.XLOOKUP(AS74,Country!$E$4:$E$273,Country!$B$4:$B$273)</f>
        <v>North America</v>
      </c>
      <c r="AS74" s="21" t="s">
        <v>4919</v>
      </c>
      <c r="AT74" s="21" t="s">
        <v>5782</v>
      </c>
      <c r="AU74" s="21">
        <v>4875</v>
      </c>
    </row>
    <row r="75" spans="2:47" x14ac:dyDescent="0.25">
      <c r="B75" s="21" t="str">
        <f>_xlfn.XLOOKUP(C75,Country!$E$4:$E$273,Country!$B$4:$B$273)</f>
        <v>North America</v>
      </c>
      <c r="C75" s="21" t="s">
        <v>4811</v>
      </c>
      <c r="D75" s="21" t="s">
        <v>4854</v>
      </c>
      <c r="E75" s="21">
        <v>40</v>
      </c>
      <c r="F75" s="21">
        <f t="shared" si="5"/>
        <v>1673.6000000000001</v>
      </c>
      <c r="G75" s="21">
        <f t="shared" si="4"/>
        <v>4898</v>
      </c>
      <c r="K75" s="21"/>
      <c r="L75" s="21"/>
      <c r="M75" s="21"/>
      <c r="N75" s="21"/>
      <c r="AR75" s="21" t="str">
        <f>_xlfn.XLOOKUP(AS75,Country!$E$4:$E$273,Country!$B$4:$B$273)</f>
        <v>North America</v>
      </c>
      <c r="AS75" s="21" t="s">
        <v>4774</v>
      </c>
      <c r="AT75" s="21" t="s">
        <v>5783</v>
      </c>
      <c r="AU75" s="21">
        <v>5141</v>
      </c>
    </row>
    <row r="76" spans="2:47" x14ac:dyDescent="0.25">
      <c r="B76" s="21" t="str">
        <f>_xlfn.XLOOKUP(C76,Country!$E$4:$E$273,Country!$B$4:$B$273)</f>
        <v>South America</v>
      </c>
      <c r="C76" s="21" t="s">
        <v>4812</v>
      </c>
      <c r="D76" s="21" t="s">
        <v>4855</v>
      </c>
      <c r="E76" s="21">
        <v>160</v>
      </c>
      <c r="F76" s="21">
        <f t="shared" si="5"/>
        <v>6694.4000000000005</v>
      </c>
      <c r="G76" s="21">
        <f t="shared" si="4"/>
        <v>4038</v>
      </c>
      <c r="K76" s="21"/>
      <c r="L76" s="21"/>
      <c r="M76" s="21"/>
      <c r="N76" s="21"/>
      <c r="AR76" s="21" t="str">
        <f>_xlfn.XLOOKUP(AS76,Country!$E$4:$E$273,Country!$B$4:$B$273)</f>
        <v>Africa</v>
      </c>
      <c r="AS76" s="21" t="s">
        <v>4920</v>
      </c>
      <c r="AT76" s="21" t="s">
        <v>5008</v>
      </c>
      <c r="AU76" s="21">
        <v>5391</v>
      </c>
    </row>
    <row r="77" spans="2:47" x14ac:dyDescent="0.25">
      <c r="B77" s="21" t="str">
        <f>_xlfn.XLOOKUP(C77,Country!$E$4:$E$273,Country!$B$4:$B$273)</f>
        <v>South America</v>
      </c>
      <c r="C77" s="21" t="s">
        <v>4813</v>
      </c>
      <c r="D77" s="21" t="s">
        <v>5030</v>
      </c>
      <c r="E77" s="21">
        <v>140</v>
      </c>
      <c r="F77" s="21">
        <f t="shared" si="5"/>
        <v>5857.6</v>
      </c>
      <c r="G77" s="21">
        <f t="shared" si="4"/>
        <v>5906</v>
      </c>
      <c r="K77" s="21"/>
      <c r="L77" s="21"/>
      <c r="M77" s="21"/>
      <c r="N77" s="21"/>
      <c r="AR77" s="21" t="e">
        <f>_xlfn.XLOOKUP(AS77,Country!$E$4:$E$273,Country!$B$4:$B$273)</f>
        <v>#N/A</v>
      </c>
      <c r="AS77" s="21" t="s">
        <v>5715</v>
      </c>
      <c r="AT77" s="21" t="s">
        <v>5738</v>
      </c>
      <c r="AU77" s="21">
        <v>5319</v>
      </c>
    </row>
    <row r="78" spans="2:47" x14ac:dyDescent="0.25">
      <c r="B78" s="21" t="str">
        <f>_xlfn.XLOOKUP(C78,Country!$E$4:$E$273,Country!$B$4:$B$273)</f>
        <v>Asia</v>
      </c>
      <c r="C78" s="21" t="s">
        <v>4814</v>
      </c>
      <c r="D78" s="21" t="s">
        <v>5031</v>
      </c>
      <c r="E78" s="21">
        <v>140</v>
      </c>
      <c r="F78" s="21">
        <f t="shared" si="5"/>
        <v>5857.6</v>
      </c>
      <c r="G78" s="21">
        <f t="shared" si="4"/>
        <v>4928</v>
      </c>
      <c r="K78" s="21"/>
      <c r="L78" s="21"/>
      <c r="M78" s="21"/>
      <c r="N78" s="21"/>
      <c r="AR78" s="21" t="str">
        <f>_xlfn.XLOOKUP(AS78,Country!$E$4:$E$273,Country!$B$4:$B$273)</f>
        <v>South America</v>
      </c>
      <c r="AS78" s="21" t="s">
        <v>4775</v>
      </c>
      <c r="AT78" s="21" t="s">
        <v>5790</v>
      </c>
      <c r="AU78" s="21">
        <v>5203</v>
      </c>
    </row>
    <row r="79" spans="2:47" x14ac:dyDescent="0.25">
      <c r="B79" s="21" t="str">
        <f>_xlfn.XLOOKUP(C79,Country!$E$4:$E$273,Country!$B$4:$B$273)</f>
        <v>Europe</v>
      </c>
      <c r="C79" s="21" t="s">
        <v>4815</v>
      </c>
      <c r="D79" s="21" t="s">
        <v>5032</v>
      </c>
      <c r="E79" s="21">
        <v>80</v>
      </c>
      <c r="F79" s="21">
        <f t="shared" si="5"/>
        <v>3347.2000000000003</v>
      </c>
      <c r="G79" s="21">
        <f t="shared" si="4"/>
        <v>1749</v>
      </c>
      <c r="K79" s="21"/>
      <c r="L79" s="21"/>
      <c r="M79" s="21"/>
      <c r="N79" s="21"/>
      <c r="AR79" s="21" t="str">
        <f>_xlfn.XLOOKUP(AS79,Country!$E$4:$E$273,Country!$B$4:$B$273)</f>
        <v>North America</v>
      </c>
      <c r="AS79" s="21" t="s">
        <v>4776</v>
      </c>
      <c r="AT79" s="21" t="s">
        <v>4870</v>
      </c>
      <c r="AU79" s="21">
        <v>5016</v>
      </c>
    </row>
    <row r="80" spans="2:47" x14ac:dyDescent="0.25">
      <c r="B80" s="21" t="str">
        <f>_xlfn.XLOOKUP(C80,Country!$E$4:$E$273,Country!$B$4:$B$273)</f>
        <v>Europe</v>
      </c>
      <c r="C80" s="21" t="s">
        <v>4816</v>
      </c>
      <c r="D80" s="21" t="s">
        <v>5033</v>
      </c>
      <c r="E80" s="21">
        <v>40</v>
      </c>
      <c r="F80" s="21">
        <f t="shared" si="5"/>
        <v>1673.6000000000001</v>
      </c>
      <c r="G80" s="21">
        <f t="shared" si="4"/>
        <v>2585</v>
      </c>
      <c r="K80" s="21"/>
      <c r="L80" s="21"/>
      <c r="M80" s="21"/>
      <c r="N80" s="21"/>
      <c r="AR80" s="21" t="str">
        <f>_xlfn.XLOOKUP(AS80,Country!$E$4:$E$273,Country!$B$4:$B$273)</f>
        <v>North America</v>
      </c>
      <c r="AS80" s="21" t="s">
        <v>4778</v>
      </c>
      <c r="AT80" s="21" t="s">
        <v>5784</v>
      </c>
      <c r="AU80" s="21">
        <v>4924</v>
      </c>
    </row>
    <row r="81" spans="2:47" x14ac:dyDescent="0.25">
      <c r="B81" s="21" t="str">
        <f>_xlfn.XLOOKUP(C81,Country!$E$4:$E$273,Country!$B$4:$B$273)</f>
        <v>Europe</v>
      </c>
      <c r="C81" s="21" t="s">
        <v>5409</v>
      </c>
      <c r="D81" s="21" t="s">
        <v>5035</v>
      </c>
      <c r="E81" s="21">
        <v>100</v>
      </c>
      <c r="F81" s="21">
        <f t="shared" si="5"/>
        <v>4184</v>
      </c>
      <c r="G81" s="21">
        <f t="shared" si="4"/>
        <v>2071</v>
      </c>
      <c r="K81" s="21"/>
      <c r="L81" s="21"/>
      <c r="M81" s="21"/>
      <c r="N81" s="21"/>
      <c r="AR81" s="21" t="str">
        <f>_xlfn.XLOOKUP(AS81,Country!$E$4:$E$273,Country!$B$4:$B$273)</f>
        <v>Europe</v>
      </c>
      <c r="AS81" s="21" t="s">
        <v>4779</v>
      </c>
      <c r="AT81" s="21" t="s">
        <v>5009</v>
      </c>
      <c r="AU81" s="21">
        <v>1932</v>
      </c>
    </row>
    <row r="82" spans="2:47" x14ac:dyDescent="0.25">
      <c r="B82" s="21" t="s">
        <v>5719</v>
      </c>
      <c r="C82" s="21" t="s">
        <v>4817</v>
      </c>
      <c r="D82" s="21" t="s">
        <v>5809</v>
      </c>
      <c r="E82" s="21">
        <v>70</v>
      </c>
      <c r="F82" s="21">
        <f t="shared" si="5"/>
        <v>2928.8</v>
      </c>
      <c r="G82" s="21" t="e">
        <f t="shared" si="4"/>
        <v>#N/A</v>
      </c>
      <c r="K82" s="21"/>
      <c r="L82" s="21"/>
      <c r="M82" s="21"/>
      <c r="N82" s="21"/>
      <c r="AR82" s="21" t="str">
        <f>_xlfn.XLOOKUP(AS82,Country!$E$4:$E$273,Country!$B$4:$B$273)</f>
        <v>Asia</v>
      </c>
      <c r="AS82" s="21" t="s">
        <v>4780</v>
      </c>
      <c r="AT82" s="21" t="s">
        <v>4866</v>
      </c>
      <c r="AU82" s="21">
        <v>4514</v>
      </c>
    </row>
    <row r="83" spans="2:47" x14ac:dyDescent="0.25">
      <c r="B83" s="21" t="s">
        <v>5719</v>
      </c>
      <c r="C83" s="21" t="s">
        <v>4818</v>
      </c>
      <c r="D83" s="21" t="s">
        <v>5810</v>
      </c>
      <c r="E83" s="21">
        <v>140</v>
      </c>
      <c r="F83" s="21">
        <f t="shared" si="5"/>
        <v>5857.6</v>
      </c>
      <c r="G83" s="21" t="e">
        <f t="shared" si="4"/>
        <v>#N/A</v>
      </c>
      <c r="K83" s="21"/>
      <c r="L83" s="21"/>
      <c r="M83" s="21"/>
      <c r="N83" s="21"/>
      <c r="AR83" s="21" t="str">
        <f>_xlfn.XLOOKUP(AS83,Country!$E$4:$E$273,Country!$B$4:$B$273)</f>
        <v>Asia&amp;Oceania</v>
      </c>
      <c r="AS83" s="21" t="s">
        <v>4781</v>
      </c>
      <c r="AT83" s="21" t="s">
        <v>5766</v>
      </c>
      <c r="AU83" s="21">
        <v>5220</v>
      </c>
    </row>
    <row r="84" spans="2:47" x14ac:dyDescent="0.25">
      <c r="B84" s="21" t="s">
        <v>5719</v>
      </c>
      <c r="C84" s="21" t="s">
        <v>4819</v>
      </c>
      <c r="D84" s="21" t="s">
        <v>5811</v>
      </c>
      <c r="E84" s="21">
        <v>20</v>
      </c>
      <c r="F84" s="21">
        <f t="shared" si="5"/>
        <v>836.80000000000007</v>
      </c>
      <c r="G84" s="21" t="e">
        <f t="shared" si="4"/>
        <v>#N/A</v>
      </c>
      <c r="K84" s="21"/>
      <c r="L84" s="21"/>
      <c r="M84" s="21"/>
      <c r="N84" s="21"/>
      <c r="AR84" s="21" t="str">
        <f>_xlfn.XLOOKUP(AS84,Country!$E$4:$E$273,Country!$B$4:$B$273)</f>
        <v>Asia</v>
      </c>
      <c r="AS84" s="21" t="s">
        <v>5213</v>
      </c>
      <c r="AT84" s="21" t="s">
        <v>5754</v>
      </c>
      <c r="AU84" s="21">
        <v>4038</v>
      </c>
    </row>
    <row r="85" spans="2:47" x14ac:dyDescent="0.25">
      <c r="B85" s="21" t="e">
        <f>_xlfn.XLOOKUP(C85,Country!$E$4:$E$273,Country!$B$4:$B$273)</f>
        <v>#N/A</v>
      </c>
      <c r="C85" s="21" t="s">
        <v>4820</v>
      </c>
      <c r="D85" s="21" t="s">
        <v>5267</v>
      </c>
      <c r="E85" s="21">
        <v>200</v>
      </c>
      <c r="F85" s="21">
        <f t="shared" si="5"/>
        <v>8368</v>
      </c>
      <c r="G85" s="21">
        <f t="shared" si="4"/>
        <v>5384</v>
      </c>
      <c r="K85" s="21"/>
      <c r="L85" s="21"/>
      <c r="M85" s="21"/>
      <c r="N85" s="21"/>
      <c r="AR85" s="21" t="str">
        <f>_xlfn.XLOOKUP(AS85,Country!$E$4:$E$273,Country!$B$4:$B$273)</f>
        <v>Asia</v>
      </c>
      <c r="AS85" s="21" t="s">
        <v>4782</v>
      </c>
      <c r="AT85" s="21" t="s">
        <v>4867</v>
      </c>
      <c r="AU85" s="21">
        <v>3825</v>
      </c>
    </row>
    <row r="86" spans="2:47" x14ac:dyDescent="0.25">
      <c r="B86" s="21" t="str">
        <f>_xlfn.XLOOKUP(C86,Country!$E$4:$E$273,Country!$B$4:$B$273)</f>
        <v>Africa</v>
      </c>
      <c r="C86" s="21" t="s">
        <v>4821</v>
      </c>
      <c r="D86" s="21" t="s">
        <v>4853</v>
      </c>
      <c r="E86" s="21">
        <v>180</v>
      </c>
      <c r="F86" s="21">
        <f t="shared" si="5"/>
        <v>7531.2000000000007</v>
      </c>
      <c r="G86" s="21">
        <f t="shared" si="4"/>
        <v>5356</v>
      </c>
      <c r="K86" s="21"/>
      <c r="L86" s="21"/>
      <c r="M86" s="21"/>
      <c r="N86" s="21"/>
      <c r="AR86" s="21" t="str">
        <f>_xlfn.XLOOKUP(AS86,Country!$E$4:$E$273,Country!$B$4:$B$273)</f>
        <v>Europe</v>
      </c>
      <c r="AS86" s="21" t="s">
        <v>4921</v>
      </c>
      <c r="AT86" s="21" t="s">
        <v>5011</v>
      </c>
      <c r="AU86" s="21">
        <v>1509</v>
      </c>
    </row>
    <row r="87" spans="2:47" x14ac:dyDescent="0.25">
      <c r="B87" s="21" t="s">
        <v>5719</v>
      </c>
      <c r="C87" s="21" t="s">
        <v>5804</v>
      </c>
      <c r="D87" s="21" t="s">
        <v>5803</v>
      </c>
      <c r="E87" s="21">
        <v>140</v>
      </c>
      <c r="F87" s="21">
        <f t="shared" si="5"/>
        <v>5857.6</v>
      </c>
      <c r="G87" s="21" t="e">
        <f t="shared" si="4"/>
        <v>#N/A</v>
      </c>
      <c r="K87" s="21"/>
      <c r="L87" s="21"/>
      <c r="M87" s="21"/>
      <c r="N87" s="21"/>
      <c r="AR87" s="21" t="str">
        <f>_xlfn.XLOOKUP(AS87,Country!$E$4:$E$273,Country!$B$4:$B$273)</f>
        <v>Europe</v>
      </c>
      <c r="AS87" s="21" t="s">
        <v>5367</v>
      </c>
      <c r="AT87" s="21" t="s">
        <v>5010</v>
      </c>
      <c r="AU87" s="21">
        <v>957</v>
      </c>
    </row>
    <row r="88" spans="2:47" x14ac:dyDescent="0.25">
      <c r="B88" s="21" t="str">
        <f>_xlfn.XLOOKUP(C88,Country!$E$4:$E$273,Country!$B$4:$B$273)</f>
        <v>Asia</v>
      </c>
      <c r="C88" s="21" t="s">
        <v>4822</v>
      </c>
      <c r="D88" s="21" t="s">
        <v>5039</v>
      </c>
      <c r="E88" s="21">
        <v>140</v>
      </c>
      <c r="F88" s="21">
        <f t="shared" si="5"/>
        <v>5857.6</v>
      </c>
      <c r="G88" s="21">
        <f t="shared" si="4"/>
        <v>3979</v>
      </c>
      <c r="K88" s="21"/>
      <c r="L88" s="21"/>
      <c r="M88" s="21"/>
      <c r="N88" s="21"/>
      <c r="AR88" s="21" t="str">
        <f>_xlfn.XLOOKUP(AS88,Country!$E$4:$E$273,Country!$B$4:$B$273)</f>
        <v>Asia</v>
      </c>
      <c r="AS88" s="21" t="s">
        <v>4784</v>
      </c>
      <c r="AT88" s="21" t="s">
        <v>4869</v>
      </c>
      <c r="AU88" s="21">
        <v>3682</v>
      </c>
    </row>
    <row r="89" spans="2:47" x14ac:dyDescent="0.25">
      <c r="B89" s="21" t="e">
        <f>_xlfn.XLOOKUP(C89,Country!$E$4:$E$273,Country!$B$4:$B$273)</f>
        <v>#N/A</v>
      </c>
      <c r="C89" s="21" t="s">
        <v>4823</v>
      </c>
      <c r="D89" s="21" t="s">
        <v>5041</v>
      </c>
      <c r="E89" s="21">
        <v>160</v>
      </c>
      <c r="F89" s="21">
        <f t="shared" si="5"/>
        <v>6694.4000000000005</v>
      </c>
      <c r="G89" s="21">
        <f t="shared" si="4"/>
        <v>4111</v>
      </c>
      <c r="K89" s="21"/>
      <c r="L89" s="21"/>
      <c r="M89" s="21"/>
      <c r="N89" s="21"/>
      <c r="AR89" s="21" t="str">
        <f>_xlfn.XLOOKUP(AS89,Country!$E$4:$E$273,Country!$B$4:$B$273)</f>
        <v>Europe</v>
      </c>
      <c r="AS89" s="21" t="s">
        <v>4785</v>
      </c>
      <c r="AT89" s="21" t="s">
        <v>5774</v>
      </c>
      <c r="AU89" s="21">
        <v>2444</v>
      </c>
    </row>
    <row r="90" spans="2:47" x14ac:dyDescent="0.25">
      <c r="B90" s="21" t="str">
        <f>_xlfn.XLOOKUP(C90,Country!$E$4:$E$273,Country!$B$4:$B$273)</f>
        <v>Europe</v>
      </c>
      <c r="C90" s="21" t="s">
        <v>4824</v>
      </c>
      <c r="D90" s="21" t="s">
        <v>5042</v>
      </c>
      <c r="E90" s="21">
        <v>140</v>
      </c>
      <c r="F90" s="21">
        <f t="shared" si="5"/>
        <v>5857.6</v>
      </c>
      <c r="G90" s="21">
        <f t="shared" si="4"/>
        <v>2705</v>
      </c>
      <c r="K90" s="21"/>
      <c r="L90" s="21"/>
      <c r="M90" s="21"/>
      <c r="N90" s="21"/>
      <c r="AR90" s="21" t="str">
        <f>_xlfn.XLOOKUP(AS90,Country!$E$4:$E$273,Country!$B$4:$B$273)</f>
        <v>North America</v>
      </c>
      <c r="AS90" s="21" t="s">
        <v>4786</v>
      </c>
      <c r="AT90" s="21" t="s">
        <v>4865</v>
      </c>
      <c r="AU90" s="21">
        <v>4942</v>
      </c>
    </row>
    <row r="91" spans="2:47" x14ac:dyDescent="0.25">
      <c r="B91" s="21" t="str">
        <f>_xlfn.XLOOKUP(C91,Country!$E$4:$E$273,Country!$B$4:$B$273)</f>
        <v>Africa</v>
      </c>
      <c r="C91" s="21" t="s">
        <v>4825</v>
      </c>
      <c r="D91" s="21" t="s">
        <v>4850</v>
      </c>
      <c r="E91" s="21">
        <v>220</v>
      </c>
      <c r="F91" s="21">
        <f t="shared" si="5"/>
        <v>9204.8000000000011</v>
      </c>
      <c r="G91" s="21">
        <f t="shared" si="4"/>
        <v>5783</v>
      </c>
      <c r="K91" s="21"/>
      <c r="L91" s="21"/>
      <c r="M91" s="21"/>
      <c r="N91" s="21"/>
      <c r="AR91" s="21" t="str">
        <f>_xlfn.XLOOKUP(AS91,Country!$E$4:$E$273,Country!$B$4:$B$273)</f>
        <v>Asia</v>
      </c>
      <c r="AS91" s="21" t="s">
        <v>4787</v>
      </c>
      <c r="AT91" s="21" t="s">
        <v>5012</v>
      </c>
      <c r="AU91" s="21">
        <v>2521</v>
      </c>
    </row>
    <row r="92" spans="2:47" x14ac:dyDescent="0.25">
      <c r="B92" s="21" t="str">
        <f>_xlfn.XLOOKUP(C92,Country!$E$4:$E$273,Country!$B$4:$B$273)</f>
        <v>South America</v>
      </c>
      <c r="C92" s="21" t="s">
        <v>4826</v>
      </c>
      <c r="D92" s="21" t="s">
        <v>5588</v>
      </c>
      <c r="E92" s="21">
        <v>120</v>
      </c>
      <c r="F92" s="21">
        <f t="shared" si="5"/>
        <v>5020.8</v>
      </c>
      <c r="G92" s="21">
        <f t="shared" si="4"/>
        <v>4799</v>
      </c>
      <c r="K92" s="21"/>
      <c r="L92" s="21"/>
      <c r="M92" s="21"/>
      <c r="N92" s="21"/>
      <c r="AR92" s="21" t="str">
        <f>_xlfn.XLOOKUP(AS92,Country!$E$4:$E$273,Country!$B$4:$B$273)</f>
        <v>Asia</v>
      </c>
      <c r="AS92" s="21" t="s">
        <v>4788</v>
      </c>
      <c r="AT92" s="21" t="s">
        <v>5013</v>
      </c>
      <c r="AU92" s="21">
        <v>4026</v>
      </c>
    </row>
    <row r="93" spans="2:47" x14ac:dyDescent="0.25">
      <c r="B93" s="21" t="str">
        <f>_xlfn.XLOOKUP(C93,Country!$E$4:$E$273,Country!$B$4:$B$273)</f>
        <v>Europe</v>
      </c>
      <c r="C93" s="21" t="s">
        <v>4827</v>
      </c>
      <c r="D93" s="21" t="s">
        <v>4851</v>
      </c>
      <c r="E93" s="21">
        <v>70</v>
      </c>
      <c r="F93" s="21">
        <f t="shared" si="5"/>
        <v>2928.8</v>
      </c>
      <c r="G93" s="21">
        <f t="shared" si="4"/>
        <v>1587</v>
      </c>
      <c r="K93" s="21"/>
      <c r="L93" s="21"/>
      <c r="M93" s="21"/>
      <c r="N93" s="21"/>
      <c r="AR93" s="21" t="str">
        <f>_xlfn.XLOOKUP(AS93,Country!$E$4:$E$273,Country!$B$4:$B$273)</f>
        <v>Asia</v>
      </c>
      <c r="AS93" s="21" t="s">
        <v>4922</v>
      </c>
      <c r="AT93" s="21" t="s">
        <v>5755</v>
      </c>
      <c r="AU93" s="21">
        <v>2257</v>
      </c>
    </row>
    <row r="94" spans="2:47" x14ac:dyDescent="0.25">
      <c r="B94" s="21" t="str">
        <f>_xlfn.XLOOKUP(C94,Country!$E$4:$E$273,Country!$B$4:$B$273)</f>
        <v>Europe</v>
      </c>
      <c r="C94" s="21" t="s">
        <v>4828</v>
      </c>
      <c r="D94" s="21" t="s">
        <v>4852</v>
      </c>
      <c r="E94" s="21">
        <v>80</v>
      </c>
      <c r="F94" s="21">
        <f t="shared" si="5"/>
        <v>3347.2000000000003</v>
      </c>
      <c r="G94" s="21">
        <f t="shared" si="4"/>
        <v>2158</v>
      </c>
      <c r="K94" s="21"/>
      <c r="L94" s="21"/>
      <c r="M94" s="21"/>
      <c r="N94" s="21"/>
      <c r="AR94" s="21" t="str">
        <f>_xlfn.XLOOKUP(AS94,Country!$E$4:$E$273,Country!$B$4:$B$273)</f>
        <v>Africa</v>
      </c>
      <c r="AS94" s="21" t="s">
        <v>4789</v>
      </c>
      <c r="AT94" s="21" t="s">
        <v>5014</v>
      </c>
      <c r="AU94" s="21">
        <v>5803</v>
      </c>
    </row>
    <row r="95" spans="2:47" x14ac:dyDescent="0.25">
      <c r="B95" s="21" t="str">
        <f>_xlfn.XLOOKUP(C95,Country!$E$4:$E$273,Country!$B$4:$B$273)</f>
        <v>Asia</v>
      </c>
      <c r="C95" s="21" t="s">
        <v>4829</v>
      </c>
      <c r="D95" s="21" t="s">
        <v>5300</v>
      </c>
      <c r="E95" s="21">
        <v>140</v>
      </c>
      <c r="F95" s="21">
        <f t="shared" si="5"/>
        <v>5857.6</v>
      </c>
      <c r="G95" s="21" t="e">
        <f t="shared" si="4"/>
        <v>#N/A</v>
      </c>
      <c r="K95" s="21"/>
      <c r="L95" s="21"/>
      <c r="M95" s="21"/>
      <c r="N95" s="21"/>
      <c r="AR95" s="21" t="str">
        <f>_xlfn.XLOOKUP(AS95,Country!$E$4:$E$273,Country!$B$4:$B$273)</f>
        <v>Oceania</v>
      </c>
      <c r="AS95" s="21" t="s">
        <v>4923</v>
      </c>
      <c r="AT95" s="21" t="s">
        <v>5793</v>
      </c>
      <c r="AU95" s="21">
        <v>6229</v>
      </c>
    </row>
    <row r="96" spans="2:47" x14ac:dyDescent="0.25">
      <c r="B96" s="21" t="str">
        <f>_xlfn.XLOOKUP(C96,Country!$E$4:$E$273,Country!$B$4:$B$273)</f>
        <v>Asia</v>
      </c>
      <c r="C96" s="21" t="s">
        <v>4830</v>
      </c>
      <c r="D96" s="21" t="s">
        <v>4847</v>
      </c>
      <c r="E96" s="21">
        <v>140</v>
      </c>
      <c r="F96" s="21">
        <f t="shared" si="5"/>
        <v>5857.6</v>
      </c>
      <c r="G96" s="21">
        <f t="shared" si="4"/>
        <v>4862</v>
      </c>
      <c r="K96" s="21"/>
      <c r="L96" s="21"/>
      <c r="M96" s="21"/>
      <c r="N96" s="21"/>
      <c r="AR96" s="21" t="e">
        <f>_xlfn.XLOOKUP(AS96,Country!$E$4:$E$273,Country!$B$4:$B$273)</f>
        <v>#N/A</v>
      </c>
      <c r="AS96" s="21" t="s">
        <v>5226</v>
      </c>
      <c r="AT96" s="21" t="s">
        <v>5728</v>
      </c>
      <c r="AU96" s="21">
        <v>2335</v>
      </c>
    </row>
    <row r="97" spans="2:47" x14ac:dyDescent="0.25">
      <c r="B97" s="21" t="str">
        <f>_xlfn.XLOOKUP(C97,Country!$E$4:$E$273,Country!$B$4:$B$273)</f>
        <v>Africa</v>
      </c>
      <c r="C97" s="21" t="s">
        <v>4831</v>
      </c>
      <c r="D97" s="21" t="s">
        <v>5156</v>
      </c>
      <c r="E97" s="21">
        <v>160</v>
      </c>
      <c r="F97" s="21">
        <f t="shared" si="5"/>
        <v>6694.4000000000005</v>
      </c>
      <c r="G97" s="21">
        <f t="shared" si="4"/>
        <v>3262</v>
      </c>
      <c r="K97" s="21"/>
      <c r="L97" s="21"/>
      <c r="M97" s="21"/>
      <c r="N97" s="21"/>
      <c r="AR97" s="21" t="e">
        <f>_xlfn.XLOOKUP(AS97,Country!$E$4:$E$273,Country!$B$4:$B$273)</f>
        <v>#N/A</v>
      </c>
      <c r="AS97" s="21" t="s">
        <v>5229</v>
      </c>
      <c r="AT97" s="21" t="s">
        <v>5034</v>
      </c>
      <c r="AU97" s="21">
        <v>2535</v>
      </c>
    </row>
    <row r="98" spans="2:47" x14ac:dyDescent="0.25">
      <c r="B98" s="21" t="str">
        <f>_xlfn.XLOOKUP(C98,Country!$E$4:$E$273,Country!$B$4:$B$273)</f>
        <v>Asia</v>
      </c>
      <c r="C98" s="21" t="s">
        <v>4832</v>
      </c>
      <c r="D98" s="21" t="s">
        <v>4848</v>
      </c>
      <c r="E98" s="21">
        <v>140</v>
      </c>
      <c r="F98" s="21">
        <f t="shared" si="5"/>
        <v>5857.6</v>
      </c>
      <c r="G98" s="21">
        <f t="shared" si="4"/>
        <v>2924</v>
      </c>
      <c r="K98" s="21"/>
      <c r="L98" s="21"/>
      <c r="M98" s="21"/>
      <c r="N98" s="21"/>
      <c r="AR98" s="21" t="str">
        <f>_xlfn.XLOOKUP(AS98,Country!$E$4:$E$273,Country!$B$4:$B$273)</f>
        <v>Asia</v>
      </c>
      <c r="AS98" s="21" t="s">
        <v>4790</v>
      </c>
      <c r="AT98" s="21" t="s">
        <v>4864</v>
      </c>
      <c r="AU98" s="21">
        <v>4214</v>
      </c>
    </row>
    <row r="99" spans="2:47" x14ac:dyDescent="0.25">
      <c r="B99" s="21" t="str">
        <f>_xlfn.XLOOKUP(C99,Country!$E$4:$E$273,Country!$B$4:$B$273)</f>
        <v>South America</v>
      </c>
      <c r="C99" s="21" t="s">
        <v>4833</v>
      </c>
      <c r="D99" s="21" t="s">
        <v>4849</v>
      </c>
      <c r="E99" s="21">
        <v>160</v>
      </c>
      <c r="F99" s="21">
        <f t="shared" si="5"/>
        <v>6694.4000000000005</v>
      </c>
      <c r="G99" s="21">
        <f t="shared" si="4"/>
        <v>3235</v>
      </c>
      <c r="K99" s="21"/>
      <c r="L99" s="21"/>
      <c r="M99" s="21"/>
      <c r="N99" s="21"/>
      <c r="AR99" s="21" t="str">
        <f>_xlfn.XLOOKUP(AS99,Country!$E$4:$E$273,Country!$B$4:$B$273)</f>
        <v>Asia</v>
      </c>
      <c r="AS99" s="21" t="s">
        <v>4924</v>
      </c>
      <c r="AT99" s="21" t="s">
        <v>5757</v>
      </c>
      <c r="AU99" s="21">
        <v>3094</v>
      </c>
    </row>
    <row r="100" spans="2:47" x14ac:dyDescent="0.25">
      <c r="B100" s="21" t="s">
        <v>5720</v>
      </c>
      <c r="C100" s="21" t="s">
        <v>4841</v>
      </c>
      <c r="D100" s="21" t="s">
        <v>5812</v>
      </c>
      <c r="E100" s="21">
        <v>100</v>
      </c>
      <c r="F100" s="21">
        <f t="shared" si="5"/>
        <v>4184</v>
      </c>
      <c r="G100" s="21" t="e">
        <f t="shared" si="4"/>
        <v>#N/A</v>
      </c>
      <c r="K100" s="21"/>
      <c r="L100" s="21"/>
      <c r="M100" s="21"/>
      <c r="N100" s="21"/>
      <c r="AR100" s="21" t="str">
        <f>_xlfn.XLOOKUP(AS100,Country!$E$4:$E$273,Country!$B$4:$B$273)</f>
        <v>Asia</v>
      </c>
      <c r="AS100" s="21" t="s">
        <v>5236</v>
      </c>
      <c r="AT100" s="21" t="s">
        <v>5758</v>
      </c>
      <c r="AU100" s="21">
        <v>4735</v>
      </c>
    </row>
    <row r="101" spans="2:47" x14ac:dyDescent="0.25">
      <c r="B101" s="21" t="s">
        <v>5720</v>
      </c>
      <c r="C101" s="21" t="s">
        <v>4842</v>
      </c>
      <c r="D101" s="21" t="s">
        <v>5813</v>
      </c>
      <c r="E101" s="21">
        <v>180</v>
      </c>
      <c r="F101" s="21">
        <f t="shared" si="5"/>
        <v>7531.2000000000007</v>
      </c>
      <c r="G101" s="21" t="e">
        <f t="shared" si="4"/>
        <v>#N/A</v>
      </c>
      <c r="K101" s="21"/>
      <c r="L101" s="21"/>
      <c r="M101" s="21"/>
      <c r="N101" s="21"/>
      <c r="AR101" s="21" t="str">
        <f>_xlfn.XLOOKUP(AS101,Country!$E$4:$E$273,Country!$B$4:$B$273)</f>
        <v>Europe</v>
      </c>
      <c r="AS101" s="21" t="s">
        <v>4925</v>
      </c>
      <c r="AT101" s="21" t="s">
        <v>5015</v>
      </c>
      <c r="AU101" s="21">
        <v>1671</v>
      </c>
    </row>
    <row r="102" spans="2:47" x14ac:dyDescent="0.25">
      <c r="B102" s="21" t="s">
        <v>5720</v>
      </c>
      <c r="C102" s="21" t="s">
        <v>4843</v>
      </c>
      <c r="D102" s="21" t="s">
        <v>5814</v>
      </c>
      <c r="E102" s="21">
        <v>140</v>
      </c>
      <c r="F102" s="21">
        <f t="shared" si="5"/>
        <v>5857.6</v>
      </c>
      <c r="G102" s="21" t="e">
        <f t="shared" si="4"/>
        <v>#N/A</v>
      </c>
      <c r="K102" s="21"/>
      <c r="L102" s="21"/>
      <c r="M102" s="21"/>
      <c r="N102" s="21"/>
      <c r="AR102" s="21" t="str">
        <f>_xlfn.XLOOKUP(AS102,Country!$E$4:$E$273,Country!$B$4:$B$273)</f>
        <v>Asia</v>
      </c>
      <c r="AS102" s="21" t="s">
        <v>4792</v>
      </c>
      <c r="AT102" s="21" t="s">
        <v>4861</v>
      </c>
      <c r="AU102" s="21">
        <v>2953</v>
      </c>
    </row>
    <row r="103" spans="2:47" x14ac:dyDescent="0.25">
      <c r="B103" s="21" t="str">
        <f>_xlfn.XLOOKUP(C103,Country!$E$4:$E$273,Country!$B$4:$B$273)</f>
        <v>Africa</v>
      </c>
      <c r="C103" s="21" t="s">
        <v>4834</v>
      </c>
      <c r="D103" s="21" t="s">
        <v>4840</v>
      </c>
      <c r="E103" s="101">
        <v>160</v>
      </c>
      <c r="F103" s="21">
        <f t="shared" si="5"/>
        <v>6694.4000000000005</v>
      </c>
      <c r="G103" s="21">
        <f t="shared" si="4"/>
        <v>5499</v>
      </c>
      <c r="K103" s="21"/>
      <c r="L103" s="21"/>
      <c r="M103" s="21"/>
      <c r="N103" s="21"/>
      <c r="AR103" s="21" t="str">
        <f>_xlfn.XLOOKUP(AS103,Country!$E$4:$E$273,Country!$B$4:$B$273)</f>
        <v>Africa</v>
      </c>
      <c r="AS103" s="21" t="s">
        <v>4926</v>
      </c>
      <c r="AT103" s="21" t="s">
        <v>5739</v>
      </c>
      <c r="AU103" s="21">
        <v>4439</v>
      </c>
    </row>
    <row r="104" spans="2:47" x14ac:dyDescent="0.25">
      <c r="B104" s="21" t="str">
        <f>_xlfn.XLOOKUP(C104,Country!$E$4:$E$273,Country!$B$4:$B$273)</f>
        <v>Asia</v>
      </c>
      <c r="C104" s="21" t="s">
        <v>4835</v>
      </c>
      <c r="D104" s="21" t="s">
        <v>4844</v>
      </c>
      <c r="E104" s="21">
        <v>140</v>
      </c>
      <c r="F104" s="21">
        <f t="shared" si="5"/>
        <v>5857.6</v>
      </c>
      <c r="G104" s="21">
        <f t="shared" si="4"/>
        <v>4239</v>
      </c>
      <c r="K104" s="21"/>
      <c r="L104" s="21"/>
      <c r="M104" s="21"/>
      <c r="N104" s="21"/>
      <c r="AR104" s="21" t="str">
        <f>_xlfn.XLOOKUP(AS104,Country!$E$4:$E$273,Country!$B$4:$B$273)</f>
        <v>Africa</v>
      </c>
      <c r="AS104" s="21" t="s">
        <v>4927</v>
      </c>
      <c r="AT104" s="21" t="s">
        <v>5740</v>
      </c>
      <c r="AU104" s="21">
        <v>4926</v>
      </c>
    </row>
    <row r="105" spans="2:47" x14ac:dyDescent="0.25">
      <c r="B105" s="21" t="str">
        <f>_xlfn.XLOOKUP(C105,Country!$E$4:$E$273,Country!$B$4:$B$273)</f>
        <v>South America</v>
      </c>
      <c r="C105" s="21" t="s">
        <v>4836</v>
      </c>
      <c r="D105" s="21" t="s">
        <v>4845</v>
      </c>
      <c r="E105" s="21">
        <v>160</v>
      </c>
      <c r="F105" s="21">
        <f t="shared" si="5"/>
        <v>6694.4000000000005</v>
      </c>
      <c r="G105" s="21">
        <f t="shared" si="4"/>
        <v>5211</v>
      </c>
      <c r="K105" s="21"/>
      <c r="L105" s="21"/>
      <c r="M105" s="21"/>
      <c r="N105" s="21"/>
      <c r="AR105" s="21" t="e">
        <f>_xlfn.XLOOKUP(AS105,Country!$E$4:$E$273,Country!$B$4:$B$273)</f>
        <v>#N/A</v>
      </c>
      <c r="AS105" s="21" t="s">
        <v>4928</v>
      </c>
      <c r="AT105" s="21" t="s">
        <v>5016</v>
      </c>
      <c r="AU105" s="21">
        <v>3861</v>
      </c>
    </row>
    <row r="106" spans="2:47" x14ac:dyDescent="0.25">
      <c r="B106" s="21" t="str">
        <f>_xlfn.XLOOKUP(C106,Country!$E$4:$E$273,Country!$B$4:$B$273)</f>
        <v>Africa</v>
      </c>
      <c r="C106" s="21" t="s">
        <v>4837</v>
      </c>
      <c r="D106" s="21" t="s">
        <v>5162</v>
      </c>
      <c r="E106" s="21">
        <v>180</v>
      </c>
      <c r="F106" s="21">
        <f t="shared" si="5"/>
        <v>7531.2000000000007</v>
      </c>
      <c r="G106" s="21">
        <f t="shared" si="4"/>
        <v>5265</v>
      </c>
      <c r="K106" s="21"/>
      <c r="L106" s="21"/>
      <c r="M106" s="21"/>
      <c r="N106" s="21"/>
      <c r="AR106" s="21" t="str">
        <f>_xlfn.XLOOKUP(AS106,Country!$E$4:$E$273,Country!$B$4:$B$273)</f>
        <v>Europe</v>
      </c>
      <c r="AS106" s="21" t="s">
        <v>4929</v>
      </c>
      <c r="AT106" s="21" t="s">
        <v>5017</v>
      </c>
      <c r="AU106" s="21">
        <v>1801</v>
      </c>
    </row>
    <row r="107" spans="2:47" x14ac:dyDescent="0.25">
      <c r="K107" s="21"/>
      <c r="L107" s="21"/>
      <c r="M107" s="21"/>
      <c r="N107" s="21"/>
      <c r="AR107" s="21" t="str">
        <f>_xlfn.XLOOKUP(AS107,Country!$E$4:$E$273,Country!$B$4:$B$273)</f>
        <v>Europe</v>
      </c>
      <c r="AS107" s="21" t="s">
        <v>4793</v>
      </c>
      <c r="AT107" s="21" t="s">
        <v>4862</v>
      </c>
      <c r="AU107" s="21">
        <v>1687</v>
      </c>
    </row>
    <row r="108" spans="2:47" x14ac:dyDescent="0.25">
      <c r="K108" s="21"/>
      <c r="L108" s="21"/>
      <c r="M108" s="21"/>
      <c r="N108" s="21"/>
      <c r="AR108" s="21" t="str">
        <f>_xlfn.XLOOKUP(AS108,Country!$E$4:$E$273,Country!$B$4:$B$273)</f>
        <v>Africa</v>
      </c>
      <c r="AS108" s="21" t="s">
        <v>4795</v>
      </c>
      <c r="AT108" s="21" t="s">
        <v>4859</v>
      </c>
      <c r="AU108" s="21">
        <v>4771</v>
      </c>
    </row>
    <row r="109" spans="2:47" x14ac:dyDescent="0.25">
      <c r="K109" s="21"/>
      <c r="L109" s="21"/>
      <c r="M109" s="21"/>
      <c r="N109" s="21"/>
      <c r="AR109" s="21" t="str">
        <f>_xlfn.XLOOKUP(AS109,Country!$E$4:$E$273,Country!$B$4:$B$273)</f>
        <v>Africa</v>
      </c>
      <c r="AS109" s="21" t="s">
        <v>4930</v>
      </c>
      <c r="AT109" s="21" t="s">
        <v>5741</v>
      </c>
      <c r="AU109" s="21">
        <v>5019</v>
      </c>
    </row>
    <row r="110" spans="2:47" x14ac:dyDescent="0.25">
      <c r="K110" s="21"/>
      <c r="L110" s="21"/>
      <c r="M110" s="21"/>
      <c r="N110" s="21"/>
      <c r="AR110" s="21" t="str">
        <f>_xlfn.XLOOKUP(AS110,Country!$E$4:$E$273,Country!$B$4:$B$273)</f>
        <v>Asia</v>
      </c>
      <c r="AS110" s="21" t="s">
        <v>4798</v>
      </c>
      <c r="AT110" s="21" t="s">
        <v>5018</v>
      </c>
      <c r="AU110" s="21">
        <v>5225</v>
      </c>
    </row>
    <row r="111" spans="2:47" x14ac:dyDescent="0.25">
      <c r="K111" s="21"/>
      <c r="L111" s="21"/>
      <c r="M111" s="21"/>
      <c r="N111" s="21"/>
      <c r="AR111" s="21" t="str">
        <f>_xlfn.XLOOKUP(AS111,Country!$E$4:$E$273,Country!$B$4:$B$273)</f>
        <v>Asia</v>
      </c>
      <c r="AS111" s="21" t="s">
        <v>4931</v>
      </c>
      <c r="AT111" s="21" t="s">
        <v>5759</v>
      </c>
      <c r="AU111" s="21">
        <v>10224</v>
      </c>
    </row>
    <row r="112" spans="2:47" x14ac:dyDescent="0.25">
      <c r="K112" s="21"/>
      <c r="L112" s="21"/>
      <c r="M112" s="21"/>
      <c r="N112" s="21"/>
      <c r="AR112" s="21" t="str">
        <f>_xlfn.XLOOKUP(AS112,Country!$E$4:$E$273,Country!$B$4:$B$273)</f>
        <v>Africa</v>
      </c>
      <c r="AS112" s="21" t="s">
        <v>4796</v>
      </c>
      <c r="AT112" s="21" t="s">
        <v>4860</v>
      </c>
      <c r="AU112" s="21">
        <v>5617</v>
      </c>
    </row>
    <row r="113" spans="11:47" x14ac:dyDescent="0.25">
      <c r="K113" s="21"/>
      <c r="L113" s="21"/>
      <c r="M113" s="21"/>
      <c r="N113" s="21"/>
      <c r="AR113" s="21" t="str">
        <f>_xlfn.XLOOKUP(AS113,Country!$E$4:$E$273,Country!$B$4:$B$273)</f>
        <v>Europe</v>
      </c>
      <c r="AS113" s="21" t="s">
        <v>4797</v>
      </c>
      <c r="AT113" s="21" t="s">
        <v>5775</v>
      </c>
      <c r="AU113" s="21">
        <v>3091</v>
      </c>
    </row>
    <row r="114" spans="11:47" x14ac:dyDescent="0.25">
      <c r="K114" s="21"/>
      <c r="L114" s="21"/>
      <c r="M114" s="21"/>
      <c r="N114" s="21"/>
      <c r="AR114" s="21" t="e">
        <f>_xlfn.XLOOKUP(AS114,Country!$E$4:$E$273,Country!$B$4:$B$273)</f>
        <v>#N/A</v>
      </c>
      <c r="AS114" s="21" t="s">
        <v>4932</v>
      </c>
      <c r="AT114" s="21" t="s">
        <v>5019</v>
      </c>
      <c r="AU114" s="21">
        <v>5325</v>
      </c>
    </row>
    <row r="115" spans="11:47" x14ac:dyDescent="0.25">
      <c r="K115" s="21"/>
      <c r="L115" s="21"/>
      <c r="M115" s="21"/>
      <c r="N115" s="21"/>
      <c r="AR115" s="21" t="str">
        <f>_xlfn.XLOOKUP(AS115,Country!$E$4:$E$273,Country!$B$4:$B$273)</f>
        <v>Africa</v>
      </c>
      <c r="AS115" s="21" t="s">
        <v>4800</v>
      </c>
      <c r="AT115" s="21" t="s">
        <v>5742</v>
      </c>
      <c r="AU115" s="21">
        <v>5547</v>
      </c>
    </row>
    <row r="116" spans="11:47" x14ac:dyDescent="0.25">
      <c r="K116" s="21"/>
      <c r="L116" s="21"/>
      <c r="M116" s="21"/>
      <c r="N116" s="21"/>
      <c r="AR116" s="21" t="str">
        <f>_xlfn.XLOOKUP(AS116,Country!$E$4:$E$273,Country!$B$4:$B$273)</f>
        <v>Africa</v>
      </c>
      <c r="AS116" s="21" t="s">
        <v>4933</v>
      </c>
      <c r="AT116" s="21" t="s">
        <v>5743</v>
      </c>
      <c r="AU116" s="21">
        <v>5055</v>
      </c>
    </row>
    <row r="117" spans="11:47" x14ac:dyDescent="0.25">
      <c r="K117" s="21"/>
      <c r="L117" s="21"/>
      <c r="M117" s="21"/>
      <c r="N117" s="21"/>
      <c r="AR117" s="21" t="str">
        <f>_xlfn.XLOOKUP(AS117,Country!$E$4:$E$273,Country!$B$4:$B$273)</f>
        <v>North America</v>
      </c>
      <c r="AS117" s="21" t="s">
        <v>4801</v>
      </c>
      <c r="AT117" s="21" t="s">
        <v>5020</v>
      </c>
      <c r="AU117" s="21">
        <v>4974</v>
      </c>
    </row>
    <row r="118" spans="11:47" x14ac:dyDescent="0.25">
      <c r="K118" s="21"/>
      <c r="L118" s="21"/>
      <c r="M118" s="21"/>
      <c r="N118" s="21"/>
      <c r="AR118" s="21" t="str">
        <f>_xlfn.XLOOKUP(AS118,Country!$E$4:$E$273,Country!$B$4:$B$273)</f>
        <v>Oceania</v>
      </c>
      <c r="AS118" s="21" t="s">
        <v>5618</v>
      </c>
      <c r="AT118" s="21" t="s">
        <v>5021</v>
      </c>
      <c r="AU118" s="21">
        <v>4587</v>
      </c>
    </row>
    <row r="119" spans="11:47" x14ac:dyDescent="0.25">
      <c r="K119" s="21"/>
      <c r="L119" s="21"/>
      <c r="M119" s="21"/>
      <c r="N119" s="21"/>
      <c r="AR119" s="21" t="str">
        <f>_xlfn.XLOOKUP(AS119,Country!$E$4:$E$273,Country!$B$4:$B$273)</f>
        <v>Europe</v>
      </c>
      <c r="AS119" s="21" t="s">
        <v>5394</v>
      </c>
      <c r="AT119" s="21" t="s">
        <v>5730</v>
      </c>
      <c r="AU119" s="21">
        <v>1910</v>
      </c>
    </row>
    <row r="120" spans="11:47" x14ac:dyDescent="0.25">
      <c r="K120" s="21"/>
      <c r="L120" s="21"/>
      <c r="M120" s="21"/>
      <c r="N120" s="21"/>
      <c r="AR120" s="21" t="str">
        <f>_xlfn.XLOOKUP(AS120,Country!$E$4:$E$273,Country!$B$4:$B$273)</f>
        <v>Europe</v>
      </c>
      <c r="AS120" s="21" t="s">
        <v>4934</v>
      </c>
      <c r="AT120" s="21" t="s">
        <v>5022</v>
      </c>
      <c r="AU120" s="21">
        <v>1907</v>
      </c>
    </row>
    <row r="121" spans="11:47" x14ac:dyDescent="0.25">
      <c r="K121" s="21"/>
      <c r="L121" s="21"/>
      <c r="M121" s="21"/>
      <c r="N121" s="21"/>
      <c r="AR121" s="21" t="str">
        <f>_xlfn.XLOOKUP(AS121,Country!$E$4:$E$273,Country!$B$4:$B$273)</f>
        <v>Asia</v>
      </c>
      <c r="AS121" s="21" t="s">
        <v>4935</v>
      </c>
      <c r="AT121" s="21" t="s">
        <v>5023</v>
      </c>
      <c r="AU121" s="21">
        <v>2226</v>
      </c>
    </row>
    <row r="122" spans="11:47" x14ac:dyDescent="0.25">
      <c r="K122" s="21"/>
      <c r="L122" s="21"/>
      <c r="M122" s="21"/>
      <c r="N122" s="21"/>
      <c r="AR122" s="21" t="str">
        <f>_xlfn.XLOOKUP(AS122,Country!$E$4:$E$273,Country!$B$4:$B$273)</f>
        <v>Africa</v>
      </c>
      <c r="AS122" s="21" t="s">
        <v>4799</v>
      </c>
      <c r="AT122" s="21" t="s">
        <v>4858</v>
      </c>
      <c r="AU122" s="21">
        <v>3568</v>
      </c>
    </row>
    <row r="123" spans="11:47" x14ac:dyDescent="0.25">
      <c r="K123" s="21"/>
      <c r="L123" s="21"/>
      <c r="M123" s="21"/>
      <c r="N123" s="21"/>
      <c r="AR123" s="21" t="str">
        <f>_xlfn.XLOOKUP(AS123,Country!$E$4:$E$273,Country!$B$4:$B$273)</f>
        <v>Africa</v>
      </c>
      <c r="AS123" s="21" t="s">
        <v>4802</v>
      </c>
      <c r="AT123" s="21" t="s">
        <v>5744</v>
      </c>
      <c r="AU123" s="21">
        <v>4646</v>
      </c>
    </row>
    <row r="124" spans="11:47" x14ac:dyDescent="0.25">
      <c r="K124" s="21"/>
      <c r="L124" s="21"/>
      <c r="M124" s="21"/>
      <c r="N124" s="21"/>
      <c r="AR124" s="21" t="str">
        <f>_xlfn.XLOOKUP(AS124,Country!$E$4:$E$273,Country!$B$4:$B$273)</f>
        <v>Asia</v>
      </c>
      <c r="AS124" s="21" t="s">
        <v>4936</v>
      </c>
      <c r="AT124" s="21" t="s">
        <v>4876</v>
      </c>
      <c r="AU124" s="21">
        <v>4565</v>
      </c>
    </row>
    <row r="125" spans="11:47" x14ac:dyDescent="0.25">
      <c r="K125" s="21"/>
      <c r="L125" s="21"/>
      <c r="M125" s="21"/>
      <c r="N125" s="21"/>
      <c r="AR125" s="21" t="str">
        <f>_xlfn.XLOOKUP(AS125,Country!$E$4:$E$273,Country!$B$4:$B$273)</f>
        <v>Africa</v>
      </c>
      <c r="AS125" s="21" t="s">
        <v>4937</v>
      </c>
      <c r="AT125" s="21" t="s">
        <v>5024</v>
      </c>
      <c r="AU125" s="21">
        <v>5305</v>
      </c>
    </row>
    <row r="126" spans="11:47" x14ac:dyDescent="0.25">
      <c r="K126" s="21"/>
      <c r="L126" s="21"/>
      <c r="M126" s="21"/>
      <c r="N126" s="21"/>
      <c r="AR126" s="21" t="str">
        <f>_xlfn.XLOOKUP(AS126,Country!$E$4:$E$273,Country!$B$4:$B$273)</f>
        <v>Oceania</v>
      </c>
      <c r="AS126" s="21" t="s">
        <v>4938</v>
      </c>
      <c r="AT126" s="21" t="s">
        <v>5794</v>
      </c>
      <c r="AU126" s="21">
        <v>3022</v>
      </c>
    </row>
    <row r="127" spans="11:47" x14ac:dyDescent="0.25">
      <c r="K127" s="21"/>
      <c r="L127" s="21"/>
      <c r="M127" s="21"/>
      <c r="N127" s="21"/>
      <c r="AR127" s="21" t="str">
        <f>_xlfn.XLOOKUP(AS127,Country!$E$4:$E$273,Country!$B$4:$B$273)</f>
        <v>Asia</v>
      </c>
      <c r="AS127" s="21" t="s">
        <v>4803</v>
      </c>
      <c r="AT127" s="21" t="s">
        <v>5025</v>
      </c>
      <c r="AU127" s="21">
        <v>4130</v>
      </c>
    </row>
    <row r="128" spans="11:47" x14ac:dyDescent="0.25">
      <c r="K128" s="21"/>
      <c r="L128" s="21"/>
      <c r="M128" s="21"/>
      <c r="N128" s="21"/>
      <c r="AR128" s="21" t="str">
        <f>_xlfn.XLOOKUP(AS128,Country!$E$4:$E$273,Country!$B$4:$B$273)</f>
        <v>Europe</v>
      </c>
      <c r="AS128" s="21" t="s">
        <v>4804</v>
      </c>
      <c r="AT128" s="21" t="s">
        <v>5026</v>
      </c>
      <c r="AU128" s="21">
        <v>1662</v>
      </c>
    </row>
    <row r="129" spans="11:47" x14ac:dyDescent="0.25">
      <c r="K129" s="21"/>
      <c r="L129" s="21"/>
      <c r="M129" s="21"/>
      <c r="N129" s="21"/>
      <c r="AR129" s="21" t="e">
        <f>_xlfn.XLOOKUP(AS129,Country!$E$4:$E$273,Country!$B$4:$B$273)</f>
        <v>#N/A</v>
      </c>
      <c r="AS129" s="21" t="s">
        <v>4808</v>
      </c>
      <c r="AT129" s="21" t="s">
        <v>5795</v>
      </c>
      <c r="AU129" s="21">
        <v>2487</v>
      </c>
    </row>
    <row r="130" spans="11:47" x14ac:dyDescent="0.25">
      <c r="K130" s="21"/>
      <c r="L130" s="21"/>
      <c r="M130" s="21"/>
      <c r="N130" s="21"/>
      <c r="AR130" s="21" t="str">
        <f>_xlfn.XLOOKUP(AS130,Country!$E$4:$E$273,Country!$B$4:$B$273)</f>
        <v>North America</v>
      </c>
      <c r="AS130" s="21" t="s">
        <v>4805</v>
      </c>
      <c r="AT130" s="21" t="s">
        <v>4857</v>
      </c>
      <c r="AU130" s="21">
        <v>5078</v>
      </c>
    </row>
    <row r="131" spans="11:47" x14ac:dyDescent="0.25">
      <c r="K131" s="21"/>
      <c r="L131" s="21"/>
      <c r="M131" s="21"/>
      <c r="N131" s="21"/>
      <c r="AR131" s="21" t="str">
        <f>_xlfn.XLOOKUP(AS131,Country!$E$4:$E$273,Country!$B$4:$B$273)</f>
        <v>Africa</v>
      </c>
      <c r="AS131" s="21" t="s">
        <v>4806</v>
      </c>
      <c r="AT131" s="21" t="s">
        <v>5745</v>
      </c>
      <c r="AU131" s="21">
        <v>5811</v>
      </c>
    </row>
    <row r="132" spans="11:47" x14ac:dyDescent="0.25">
      <c r="K132" s="21"/>
      <c r="L132" s="21"/>
      <c r="M132" s="21"/>
      <c r="N132" s="21"/>
      <c r="AR132" s="21" t="str">
        <f>_xlfn.XLOOKUP(AS132,Country!$E$4:$E$273,Country!$B$4:$B$273)</f>
        <v>Africa</v>
      </c>
      <c r="AS132" s="21" t="s">
        <v>4939</v>
      </c>
      <c r="AT132" s="21" t="s">
        <v>5746</v>
      </c>
      <c r="AU132" s="21">
        <v>5251</v>
      </c>
    </row>
    <row r="133" spans="11:47" x14ac:dyDescent="0.25">
      <c r="K133" s="21"/>
      <c r="L133" s="21"/>
      <c r="M133" s="21"/>
      <c r="N133" s="21"/>
      <c r="AR133" s="21" t="str">
        <f>_xlfn.XLOOKUP(AS133,Country!$E$4:$E$273,Country!$B$4:$B$273)</f>
        <v>Oceania</v>
      </c>
      <c r="AS133" s="21" t="s">
        <v>4940</v>
      </c>
      <c r="AT133" s="21" t="s">
        <v>5796</v>
      </c>
      <c r="AU133" s="21">
        <v>4687</v>
      </c>
    </row>
    <row r="134" spans="11:47" x14ac:dyDescent="0.25">
      <c r="K134" s="21"/>
      <c r="L134" s="21"/>
      <c r="M134" s="21"/>
      <c r="N134" s="21"/>
      <c r="AR134" s="21" t="e">
        <f>_xlfn.XLOOKUP(AS134,Country!$E$4:$E$273,Country!$B$4:$B$273)</f>
        <v>#N/A</v>
      </c>
      <c r="AS134" s="21" t="s">
        <v>5388</v>
      </c>
      <c r="AT134" s="21" t="s">
        <v>5729</v>
      </c>
      <c r="AU134" s="21">
        <v>2403</v>
      </c>
    </row>
    <row r="135" spans="11:47" x14ac:dyDescent="0.25">
      <c r="K135" s="21"/>
      <c r="L135" s="21"/>
      <c r="M135" s="21"/>
      <c r="N135" s="21"/>
      <c r="AR135" s="21" t="str">
        <f>_xlfn.XLOOKUP(AS135,Country!$E$4:$E$273,Country!$B$4:$B$273)</f>
        <v>Europe</v>
      </c>
      <c r="AS135" s="21" t="s">
        <v>4807</v>
      </c>
      <c r="AT135" s="21" t="s">
        <v>5028</v>
      </c>
      <c r="AU135" s="21">
        <v>1439</v>
      </c>
    </row>
    <row r="136" spans="11:47" x14ac:dyDescent="0.25">
      <c r="K136" s="21"/>
      <c r="L136" s="21"/>
      <c r="M136" s="21"/>
      <c r="N136" s="21"/>
      <c r="AR136" s="21" t="str">
        <f>_xlfn.XLOOKUP(AS136,Country!$E$4:$E$273,Country!$B$4:$B$273)</f>
        <v>Asia</v>
      </c>
      <c r="AS136" s="21" t="s">
        <v>4809</v>
      </c>
      <c r="AT136" s="21" t="s">
        <v>4856</v>
      </c>
      <c r="AU136" s="21">
        <v>5102</v>
      </c>
    </row>
    <row r="137" spans="11:47" x14ac:dyDescent="0.25">
      <c r="K137" s="21"/>
      <c r="L137" s="21"/>
      <c r="M137" s="21"/>
      <c r="N137" s="21"/>
      <c r="AR137" s="21" t="str">
        <f>_xlfn.XLOOKUP(AS137,Country!$E$4:$E$273,Country!$B$4:$B$273)</f>
        <v>Asia</v>
      </c>
      <c r="AS137" s="21" t="s">
        <v>4810</v>
      </c>
      <c r="AT137" s="21" t="s">
        <v>5029</v>
      </c>
      <c r="AU137" s="21">
        <v>4227</v>
      </c>
    </row>
    <row r="138" spans="11:47" x14ac:dyDescent="0.25">
      <c r="K138" s="21"/>
      <c r="L138" s="21"/>
      <c r="M138" s="21"/>
      <c r="N138" s="21"/>
      <c r="AR138" s="21" t="str">
        <f>_xlfn.XLOOKUP(AS138,Country!$E$4:$E$273,Country!$B$4:$B$273)</f>
        <v>Oceania</v>
      </c>
      <c r="AS138" s="21" t="s">
        <v>4941</v>
      </c>
      <c r="AT138" s="21" t="s">
        <v>5797</v>
      </c>
      <c r="AU138" s="21">
        <v>5175</v>
      </c>
    </row>
    <row r="139" spans="11:47" x14ac:dyDescent="0.25">
      <c r="K139" s="21"/>
      <c r="L139" s="21"/>
      <c r="M139" s="21"/>
      <c r="N139" s="21"/>
      <c r="AR139" s="21" t="str">
        <f>_xlfn.XLOOKUP(AS139,Country!$E$4:$E$273,Country!$B$4:$B$273)</f>
        <v>North America</v>
      </c>
      <c r="AS139" s="21" t="s">
        <v>4811</v>
      </c>
      <c r="AT139" s="21" t="s">
        <v>4854</v>
      </c>
      <c r="AU139" s="21">
        <v>4898</v>
      </c>
    </row>
    <row r="140" spans="11:47" x14ac:dyDescent="0.25">
      <c r="K140" s="21"/>
      <c r="L140" s="21"/>
      <c r="M140" s="21"/>
      <c r="N140" s="21"/>
      <c r="AR140" s="21" t="e">
        <f>_xlfn.XLOOKUP(AS140,Country!$E$4:$E$273,Country!$B$4:$B$273)</f>
        <v>#N/A</v>
      </c>
      <c r="AS140" s="21" t="s">
        <v>4942</v>
      </c>
      <c r="AT140" s="21" t="s">
        <v>5798</v>
      </c>
      <c r="AU140" s="21">
        <v>5377</v>
      </c>
    </row>
    <row r="141" spans="11:47" x14ac:dyDescent="0.25">
      <c r="K141" s="21"/>
      <c r="L141" s="21"/>
      <c r="M141" s="21"/>
      <c r="N141" s="21"/>
      <c r="AR141" s="21" t="str">
        <f>_xlfn.XLOOKUP(AS141,Country!$E$4:$E$273,Country!$B$4:$B$273)</f>
        <v>South America</v>
      </c>
      <c r="AS141" s="21" t="s">
        <v>4812</v>
      </c>
      <c r="AT141" s="21" t="s">
        <v>4855</v>
      </c>
      <c r="AU141" s="21">
        <v>4038</v>
      </c>
    </row>
    <row r="142" spans="11:47" x14ac:dyDescent="0.25">
      <c r="K142" s="21"/>
      <c r="L142" s="21"/>
      <c r="M142" s="21"/>
      <c r="N142" s="21"/>
      <c r="AR142" s="21" t="str">
        <f>_xlfn.XLOOKUP(AS142,Country!$E$4:$E$273,Country!$B$4:$B$273)</f>
        <v>South America</v>
      </c>
      <c r="AS142" s="21" t="s">
        <v>4813</v>
      </c>
      <c r="AT142" s="21" t="s">
        <v>5030</v>
      </c>
      <c r="AU142" s="21">
        <v>5906</v>
      </c>
    </row>
    <row r="143" spans="11:47" x14ac:dyDescent="0.25">
      <c r="K143" s="21"/>
      <c r="L143" s="21"/>
      <c r="M143" s="21"/>
      <c r="N143" s="21"/>
      <c r="AR143" s="21" t="str">
        <f>_xlfn.XLOOKUP(AS143,Country!$E$4:$E$273,Country!$B$4:$B$273)</f>
        <v>Asia</v>
      </c>
      <c r="AS143" s="21" t="s">
        <v>4814</v>
      </c>
      <c r="AT143" s="21" t="s">
        <v>5031</v>
      </c>
      <c r="AU143" s="21">
        <v>4928</v>
      </c>
    </row>
    <row r="144" spans="11:47" x14ac:dyDescent="0.25">
      <c r="K144" s="21"/>
      <c r="L144" s="21"/>
      <c r="M144" s="21"/>
      <c r="N144" s="21"/>
      <c r="AR144" s="21" t="str">
        <f>_xlfn.XLOOKUP(AS144,Country!$E$4:$E$273,Country!$B$4:$B$273)</f>
        <v>Europe</v>
      </c>
      <c r="AS144" s="21" t="s">
        <v>4815</v>
      </c>
      <c r="AT144" s="21" t="s">
        <v>5032</v>
      </c>
      <c r="AU144" s="21">
        <v>1749</v>
      </c>
    </row>
    <row r="145" spans="11:47" x14ac:dyDescent="0.25">
      <c r="K145" s="21"/>
      <c r="L145" s="21"/>
      <c r="M145" s="21"/>
      <c r="N145" s="21"/>
      <c r="AR145" s="21" t="str">
        <f>_xlfn.XLOOKUP(AS145,Country!$E$4:$E$273,Country!$B$4:$B$273)</f>
        <v>Europe</v>
      </c>
      <c r="AS145" s="21" t="s">
        <v>4816</v>
      </c>
      <c r="AT145" s="21" t="s">
        <v>5033</v>
      </c>
      <c r="AU145" s="21">
        <v>2585</v>
      </c>
    </row>
    <row r="146" spans="11:47" x14ac:dyDescent="0.25">
      <c r="K146" s="21"/>
      <c r="L146" s="21"/>
      <c r="M146" s="21"/>
      <c r="N146" s="21"/>
      <c r="AR146" s="21" t="str">
        <f>_xlfn.XLOOKUP(AS146,Country!$E$4:$E$273,Country!$B$4:$B$273)</f>
        <v>Asia</v>
      </c>
      <c r="AS146" s="21" t="s">
        <v>4943</v>
      </c>
      <c r="AT146" s="21" t="s">
        <v>5760</v>
      </c>
      <c r="AU146" s="21">
        <v>4905</v>
      </c>
    </row>
    <row r="147" spans="11:47" x14ac:dyDescent="0.25">
      <c r="K147" s="21"/>
      <c r="L147" s="21"/>
      <c r="M147" s="21"/>
      <c r="N147" s="21"/>
      <c r="AR147" s="21" t="str">
        <f>_xlfn.XLOOKUP(AS147,Country!$E$4:$E$273,Country!$B$4:$B$273)</f>
        <v>Europe</v>
      </c>
      <c r="AS147" s="21" t="s">
        <v>4944</v>
      </c>
      <c r="AT147" s="21" t="s">
        <v>5035</v>
      </c>
      <c r="AU147" s="21">
        <v>2071</v>
      </c>
    </row>
    <row r="148" spans="11:47" x14ac:dyDescent="0.25">
      <c r="K148" s="21"/>
      <c r="L148" s="21"/>
      <c r="M148" s="21"/>
      <c r="N148" s="21"/>
      <c r="AR148" s="21" t="str">
        <f>_xlfn.XLOOKUP(AS148,Country!$E$4:$E$273,Country!$B$4:$B$273)</f>
        <v>Europe</v>
      </c>
      <c r="AS148" s="21" t="s">
        <v>5264</v>
      </c>
      <c r="AT148" s="21" t="s">
        <v>5726</v>
      </c>
      <c r="AU148" s="21">
        <v>1795</v>
      </c>
    </row>
    <row r="149" spans="11:47" x14ac:dyDescent="0.25">
      <c r="K149" s="21"/>
      <c r="L149" s="21"/>
      <c r="M149" s="21"/>
      <c r="N149" s="21"/>
      <c r="AR149" s="21" t="str">
        <f>_xlfn.XLOOKUP(AS149,Country!$E$4:$E$273,Country!$B$4:$B$273)</f>
        <v>Africa</v>
      </c>
      <c r="AS149" s="21" t="s">
        <v>4945</v>
      </c>
      <c r="AT149" s="21" t="s">
        <v>5747</v>
      </c>
      <c r="AU149" s="21">
        <v>5130</v>
      </c>
    </row>
    <row r="150" spans="11:47" x14ac:dyDescent="0.25">
      <c r="K150" s="21"/>
      <c r="L150" s="21"/>
      <c r="M150" s="21"/>
      <c r="N150" s="21"/>
      <c r="AR150" s="21" t="e">
        <f>_xlfn.XLOOKUP(AS150,Country!$E$4:$E$273,Country!$B$4:$B$273)</f>
        <v>#N/A</v>
      </c>
      <c r="AS150" s="21" t="s">
        <v>4946</v>
      </c>
      <c r="AT150" s="21" t="s">
        <v>5785</v>
      </c>
      <c r="AU150" s="21">
        <v>5009</v>
      </c>
    </row>
    <row r="151" spans="11:47" x14ac:dyDescent="0.25">
      <c r="K151" s="21"/>
      <c r="L151" s="21"/>
      <c r="M151" s="21"/>
      <c r="N151" s="21"/>
      <c r="AR151" s="21" t="e">
        <f>_xlfn.XLOOKUP(AS151,Country!$E$4:$E$273,Country!$B$4:$B$273)</f>
        <v>#N/A</v>
      </c>
      <c r="AS151" s="21" t="s">
        <v>4947</v>
      </c>
      <c r="AT151" s="21" t="s">
        <v>5786</v>
      </c>
      <c r="AU151" s="21">
        <v>5164</v>
      </c>
    </row>
    <row r="152" spans="11:47" x14ac:dyDescent="0.25">
      <c r="K152" s="21"/>
      <c r="L152" s="21"/>
      <c r="M152" s="21"/>
      <c r="N152" s="21"/>
      <c r="AR152" s="21" t="e">
        <f>_xlfn.XLOOKUP(AS152,Country!$E$4:$E$273,Country!$B$4:$B$273)</f>
        <v>#N/A</v>
      </c>
      <c r="AS152" s="21" t="s">
        <v>4948</v>
      </c>
      <c r="AT152" s="21" t="s">
        <v>5787</v>
      </c>
      <c r="AU152" s="21">
        <v>5358</v>
      </c>
    </row>
    <row r="153" spans="11:47" x14ac:dyDescent="0.25">
      <c r="K153" s="21"/>
      <c r="L153" s="21"/>
      <c r="M153" s="21"/>
      <c r="N153" s="21"/>
      <c r="AR153" s="21" t="str">
        <f>_xlfn.XLOOKUP(AS153,Country!$E$4:$E$273,Country!$B$4:$B$273)</f>
        <v>Oceania</v>
      </c>
      <c r="AS153" s="21" t="s">
        <v>4949</v>
      </c>
      <c r="AT153" s="21" t="s">
        <v>5036</v>
      </c>
      <c r="AU153" s="21">
        <v>4966</v>
      </c>
    </row>
    <row r="154" spans="11:47" x14ac:dyDescent="0.25">
      <c r="K154" s="21"/>
      <c r="L154" s="21"/>
      <c r="M154" s="21"/>
      <c r="N154" s="21"/>
      <c r="AR154" s="21" t="e">
        <f>_xlfn.XLOOKUP(AS154,Country!$E$4:$E$273,Country!$B$4:$B$273)</f>
        <v>#N/A</v>
      </c>
      <c r="AS154" s="21" t="s">
        <v>4950</v>
      </c>
      <c r="AT154" s="21" t="s">
        <v>5776</v>
      </c>
      <c r="AU154" s="21">
        <v>1932</v>
      </c>
    </row>
    <row r="155" spans="11:47" x14ac:dyDescent="0.25">
      <c r="K155" s="21"/>
      <c r="L155" s="21"/>
      <c r="M155" s="21"/>
      <c r="N155" s="21"/>
      <c r="AR155" s="21" t="e">
        <f>_xlfn.XLOOKUP(AS155,Country!$E$4:$E$273,Country!$B$4:$B$273)</f>
        <v>#N/A</v>
      </c>
      <c r="AS155" s="21" t="s">
        <v>4951</v>
      </c>
      <c r="AT155" s="21" t="s">
        <v>5037</v>
      </c>
      <c r="AU155" s="21">
        <v>4422</v>
      </c>
    </row>
    <row r="156" spans="11:47" x14ac:dyDescent="0.25">
      <c r="K156" s="21"/>
      <c r="L156" s="21"/>
      <c r="M156" s="21"/>
      <c r="N156" s="21"/>
      <c r="AR156" s="21" t="e">
        <f>_xlfn.XLOOKUP(AS156,Country!$E$4:$E$273,Country!$B$4:$B$273)</f>
        <v>#N/A</v>
      </c>
      <c r="AS156" s="21" t="s">
        <v>4820</v>
      </c>
      <c r="AT156" s="21" t="s">
        <v>5761</v>
      </c>
      <c r="AU156" s="21">
        <v>5384</v>
      </c>
    </row>
    <row r="157" spans="11:47" x14ac:dyDescent="0.25">
      <c r="K157" s="21"/>
      <c r="L157" s="21"/>
      <c r="M157" s="21"/>
      <c r="N157" s="21"/>
      <c r="AR157" s="21" t="str">
        <f>_xlfn.XLOOKUP(AS157,Country!$E$4:$E$273,Country!$B$4:$B$273)</f>
        <v>Africa</v>
      </c>
      <c r="AS157" s="21" t="s">
        <v>4821</v>
      </c>
      <c r="AT157" s="21" t="s">
        <v>4853</v>
      </c>
      <c r="AU157" s="21">
        <v>5356</v>
      </c>
    </row>
    <row r="158" spans="11:47" x14ac:dyDescent="0.25">
      <c r="K158" s="21"/>
      <c r="L158" s="21"/>
      <c r="M158" s="21"/>
      <c r="N158" s="21"/>
      <c r="AR158" s="21" t="e">
        <f>_xlfn.XLOOKUP(AS158,Country!$E$4:$E$273,Country!$B$4:$B$273)</f>
        <v>#N/A</v>
      </c>
      <c r="AS158" s="21" t="s">
        <v>4952</v>
      </c>
      <c r="AT158" s="21" t="s">
        <v>5038</v>
      </c>
      <c r="AU158" s="21">
        <v>2257</v>
      </c>
    </row>
    <row r="159" spans="11:47" x14ac:dyDescent="0.25">
      <c r="K159" s="21"/>
      <c r="L159" s="21"/>
      <c r="M159" s="21"/>
      <c r="N159" s="21"/>
      <c r="AR159" s="21" t="str">
        <f>_xlfn.XLOOKUP(AS159,Country!$E$4:$E$273,Country!$B$4:$B$273)</f>
        <v>Africa</v>
      </c>
      <c r="AS159" s="21" t="s">
        <v>4953</v>
      </c>
      <c r="AT159" s="21" t="s">
        <v>5748</v>
      </c>
      <c r="AU159" s="21">
        <v>5570</v>
      </c>
    </row>
    <row r="160" spans="11:47" x14ac:dyDescent="0.25">
      <c r="K160" s="21"/>
      <c r="L160" s="21"/>
      <c r="M160" s="21"/>
      <c r="N160" s="21"/>
      <c r="AR160" s="21" t="e">
        <f>_xlfn.XLOOKUP(AS160,Country!$E$4:$E$273,Country!$B$4:$B$273)</f>
        <v>#N/A</v>
      </c>
      <c r="AS160" s="21" t="s">
        <v>4954</v>
      </c>
      <c r="AT160" s="21" t="s">
        <v>5749</v>
      </c>
      <c r="AU160" s="21">
        <v>5087</v>
      </c>
    </row>
    <row r="161" spans="11:47" x14ac:dyDescent="0.25">
      <c r="K161" s="21"/>
      <c r="L161" s="21"/>
      <c r="M161" s="21"/>
      <c r="N161" s="21"/>
      <c r="AR161" s="21" t="str">
        <f>_xlfn.XLOOKUP(AS161,Country!$E$4:$E$273,Country!$B$4:$B$273)</f>
        <v>Asia</v>
      </c>
      <c r="AS161" s="21" t="s">
        <v>4822</v>
      </c>
      <c r="AT161" s="21" t="s">
        <v>5039</v>
      </c>
      <c r="AU161" s="21">
        <v>3979</v>
      </c>
    </row>
    <row r="162" spans="11:47" x14ac:dyDescent="0.25">
      <c r="K162" s="21"/>
      <c r="L162" s="21"/>
      <c r="M162" s="21"/>
      <c r="N162" s="21"/>
      <c r="AR162" s="21" t="str">
        <f>_xlfn.XLOOKUP(AS162,Country!$E$4:$E$273,Country!$B$4:$B$273)</f>
        <v>Europe</v>
      </c>
      <c r="AS162" s="21" t="s">
        <v>4955</v>
      </c>
      <c r="AT162" s="21" t="s">
        <v>5040</v>
      </c>
      <c r="AU162" s="21">
        <v>1795</v>
      </c>
    </row>
    <row r="163" spans="11:47" x14ac:dyDescent="0.25">
      <c r="K163" s="21"/>
      <c r="L163" s="21"/>
      <c r="M163" s="21"/>
      <c r="N163" s="21"/>
      <c r="AR163" s="21" t="str">
        <f>_xlfn.XLOOKUP(AS163,Country!$E$4:$E$273,Country!$B$4:$B$273)</f>
        <v>Europe</v>
      </c>
      <c r="AS163" s="21" t="s">
        <v>4956</v>
      </c>
      <c r="AT163" s="21" t="s">
        <v>5777</v>
      </c>
      <c r="AU163" s="21">
        <v>2256</v>
      </c>
    </row>
    <row r="164" spans="11:47" x14ac:dyDescent="0.25">
      <c r="K164" s="21"/>
      <c r="L164" s="21"/>
      <c r="M164" s="21"/>
      <c r="N164" s="21"/>
      <c r="AR164" s="21" t="e">
        <f>_xlfn.XLOOKUP(AS164,Country!$E$4:$E$273,Country!$B$4:$B$273)</f>
        <v>#N/A</v>
      </c>
      <c r="AS164" s="21" t="s">
        <v>4957</v>
      </c>
      <c r="AT164" s="21" t="s">
        <v>5799</v>
      </c>
      <c r="AU164" s="21">
        <v>4071</v>
      </c>
    </row>
    <row r="165" spans="11:47" x14ac:dyDescent="0.25">
      <c r="K165" s="21"/>
      <c r="L165" s="21"/>
      <c r="M165" s="21"/>
      <c r="N165" s="21"/>
      <c r="AR165" s="21" t="str">
        <f>_xlfn.XLOOKUP(AS165,Country!$E$4:$E$273,Country!$B$4:$B$273)</f>
        <v>Africa</v>
      </c>
      <c r="AS165" s="21" t="s">
        <v>4958</v>
      </c>
      <c r="AT165" s="21" t="s">
        <v>5750</v>
      </c>
      <c r="AU165" s="21">
        <v>5773</v>
      </c>
    </row>
    <row r="166" spans="11:47" x14ac:dyDescent="0.25">
      <c r="K166" s="21"/>
      <c r="L166" s="21"/>
      <c r="M166" s="21"/>
      <c r="N166" s="21"/>
      <c r="AR166" s="21" t="e">
        <f>_xlfn.XLOOKUP(AS166,Country!$E$4:$E$273,Country!$B$4:$B$273)</f>
        <v>#N/A</v>
      </c>
      <c r="AS166" s="21" t="s">
        <v>4823</v>
      </c>
      <c r="AT166" s="21" t="s">
        <v>5041</v>
      </c>
      <c r="AU166" s="21">
        <v>4111</v>
      </c>
    </row>
    <row r="167" spans="11:47" x14ac:dyDescent="0.25">
      <c r="K167" s="21"/>
      <c r="L167" s="21"/>
      <c r="M167" s="21"/>
      <c r="N167" s="21"/>
      <c r="AR167" s="21" t="str">
        <f>_xlfn.XLOOKUP(AS167,Country!$E$4:$E$273,Country!$B$4:$B$273)</f>
        <v>Europe</v>
      </c>
      <c r="AS167" s="21" t="s">
        <v>4824</v>
      </c>
      <c r="AT167" s="21" t="s">
        <v>5042</v>
      </c>
      <c r="AU167" s="21">
        <v>2705</v>
      </c>
    </row>
    <row r="168" spans="11:47" x14ac:dyDescent="0.25">
      <c r="K168" s="21"/>
      <c r="L168" s="21"/>
      <c r="M168" s="21"/>
      <c r="N168" s="21"/>
      <c r="AR168" s="21" t="e">
        <f>_xlfn.XLOOKUP(AS168,Country!$E$4:$E$273,Country!$B$4:$B$273)</f>
        <v>#N/A</v>
      </c>
      <c r="AS168" s="21" t="s">
        <v>4959</v>
      </c>
      <c r="AT168" s="21" t="s">
        <v>5043</v>
      </c>
      <c r="AU168" s="21">
        <v>5264</v>
      </c>
    </row>
    <row r="169" spans="11:47" x14ac:dyDescent="0.25">
      <c r="K169" s="21"/>
      <c r="L169" s="21"/>
      <c r="M169" s="21"/>
      <c r="N169" s="21"/>
      <c r="AR169" s="21" t="str">
        <f>_xlfn.XLOOKUP(AS169,Country!$E$4:$E$273,Country!$B$4:$B$273)</f>
        <v>Africa</v>
      </c>
      <c r="AS169" s="21" t="s">
        <v>4825</v>
      </c>
      <c r="AT169" s="21" t="s">
        <v>4850</v>
      </c>
      <c r="AU169" s="21">
        <v>5783</v>
      </c>
    </row>
    <row r="170" spans="11:47" x14ac:dyDescent="0.25">
      <c r="K170" s="21"/>
      <c r="L170" s="21"/>
      <c r="M170" s="21"/>
      <c r="N170" s="21"/>
      <c r="AR170" s="21" t="str">
        <f>_xlfn.XLOOKUP(AS170,Country!$E$4:$E$273,Country!$B$4:$B$273)</f>
        <v>South America</v>
      </c>
      <c r="AS170" s="21" t="s">
        <v>4826</v>
      </c>
      <c r="AT170" s="21" t="s">
        <v>5791</v>
      </c>
      <c r="AU170" s="21">
        <v>4799</v>
      </c>
    </row>
    <row r="171" spans="11:47" x14ac:dyDescent="0.25">
      <c r="K171" s="21"/>
      <c r="L171" s="21"/>
      <c r="M171" s="21"/>
      <c r="N171" s="21"/>
      <c r="AR171" s="21" t="str">
        <f>_xlfn.XLOOKUP(AS171,Country!$E$4:$E$273,Country!$B$4:$B$273)</f>
        <v>Africa</v>
      </c>
      <c r="AS171" s="21" t="s">
        <v>4960</v>
      </c>
      <c r="AT171" s="21" t="s">
        <v>5731</v>
      </c>
      <c r="AU171" s="21">
        <v>3900</v>
      </c>
    </row>
    <row r="172" spans="11:47" x14ac:dyDescent="0.25">
      <c r="K172" s="21"/>
      <c r="L172" s="21"/>
      <c r="M172" s="21"/>
      <c r="N172" s="21"/>
      <c r="AR172" s="21" t="str">
        <f>_xlfn.XLOOKUP(AS172,Country!$E$4:$E$273,Country!$B$4:$B$273)</f>
        <v>Europe</v>
      </c>
      <c r="AS172" s="21" t="s">
        <v>4827</v>
      </c>
      <c r="AT172" s="21" t="s">
        <v>4851</v>
      </c>
      <c r="AU172" s="21">
        <v>1587</v>
      </c>
    </row>
    <row r="173" spans="11:47" x14ac:dyDescent="0.25">
      <c r="K173" s="21"/>
      <c r="L173" s="21"/>
      <c r="M173" s="21"/>
      <c r="N173" s="21"/>
      <c r="AR173" s="21" t="str">
        <f>_xlfn.XLOOKUP(AS173,Country!$E$4:$E$273,Country!$B$4:$B$273)</f>
        <v>Europe</v>
      </c>
      <c r="AS173" s="21" t="s">
        <v>4828</v>
      </c>
      <c r="AT173" s="21" t="s">
        <v>4852</v>
      </c>
      <c r="AU173" s="21">
        <v>2158</v>
      </c>
    </row>
    <row r="174" spans="11:47" x14ac:dyDescent="0.25">
      <c r="K174" s="21"/>
      <c r="L174" s="21"/>
      <c r="M174" s="21"/>
      <c r="N174" s="21"/>
      <c r="AR174" s="21" t="str">
        <f>_xlfn.XLOOKUP(AS174,Country!$E$4:$E$273,Country!$B$4:$B$273)</f>
        <v>Asia</v>
      </c>
      <c r="AS174" s="21" t="s">
        <v>5271</v>
      </c>
      <c r="AT174" s="21" t="s">
        <v>5727</v>
      </c>
      <c r="AU174" s="21">
        <v>3501</v>
      </c>
    </row>
    <row r="175" spans="11:47" x14ac:dyDescent="0.25">
      <c r="K175" s="21"/>
      <c r="L175" s="21"/>
      <c r="M175" s="21"/>
      <c r="N175" s="21"/>
      <c r="AR175" s="21" t="str">
        <f>_xlfn.XLOOKUP(AS175,Country!$E$4:$E$273,Country!$B$4:$B$273)</f>
        <v>Asia</v>
      </c>
      <c r="AS175" s="21" t="s">
        <v>4961</v>
      </c>
      <c r="AT175" s="21" t="s">
        <v>5762</v>
      </c>
      <c r="AU175" s="21">
        <v>3538</v>
      </c>
    </row>
    <row r="176" spans="11:47" x14ac:dyDescent="0.25">
      <c r="K176" s="21"/>
      <c r="L176" s="21"/>
      <c r="M176" s="21"/>
      <c r="N176" s="21"/>
      <c r="AR176" s="21" t="str">
        <f>_xlfn.XLOOKUP(AS176,Country!$E$4:$E$273,Country!$B$4:$B$273)</f>
        <v>Africa</v>
      </c>
      <c r="AS176" s="21" t="s">
        <v>5698</v>
      </c>
      <c r="AT176" s="21" t="s">
        <v>5724</v>
      </c>
      <c r="AU176" s="21">
        <v>5483</v>
      </c>
    </row>
    <row r="177" spans="11:47" x14ac:dyDescent="0.25">
      <c r="K177" s="21"/>
      <c r="L177" s="21"/>
      <c r="M177" s="21"/>
      <c r="N177" s="21"/>
      <c r="AR177" s="21" t="str">
        <f>_xlfn.XLOOKUP(AS177,Country!$E$4:$E$273,Country!$B$4:$B$273)</f>
        <v>Asia</v>
      </c>
      <c r="AS177" s="21" t="s">
        <v>4830</v>
      </c>
      <c r="AT177" s="21" t="s">
        <v>4847</v>
      </c>
      <c r="AU177" s="21">
        <v>4862</v>
      </c>
    </row>
    <row r="178" spans="11:47" x14ac:dyDescent="0.25">
      <c r="K178" s="21"/>
      <c r="L178" s="21"/>
      <c r="M178" s="21"/>
      <c r="N178" s="21"/>
      <c r="AR178" s="21" t="str">
        <f>_xlfn.XLOOKUP(AS178,Country!$E$4:$E$273,Country!$B$4:$B$273)</f>
        <v>Africa</v>
      </c>
      <c r="AS178" s="21" t="s">
        <v>4962</v>
      </c>
      <c r="AT178" s="21" t="s">
        <v>5045</v>
      </c>
      <c r="AU178" s="21">
        <v>5307</v>
      </c>
    </row>
    <row r="179" spans="11:47" x14ac:dyDescent="0.25">
      <c r="K179" s="21"/>
      <c r="L179" s="21"/>
      <c r="M179" s="21"/>
      <c r="N179" s="21"/>
      <c r="AR179" s="21" t="str">
        <f>_xlfn.XLOOKUP(AS179,Country!$E$4:$E$273,Country!$B$4:$B$273)</f>
        <v>Oceania</v>
      </c>
      <c r="AS179" s="21" t="s">
        <v>4963</v>
      </c>
      <c r="AT179" s="21" t="s">
        <v>5800</v>
      </c>
      <c r="AU179" s="21">
        <v>4087</v>
      </c>
    </row>
    <row r="180" spans="11:47" x14ac:dyDescent="0.25">
      <c r="K180" s="21"/>
      <c r="L180" s="21"/>
      <c r="M180" s="21"/>
      <c r="N180" s="21"/>
      <c r="AR180" s="21" t="e">
        <f>_xlfn.XLOOKUP(AS180,Country!$E$4:$E$273,Country!$B$4:$B$273)</f>
        <v>#N/A</v>
      </c>
      <c r="AS180" s="21" t="s">
        <v>4964</v>
      </c>
      <c r="AT180" s="21" t="s">
        <v>5788</v>
      </c>
      <c r="AU180" s="21">
        <v>5245</v>
      </c>
    </row>
    <row r="181" spans="11:47" x14ac:dyDescent="0.25">
      <c r="K181" s="21"/>
      <c r="L181" s="21"/>
      <c r="M181" s="21"/>
      <c r="N181" s="21"/>
      <c r="AR181" s="21" t="str">
        <f>_xlfn.XLOOKUP(AS181,Country!$E$4:$E$273,Country!$B$4:$B$273)</f>
        <v>Africa</v>
      </c>
      <c r="AS181" s="21" t="s">
        <v>4831</v>
      </c>
      <c r="AT181" s="21" t="s">
        <v>5751</v>
      </c>
      <c r="AU181" s="21">
        <v>3262</v>
      </c>
    </row>
    <row r="182" spans="11:47" x14ac:dyDescent="0.25">
      <c r="K182" s="21"/>
      <c r="L182" s="21"/>
      <c r="M182" s="21"/>
      <c r="N182" s="21"/>
      <c r="AR182" s="21" t="str">
        <f>_xlfn.XLOOKUP(AS182,Country!$E$4:$E$273,Country!$B$4:$B$273)</f>
        <v>Asia</v>
      </c>
      <c r="AS182" s="21" t="s">
        <v>4832</v>
      </c>
      <c r="AU182" s="21">
        <v>2924</v>
      </c>
    </row>
    <row r="183" spans="11:47" x14ac:dyDescent="0.25">
      <c r="K183" s="21"/>
      <c r="L183" s="21"/>
      <c r="M183" s="21"/>
      <c r="N183" s="21"/>
      <c r="AR183" s="21" t="str">
        <f>_xlfn.XLOOKUP(AS183,Country!$E$4:$E$273,Country!$B$4:$B$273)</f>
        <v>Asia</v>
      </c>
      <c r="AS183" s="21" t="s">
        <v>4965</v>
      </c>
      <c r="AT183" s="21" t="s">
        <v>5763</v>
      </c>
      <c r="AU183" s="21">
        <v>3164</v>
      </c>
    </row>
    <row r="184" spans="11:47" x14ac:dyDescent="0.25">
      <c r="K184" s="21"/>
      <c r="L184" s="21"/>
      <c r="M184" s="21"/>
      <c r="N184" s="21"/>
      <c r="AR184" s="21" t="str">
        <f>_xlfn.XLOOKUP(AS184,Country!$E$4:$E$273,Country!$B$4:$B$273)</f>
        <v>Oceania</v>
      </c>
      <c r="AS184" s="21" t="s">
        <v>4966</v>
      </c>
      <c r="AT184" s="21" t="s">
        <v>5801</v>
      </c>
      <c r="AU184" s="21">
        <v>5465</v>
      </c>
    </row>
    <row r="185" spans="11:47" x14ac:dyDescent="0.25">
      <c r="K185" s="21"/>
      <c r="L185" s="21"/>
      <c r="M185" s="21"/>
      <c r="N185" s="21"/>
      <c r="AR185" s="21" t="str">
        <f>_xlfn.XLOOKUP(AS185,Country!$E$4:$E$273,Country!$B$4:$B$273)</f>
        <v>North America</v>
      </c>
      <c r="AS185" s="21" t="s">
        <v>5723</v>
      </c>
      <c r="AU185" s="21">
        <v>2736</v>
      </c>
    </row>
    <row r="186" spans="11:47" x14ac:dyDescent="0.25">
      <c r="K186" s="21"/>
      <c r="L186" s="21"/>
      <c r="M186" s="21"/>
      <c r="N186" s="21"/>
      <c r="AR186" s="21" t="str">
        <f>_xlfn.XLOOKUP(AS186,Country!$E$4:$E$273,Country!$B$4:$B$273)</f>
        <v>Africa</v>
      </c>
      <c r="AS186" s="21" t="s">
        <v>4834</v>
      </c>
      <c r="AT186" s="21" t="s">
        <v>4840</v>
      </c>
      <c r="AU186" s="21">
        <v>5499</v>
      </c>
    </row>
    <row r="187" spans="11:47" x14ac:dyDescent="0.25">
      <c r="K187" s="21"/>
      <c r="L187" s="21"/>
      <c r="M187" s="21"/>
      <c r="N187" s="21"/>
      <c r="AR187" s="21" t="str">
        <f>_xlfn.XLOOKUP(AS187,Country!$E$4:$E$273,Country!$B$4:$B$273)</f>
        <v>Europe</v>
      </c>
      <c r="AS187" s="21" t="s">
        <v>5722</v>
      </c>
      <c r="AT187" s="21" t="s">
        <v>5778</v>
      </c>
      <c r="AU187" s="21">
        <v>4862</v>
      </c>
    </row>
    <row r="188" spans="11:47" x14ac:dyDescent="0.25">
      <c r="K188" s="21"/>
      <c r="L188" s="21"/>
      <c r="M188" s="21"/>
      <c r="N188" s="21"/>
      <c r="AR188" s="21" t="str">
        <f>_xlfn.XLOOKUP(AS188,Country!$E$4:$E$273,Country!$B$4:$B$273)</f>
        <v>Europe</v>
      </c>
      <c r="AS188" s="21" t="s">
        <v>4969</v>
      </c>
      <c r="AT188" s="21" t="s">
        <v>5046</v>
      </c>
      <c r="AU188" s="21">
        <v>1843</v>
      </c>
    </row>
    <row r="189" spans="11:47" x14ac:dyDescent="0.25">
      <c r="K189" s="21"/>
      <c r="L189" s="21"/>
      <c r="M189" s="21"/>
      <c r="N189" s="21"/>
      <c r="AR189" s="21" t="e">
        <f>_xlfn.XLOOKUP(AS189,Country!$E$4:$E$273,Country!$B$4:$B$273)</f>
        <v>#N/A</v>
      </c>
      <c r="AS189" s="21" t="s">
        <v>5285</v>
      </c>
      <c r="AT189" s="21" t="s">
        <v>5764</v>
      </c>
      <c r="AU189" s="21">
        <v>4862</v>
      </c>
    </row>
    <row r="190" spans="11:47" x14ac:dyDescent="0.25">
      <c r="K190" s="21"/>
      <c r="L190" s="21"/>
      <c r="M190" s="21"/>
      <c r="N190" s="21"/>
      <c r="AR190" s="21" t="str">
        <f>_xlfn.XLOOKUP(AS190,Country!$E$4:$E$273,Country!$B$4:$B$273)</f>
        <v>South America</v>
      </c>
      <c r="AS190" s="21" t="s">
        <v>4833</v>
      </c>
      <c r="AT190" s="21" t="s">
        <v>4849</v>
      </c>
      <c r="AU190" s="21">
        <v>3235</v>
      </c>
    </row>
    <row r="191" spans="11:47" x14ac:dyDescent="0.25">
      <c r="K191" s="21"/>
      <c r="L191" s="21"/>
      <c r="M191" s="21"/>
      <c r="N191" s="21"/>
      <c r="AR191" s="21" t="str">
        <f>_xlfn.XLOOKUP(AS191,Country!$E$4:$E$273,Country!$B$4:$B$273)</f>
        <v>Asia</v>
      </c>
      <c r="AS191" s="21" t="s">
        <v>4967</v>
      </c>
      <c r="AT191" s="21" t="s">
        <v>5765</v>
      </c>
      <c r="AU191" s="21">
        <v>3172</v>
      </c>
    </row>
    <row r="192" spans="11:47" x14ac:dyDescent="0.25">
      <c r="K192" s="21"/>
      <c r="L192" s="21"/>
      <c r="M192" s="21"/>
      <c r="N192" s="21"/>
      <c r="AR192" s="21" t="str">
        <f>_xlfn.XLOOKUP(AS192,Country!$E$4:$E$273,Country!$B$4:$B$273)</f>
        <v>Oceania</v>
      </c>
      <c r="AS192" s="21" t="s">
        <v>4968</v>
      </c>
      <c r="AT192" s="21" t="s">
        <v>5802</v>
      </c>
      <c r="AU192" s="21">
        <v>4555</v>
      </c>
    </row>
    <row r="193" spans="11:47" x14ac:dyDescent="0.25">
      <c r="K193" s="21"/>
      <c r="L193" s="21"/>
      <c r="M193" s="21"/>
      <c r="N193" s="21"/>
      <c r="AR193" s="21" t="str">
        <f>_xlfn.XLOOKUP(AS193,Country!$E$4:$E$273,Country!$B$4:$B$273)</f>
        <v>South America</v>
      </c>
      <c r="AS193" s="21" t="s">
        <v>5592</v>
      </c>
      <c r="AT193" s="21" t="s">
        <v>4846</v>
      </c>
      <c r="AU193" s="21">
        <v>5211</v>
      </c>
    </row>
    <row r="194" spans="11:47" x14ac:dyDescent="0.25">
      <c r="K194" s="21"/>
      <c r="L194" s="21"/>
      <c r="M194" s="21"/>
      <c r="N194" s="21"/>
      <c r="AR194" s="21" t="str">
        <f>_xlfn.XLOOKUP(AS194,Country!$E$4:$E$273,Country!$B$4:$B$273)</f>
        <v>Asia</v>
      </c>
      <c r="AS194" s="21" t="s">
        <v>5291</v>
      </c>
      <c r="AT194" s="21" t="s">
        <v>4844</v>
      </c>
      <c r="AU194" s="21">
        <v>4239</v>
      </c>
    </row>
    <row r="195" spans="11:47" x14ac:dyDescent="0.25">
      <c r="K195" s="21"/>
      <c r="L195" s="21"/>
      <c r="M195" s="21"/>
      <c r="N195" s="21"/>
      <c r="AR195" s="21" t="str">
        <f>_xlfn.XLOOKUP(AS195,Country!$E$4:$E$273,Country!$B$4:$B$273)</f>
        <v>Asia</v>
      </c>
      <c r="AS195" s="21" t="s">
        <v>4970</v>
      </c>
      <c r="AT195" s="21" t="s">
        <v>5294</v>
      </c>
      <c r="AU195" s="21">
        <v>6089</v>
      </c>
    </row>
    <row r="196" spans="11:47" x14ac:dyDescent="0.25">
      <c r="K196" s="21"/>
      <c r="L196" s="21"/>
      <c r="M196" s="21"/>
      <c r="N196" s="21"/>
      <c r="AR196" s="21" t="str">
        <f>_xlfn.XLOOKUP(AS196,Country!$E$4:$E$273,Country!$B$4:$B$273)</f>
        <v>Africa</v>
      </c>
      <c r="AS196" s="21" t="s">
        <v>4837</v>
      </c>
      <c r="AT196" s="21" t="s">
        <v>5673</v>
      </c>
      <c r="AU196" s="21">
        <v>5265</v>
      </c>
    </row>
    <row r="197" spans="11:47" x14ac:dyDescent="0.25">
      <c r="K197" s="21"/>
      <c r="L197" s="21"/>
      <c r="M197" s="21"/>
      <c r="N197" s="21"/>
      <c r="AR197" s="21" t="str">
        <f>_xlfn.XLOOKUP(AS197,Country!$E$4:$E$273,Country!$B$4:$B$273)</f>
        <v>Africa</v>
      </c>
      <c r="AS197" s="21" t="s">
        <v>5701</v>
      </c>
      <c r="AT197" s="21" t="s">
        <v>5752</v>
      </c>
      <c r="AU197" s="21">
        <v>4918</v>
      </c>
    </row>
  </sheetData>
  <autoFilter ref="C5:F106" xr:uid="{7727D7EC-EF0D-45E2-9137-31048C95665D}"/>
  <phoneticPr fontId="3" type="noConversion"/>
  <hyperlinks>
    <hyperlink ref="AJ2" r:id="rId1" xr:uid="{8CE65131-D8AF-4C7A-97BC-4D43601680FB}"/>
  </hyperlinks>
  <pageMargins left="0.7" right="0.7" top="0.75" bottom="0.75" header="0.3" footer="0.3"/>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1B701-FC4F-4DFF-A559-C0B560CBF26F}">
  <dimension ref="B2:L296"/>
  <sheetViews>
    <sheetView view="pageBreakPreview" zoomScale="60" zoomScaleNormal="90" workbookViewId="0">
      <pane xSplit="1" ySplit="3" topLeftCell="B4" activePane="bottomRight" state="frozen"/>
      <selection pane="topRight" activeCell="B1" sqref="B1"/>
      <selection pane="bottomLeft" activeCell="A3" sqref="A3"/>
      <selection pane="bottomRight" activeCell="L2" sqref="L2"/>
    </sheetView>
  </sheetViews>
  <sheetFormatPr defaultRowHeight="13.5" x14ac:dyDescent="0.25"/>
  <cols>
    <col min="1" max="1" width="2.77734375" style="102" customWidth="1"/>
    <col min="2" max="3" width="8.88671875" style="102"/>
    <col min="4" max="4" width="14.77734375" style="102" customWidth="1"/>
    <col min="5" max="9" width="15.77734375" style="102" customWidth="1"/>
    <col min="10" max="10" width="30.77734375" style="102" customWidth="1"/>
    <col min="11" max="11" width="8.88671875" style="102"/>
    <col min="12" max="12" width="20.77734375" style="102" customWidth="1"/>
    <col min="13" max="13" width="2.77734375" style="102" customWidth="1"/>
    <col min="14" max="16384" width="8.88671875" style="102"/>
  </cols>
  <sheetData>
    <row r="2" spans="2:12" ht="14.25" thickBot="1" x14ac:dyDescent="0.3">
      <c r="E2" s="102">
        <f>COUNTA(E4:E273)</f>
        <v>270</v>
      </c>
      <c r="L2" s="187" t="s">
        <v>9831</v>
      </c>
    </row>
    <row r="3" spans="2:12" ht="27.75" thickBot="1" x14ac:dyDescent="0.3">
      <c r="B3" s="103" t="s">
        <v>5047</v>
      </c>
      <c r="C3" s="104" t="s">
        <v>5048</v>
      </c>
      <c r="D3" s="103" t="s">
        <v>5049</v>
      </c>
      <c r="E3" s="103" t="s">
        <v>4883</v>
      </c>
      <c r="F3" s="103"/>
      <c r="G3" s="103" t="s">
        <v>5051</v>
      </c>
      <c r="H3" s="103"/>
      <c r="I3" s="103"/>
      <c r="J3" s="103" t="s">
        <v>4663</v>
      </c>
      <c r="K3" s="103" t="s">
        <v>5721</v>
      </c>
      <c r="L3" s="103" t="s">
        <v>9830</v>
      </c>
    </row>
    <row r="4" spans="2:12" ht="39.950000000000003" customHeight="1" thickBot="1" x14ac:dyDescent="0.3">
      <c r="B4" s="127" t="s">
        <v>5052</v>
      </c>
      <c r="C4" s="127" t="s">
        <v>5053</v>
      </c>
      <c r="D4" s="127"/>
      <c r="E4" s="127" t="s">
        <v>5702</v>
      </c>
      <c r="F4" s="128" t="s">
        <v>4879</v>
      </c>
      <c r="G4" s="140" t="s">
        <v>5054</v>
      </c>
      <c r="H4" s="141"/>
      <c r="I4" s="142"/>
      <c r="J4" s="129"/>
      <c r="K4" s="127">
        <f>IFERROR(_xlfn.XLOOKUP(E4,GSI!$AS$6:$AS$197,GSI!$AU$6:$AU$197),"")</f>
        <v>3253</v>
      </c>
      <c r="L4" s="127"/>
    </row>
    <row r="5" spans="2:12" ht="39.950000000000003" customHeight="1" thickBot="1" x14ac:dyDescent="0.3">
      <c r="B5" s="127" t="s">
        <v>5052</v>
      </c>
      <c r="C5" s="127" t="s">
        <v>5053</v>
      </c>
      <c r="D5" s="127"/>
      <c r="E5" s="127" t="s">
        <v>5703</v>
      </c>
      <c r="F5" s="128" t="s">
        <v>4880</v>
      </c>
      <c r="G5" s="140" t="s">
        <v>5055</v>
      </c>
      <c r="H5" s="141"/>
      <c r="I5" s="142"/>
      <c r="J5" s="129"/>
      <c r="K5" s="127">
        <f>IFERROR(_xlfn.XLOOKUP(E5,GSI!$AS$6:$AS$197,GSI!$AU$6:$AU$197),"")</f>
        <v>5284</v>
      </c>
      <c r="L5" s="127"/>
    </row>
    <row r="6" spans="2:12" ht="39.950000000000003" customHeight="1" thickBot="1" x14ac:dyDescent="0.3">
      <c r="B6" s="127" t="s">
        <v>5052</v>
      </c>
      <c r="C6" s="127" t="s">
        <v>5053</v>
      </c>
      <c r="D6" s="127"/>
      <c r="E6" s="127" t="s">
        <v>5704</v>
      </c>
      <c r="F6" s="128" t="s">
        <v>5056</v>
      </c>
      <c r="G6" s="140" t="s">
        <v>5057</v>
      </c>
      <c r="H6" s="141"/>
      <c r="I6" s="142"/>
      <c r="J6" s="129"/>
      <c r="K6" s="127">
        <f>IFERROR(_xlfn.XLOOKUP(E6,GSI!$AS$6:$AS$197,GSI!$AU$6:$AU$197),"")</f>
        <v>5168</v>
      </c>
      <c r="L6" s="127"/>
    </row>
    <row r="7" spans="2:12" ht="39.950000000000003" customHeight="1" thickBot="1" x14ac:dyDescent="0.3">
      <c r="B7" s="127" t="s">
        <v>5052</v>
      </c>
      <c r="C7" s="127" t="s">
        <v>5053</v>
      </c>
      <c r="D7" s="127"/>
      <c r="E7" s="127" t="s">
        <v>5705</v>
      </c>
      <c r="F7" s="128" t="s">
        <v>5058</v>
      </c>
      <c r="G7" s="140" t="s">
        <v>5059</v>
      </c>
      <c r="H7" s="141"/>
      <c r="I7" s="142"/>
      <c r="J7" s="129"/>
      <c r="K7" s="127">
        <f>IFERROR(_xlfn.XLOOKUP(E7,GSI!$AS$6:$AS$197,GSI!$AU$6:$AU$197),"")</f>
        <v>4868</v>
      </c>
      <c r="L7" s="127"/>
    </row>
    <row r="8" spans="2:12" ht="39.950000000000003" customHeight="1" thickBot="1" x14ac:dyDescent="0.3">
      <c r="B8" s="127" t="s">
        <v>5052</v>
      </c>
      <c r="C8" s="127" t="s">
        <v>5060</v>
      </c>
      <c r="D8" s="127"/>
      <c r="E8" s="127" t="s">
        <v>9748</v>
      </c>
      <c r="F8" s="128" t="s">
        <v>5061</v>
      </c>
      <c r="G8" s="140" t="s">
        <v>5062</v>
      </c>
      <c r="H8" s="141"/>
      <c r="I8" s="142"/>
      <c r="J8" s="128" t="s">
        <v>5063</v>
      </c>
      <c r="K8" s="127" t="str">
        <f>IFERROR(_xlfn.XLOOKUP(E8,GSI!$AS$6:$AS$197,GSI!$AU$6:$AU$197),"")</f>
        <v/>
      </c>
      <c r="L8" s="127"/>
    </row>
    <row r="9" spans="2:12" ht="39.950000000000003" customHeight="1" thickBot="1" x14ac:dyDescent="0.3">
      <c r="B9" s="127" t="s">
        <v>5052</v>
      </c>
      <c r="C9" s="127" t="s">
        <v>5053</v>
      </c>
      <c r="D9" s="127"/>
      <c r="E9" s="127" t="s">
        <v>9749</v>
      </c>
      <c r="F9" s="128" t="s">
        <v>5064</v>
      </c>
      <c r="G9" s="140" t="s">
        <v>5065</v>
      </c>
      <c r="H9" s="141"/>
      <c r="I9" s="142"/>
      <c r="J9" s="129"/>
      <c r="K9" s="127" t="str">
        <f>IFERROR(_xlfn.XLOOKUP(E9,GSI!$AS$6:$AS$197,GSI!$AU$6:$AU$197),"")</f>
        <v/>
      </c>
      <c r="L9" s="127"/>
    </row>
    <row r="10" spans="2:12" ht="39.950000000000003" customHeight="1" thickBot="1" x14ac:dyDescent="0.3">
      <c r="B10" s="127" t="s">
        <v>5052</v>
      </c>
      <c r="C10" s="127" t="s">
        <v>5053</v>
      </c>
      <c r="D10" s="127"/>
      <c r="E10" s="127" t="s">
        <v>5706</v>
      </c>
      <c r="F10" s="128" t="s">
        <v>5066</v>
      </c>
      <c r="G10" s="140" t="s">
        <v>5067</v>
      </c>
      <c r="H10" s="141"/>
      <c r="I10" s="142"/>
      <c r="J10" s="129"/>
      <c r="K10" s="127">
        <f>IFERROR(_xlfn.XLOOKUP(E10,GSI!$AS$6:$AS$197,GSI!$AU$6:$AU$197),"")</f>
        <v>5111</v>
      </c>
      <c r="L10" s="127"/>
    </row>
    <row r="11" spans="2:12" ht="39.950000000000003" customHeight="1" thickBot="1" x14ac:dyDescent="0.3">
      <c r="B11" s="127" t="s">
        <v>5052</v>
      </c>
      <c r="C11" s="127" t="s">
        <v>5053</v>
      </c>
      <c r="D11" s="127"/>
      <c r="E11" s="127" t="s">
        <v>5707</v>
      </c>
      <c r="F11" s="128" t="s">
        <v>4984</v>
      </c>
      <c r="G11" s="140" t="s">
        <v>5068</v>
      </c>
      <c r="H11" s="141"/>
      <c r="I11" s="142"/>
      <c r="J11" s="129"/>
      <c r="K11" s="127">
        <f>IFERROR(_xlfn.XLOOKUP(E11,GSI!$AS$6:$AS$197,GSI!$AU$6:$AU$197),"")</f>
        <v>5185</v>
      </c>
      <c r="L11" s="127"/>
    </row>
    <row r="12" spans="2:12" ht="39.950000000000003" customHeight="1" thickBot="1" x14ac:dyDescent="0.3">
      <c r="B12" s="127" t="s">
        <v>5052</v>
      </c>
      <c r="C12" s="127" t="s">
        <v>5053</v>
      </c>
      <c r="D12" s="127"/>
      <c r="E12" s="127" t="s">
        <v>9750</v>
      </c>
      <c r="F12" s="128" t="s">
        <v>5069</v>
      </c>
      <c r="G12" s="140" t="s">
        <v>5070</v>
      </c>
      <c r="H12" s="141"/>
      <c r="I12" s="142"/>
      <c r="J12" s="129"/>
      <c r="K12" s="127" t="str">
        <f>IFERROR(_xlfn.XLOOKUP(E12,GSI!$AS$6:$AS$197,GSI!$AU$6:$AU$197),"")</f>
        <v/>
      </c>
      <c r="L12" s="127"/>
    </row>
    <row r="13" spans="2:12" ht="39.950000000000003" customHeight="1" thickBot="1" x14ac:dyDescent="0.3">
      <c r="B13" s="127" t="s">
        <v>5052</v>
      </c>
      <c r="C13" s="127" t="s">
        <v>5053</v>
      </c>
      <c r="D13" s="127"/>
      <c r="E13" s="127" t="s">
        <v>9751</v>
      </c>
      <c r="F13" s="128" t="s">
        <v>4987</v>
      </c>
      <c r="G13" s="140" t="s">
        <v>5071</v>
      </c>
      <c r="H13" s="141"/>
      <c r="I13" s="142"/>
      <c r="J13" s="129"/>
      <c r="K13" s="127" t="str">
        <f>IFERROR(_xlfn.XLOOKUP(E13,GSI!$AS$6:$AS$197,GSI!$AU$6:$AU$197),"")</f>
        <v/>
      </c>
      <c r="L13" s="127"/>
    </row>
    <row r="14" spans="2:12" ht="39.950000000000003" customHeight="1" thickBot="1" x14ac:dyDescent="0.3">
      <c r="B14" s="127" t="s">
        <v>5052</v>
      </c>
      <c r="C14" s="127" t="s">
        <v>5053</v>
      </c>
      <c r="D14" s="127"/>
      <c r="E14" s="127" t="s">
        <v>4760</v>
      </c>
      <c r="F14" s="128" t="s">
        <v>5072</v>
      </c>
      <c r="G14" s="140" t="s">
        <v>5073</v>
      </c>
      <c r="H14" s="141"/>
      <c r="I14" s="142"/>
      <c r="J14" s="129"/>
      <c r="K14" s="127">
        <f>IFERROR(_xlfn.XLOOKUP(E14,GSI!$AS$6:$AS$197,GSI!$AU$6:$AU$197),"")</f>
        <v>5669</v>
      </c>
      <c r="L14" s="127"/>
    </row>
    <row r="15" spans="2:12" ht="39.950000000000003" customHeight="1" thickBot="1" x14ac:dyDescent="0.3">
      <c r="B15" s="127" t="s">
        <v>5052</v>
      </c>
      <c r="C15" s="127" t="s">
        <v>5053</v>
      </c>
      <c r="D15" s="127"/>
      <c r="E15" s="127" t="s">
        <v>5708</v>
      </c>
      <c r="F15" s="128" t="s">
        <v>5074</v>
      </c>
      <c r="G15" s="140" t="s">
        <v>5075</v>
      </c>
      <c r="H15" s="141"/>
      <c r="I15" s="142"/>
      <c r="J15" s="129"/>
      <c r="K15" s="127">
        <f>IFERROR(_xlfn.XLOOKUP(E15,GSI!$AS$6:$AS$197,GSI!$AU$6:$AU$197),"")</f>
        <v>5524</v>
      </c>
      <c r="L15" s="127"/>
    </row>
    <row r="16" spans="2:12" ht="39.950000000000003" customHeight="1" thickBot="1" x14ac:dyDescent="0.3">
      <c r="B16" s="130" t="s">
        <v>5052</v>
      </c>
      <c r="C16" s="127" t="s">
        <v>5053</v>
      </c>
      <c r="D16" s="130"/>
      <c r="E16" s="130" t="s">
        <v>5709</v>
      </c>
      <c r="F16" s="128" t="s">
        <v>5076</v>
      </c>
      <c r="G16" s="140" t="s">
        <v>5077</v>
      </c>
      <c r="H16" s="141"/>
      <c r="I16" s="142"/>
      <c r="J16" s="129"/>
      <c r="K16" s="127">
        <f>IFERROR(_xlfn.XLOOKUP(E16,GSI!$AS$6:$AS$197,GSI!$AU$6:$AU$197),"")</f>
        <v>4943</v>
      </c>
      <c r="L16" s="127"/>
    </row>
    <row r="17" spans="2:12" ht="39.950000000000003" customHeight="1" thickBot="1" x14ac:dyDescent="0.3">
      <c r="B17" s="127" t="s">
        <v>5052</v>
      </c>
      <c r="C17" s="127" t="s">
        <v>5053</v>
      </c>
      <c r="D17" s="127"/>
      <c r="E17" s="127" t="s">
        <v>9752</v>
      </c>
      <c r="F17" s="128" t="s">
        <v>5078</v>
      </c>
      <c r="G17" s="140" t="s">
        <v>5079</v>
      </c>
      <c r="H17" s="141"/>
      <c r="I17" s="142"/>
      <c r="J17" s="129"/>
      <c r="K17" s="127" t="str">
        <f>IFERROR(_xlfn.XLOOKUP(E17,GSI!$AS$6:$AS$197,GSI!$AU$6:$AU$197),"")</f>
        <v/>
      </c>
      <c r="L17" s="127"/>
    </row>
    <row r="18" spans="2:12" ht="39.950000000000003" customHeight="1" thickBot="1" x14ac:dyDescent="0.3">
      <c r="B18" s="127" t="s">
        <v>5052</v>
      </c>
      <c r="C18" s="127" t="s">
        <v>5053</v>
      </c>
      <c r="D18" s="127"/>
      <c r="E18" s="127" t="s">
        <v>9753</v>
      </c>
      <c r="F18" s="128" t="s">
        <v>5080</v>
      </c>
      <c r="G18" s="140" t="s">
        <v>5081</v>
      </c>
      <c r="H18" s="141"/>
      <c r="I18" s="142"/>
      <c r="J18" s="129"/>
      <c r="K18" s="127" t="str">
        <f>IFERROR(_xlfn.XLOOKUP(E18,GSI!$AS$6:$AS$197,GSI!$AU$6:$AU$197),"")</f>
        <v/>
      </c>
      <c r="L18" s="127"/>
    </row>
    <row r="19" spans="2:12" ht="39.950000000000003" customHeight="1" thickBot="1" x14ac:dyDescent="0.3">
      <c r="B19" s="127" t="s">
        <v>5052</v>
      </c>
      <c r="C19" s="127" t="s">
        <v>5053</v>
      </c>
      <c r="D19" s="127"/>
      <c r="E19" s="127" t="s">
        <v>5710</v>
      </c>
      <c r="F19" s="128" t="s">
        <v>5082</v>
      </c>
      <c r="G19" s="140" t="s">
        <v>5083</v>
      </c>
      <c r="H19" s="141"/>
      <c r="I19" s="142"/>
      <c r="J19" s="129"/>
      <c r="K19" s="127">
        <f>IFERROR(_xlfn.XLOOKUP(E19,GSI!$AS$6:$AS$197,GSI!$AU$6:$AU$197),"")</f>
        <v>5461</v>
      </c>
      <c r="L19" s="127"/>
    </row>
    <row r="20" spans="2:12" ht="39.950000000000003" customHeight="1" thickBot="1" x14ac:dyDescent="0.3">
      <c r="B20" s="127" t="s">
        <v>5052</v>
      </c>
      <c r="C20" s="127" t="s">
        <v>5053</v>
      </c>
      <c r="D20" s="127"/>
      <c r="E20" s="127" t="s">
        <v>5680</v>
      </c>
      <c r="F20" s="128" t="s">
        <v>4997</v>
      </c>
      <c r="G20" s="140" t="s">
        <v>5085</v>
      </c>
      <c r="H20" s="141"/>
      <c r="I20" s="142"/>
      <c r="J20" s="129"/>
      <c r="K20" s="127">
        <f>IFERROR(_xlfn.XLOOKUP(E20,GSI!$AS$6:$AS$197,GSI!$AU$6:$AU$197),"")</f>
        <v>4202</v>
      </c>
      <c r="L20" s="127"/>
    </row>
    <row r="21" spans="2:12" ht="39.950000000000003" customHeight="1" thickBot="1" x14ac:dyDescent="0.3">
      <c r="B21" s="127" t="s">
        <v>5052</v>
      </c>
      <c r="C21" s="127" t="s">
        <v>5053</v>
      </c>
      <c r="D21" s="127"/>
      <c r="E21" s="127" t="s">
        <v>9754</v>
      </c>
      <c r="F21" s="128" t="s">
        <v>4998</v>
      </c>
      <c r="G21" s="140" t="s">
        <v>5086</v>
      </c>
      <c r="H21" s="141"/>
      <c r="I21" s="142"/>
      <c r="J21" s="129"/>
      <c r="K21" s="127" t="str">
        <f>IFERROR(_xlfn.XLOOKUP(E21,GSI!$AS$6:$AS$197,GSI!$AU$6:$AU$197),"")</f>
        <v/>
      </c>
      <c r="L21" s="127"/>
    </row>
    <row r="22" spans="2:12" ht="39.950000000000003" customHeight="1" thickBot="1" x14ac:dyDescent="0.3">
      <c r="B22" s="127" t="s">
        <v>5052</v>
      </c>
      <c r="C22" s="127" t="s">
        <v>5053</v>
      </c>
      <c r="D22" s="127"/>
      <c r="E22" s="127" t="s">
        <v>5711</v>
      </c>
      <c r="F22" s="128" t="s">
        <v>5087</v>
      </c>
      <c r="G22" s="140" t="s">
        <v>5088</v>
      </c>
      <c r="H22" s="141"/>
      <c r="I22" s="142"/>
      <c r="J22" s="129"/>
      <c r="K22" s="127">
        <f>IFERROR(_xlfn.XLOOKUP(E22,GSI!$AS$6:$AS$197,GSI!$AU$6:$AU$197),"")</f>
        <v>5914</v>
      </c>
      <c r="L22" s="127"/>
    </row>
    <row r="23" spans="2:12" ht="39.950000000000003" customHeight="1" thickBot="1" x14ac:dyDescent="0.3">
      <c r="B23" s="127" t="s">
        <v>5052</v>
      </c>
      <c r="C23" s="127" t="s">
        <v>5053</v>
      </c>
      <c r="D23" s="127"/>
      <c r="E23" s="127" t="s">
        <v>5681</v>
      </c>
      <c r="F23" s="128" t="s">
        <v>5089</v>
      </c>
      <c r="G23" s="140" t="s">
        <v>5090</v>
      </c>
      <c r="H23" s="141"/>
      <c r="I23" s="142"/>
      <c r="J23" s="129"/>
      <c r="K23" s="127">
        <f>IFERROR(_xlfn.XLOOKUP(E23,GSI!$AS$6:$AS$197,GSI!$AU$6:$AU$197),"")</f>
        <v>5929</v>
      </c>
      <c r="L23" s="127"/>
    </row>
    <row r="24" spans="2:12" ht="39.950000000000003" customHeight="1" thickBot="1" x14ac:dyDescent="0.3">
      <c r="B24" s="127" t="s">
        <v>5052</v>
      </c>
      <c r="C24" s="127" t="s">
        <v>5053</v>
      </c>
      <c r="D24" s="127"/>
      <c r="E24" s="127" t="s">
        <v>5712</v>
      </c>
      <c r="F24" s="128" t="s">
        <v>5091</v>
      </c>
      <c r="G24" s="140" t="s">
        <v>5092</v>
      </c>
      <c r="H24" s="141"/>
      <c r="I24" s="142"/>
      <c r="J24" s="129"/>
      <c r="K24" s="127">
        <f>IFERROR(_xlfn.XLOOKUP(E24,GSI!$AS$6:$AS$197,GSI!$AU$6:$AU$197),"")</f>
        <v>4654</v>
      </c>
      <c r="L24" s="127"/>
    </row>
    <row r="25" spans="2:12" ht="39.950000000000003" customHeight="1" thickBot="1" x14ac:dyDescent="0.3">
      <c r="B25" s="127" t="s">
        <v>5052</v>
      </c>
      <c r="C25" s="127" t="s">
        <v>5053</v>
      </c>
      <c r="D25" s="127"/>
      <c r="E25" s="127" t="s">
        <v>5093</v>
      </c>
      <c r="F25" s="128" t="s">
        <v>5094</v>
      </c>
      <c r="G25" s="140" t="s">
        <v>5095</v>
      </c>
      <c r="H25" s="141"/>
      <c r="I25" s="142"/>
      <c r="J25" s="129"/>
      <c r="K25" s="127">
        <f>IFERROR(_xlfn.XLOOKUP(E25,GSI!$AS$6:$AS$197,GSI!$AU$6:$AU$197),"")</f>
        <v>5358</v>
      </c>
      <c r="L25" s="127"/>
    </row>
    <row r="26" spans="2:12" ht="39.950000000000003" customHeight="1" thickBot="1" x14ac:dyDescent="0.3">
      <c r="B26" s="127" t="s">
        <v>5052</v>
      </c>
      <c r="C26" s="127" t="s">
        <v>5053</v>
      </c>
      <c r="D26" s="127"/>
      <c r="E26" s="127" t="s">
        <v>5713</v>
      </c>
      <c r="F26" s="128" t="s">
        <v>5096</v>
      </c>
      <c r="G26" s="140" t="s">
        <v>5097</v>
      </c>
      <c r="H26" s="141"/>
      <c r="I26" s="142"/>
      <c r="J26" s="129"/>
      <c r="K26" s="127">
        <f>IFERROR(_xlfn.XLOOKUP(E26,GSI!$AS$6:$AS$197,GSI!$AU$6:$AU$197),"")</f>
        <v>5166</v>
      </c>
      <c r="L26" s="127"/>
    </row>
    <row r="27" spans="2:12" ht="39.950000000000003" customHeight="1" thickBot="1" x14ac:dyDescent="0.3">
      <c r="B27" s="127" t="s">
        <v>5052</v>
      </c>
      <c r="C27" s="127" t="s">
        <v>5053</v>
      </c>
      <c r="D27" s="127"/>
      <c r="E27" s="127" t="s">
        <v>5714</v>
      </c>
      <c r="F27" s="128" t="s">
        <v>5008</v>
      </c>
      <c r="G27" s="140" t="s">
        <v>5098</v>
      </c>
      <c r="H27" s="141"/>
      <c r="I27" s="142"/>
      <c r="J27" s="129"/>
      <c r="K27" s="127">
        <f>IFERROR(_xlfn.XLOOKUP(E27,GSI!$AS$6:$AS$197,GSI!$AU$6:$AU$197),"")</f>
        <v>5391</v>
      </c>
      <c r="L27" s="127"/>
    </row>
    <row r="28" spans="2:12" ht="39.950000000000003" customHeight="1" thickBot="1" x14ac:dyDescent="0.3">
      <c r="B28" s="127" t="s">
        <v>5052</v>
      </c>
      <c r="C28" s="127" t="s">
        <v>5053</v>
      </c>
      <c r="D28" s="127"/>
      <c r="E28" s="127" t="s">
        <v>9755</v>
      </c>
      <c r="F28" s="128" t="s">
        <v>5738</v>
      </c>
      <c r="G28" s="140" t="s">
        <v>5099</v>
      </c>
      <c r="H28" s="141"/>
      <c r="I28" s="142"/>
      <c r="J28" s="129"/>
      <c r="K28" s="127" t="str">
        <f>IFERROR(_xlfn.XLOOKUP(E28,GSI!$AS$6:$AS$197,GSI!$AU$6:$AU$197),"")</f>
        <v/>
      </c>
      <c r="L28" s="127"/>
    </row>
    <row r="29" spans="2:12" ht="39.950000000000003" customHeight="1" thickBot="1" x14ac:dyDescent="0.3">
      <c r="B29" s="127" t="s">
        <v>5052</v>
      </c>
      <c r="C29" s="127" t="s">
        <v>5053</v>
      </c>
      <c r="D29" s="127"/>
      <c r="E29" s="127" t="s">
        <v>5682</v>
      </c>
      <c r="F29" s="128" t="s">
        <v>5100</v>
      </c>
      <c r="G29" s="140" t="s">
        <v>5101</v>
      </c>
      <c r="H29" s="141"/>
      <c r="I29" s="142"/>
      <c r="J29" s="129"/>
      <c r="K29" s="127">
        <f>IFERROR(_xlfn.XLOOKUP(E29,GSI!$AS$6:$AS$197,GSI!$AU$6:$AU$197),"")</f>
        <v>5803</v>
      </c>
      <c r="L29" s="127"/>
    </row>
    <row r="30" spans="2:12" ht="39.950000000000003" customHeight="1" thickBot="1" x14ac:dyDescent="0.3">
      <c r="B30" s="127" t="s">
        <v>5052</v>
      </c>
      <c r="C30" s="127" t="s">
        <v>5053</v>
      </c>
      <c r="D30" s="127"/>
      <c r="E30" s="127" t="s">
        <v>5716</v>
      </c>
      <c r="F30" s="128" t="s">
        <v>5102</v>
      </c>
      <c r="G30" s="140" t="s">
        <v>5103</v>
      </c>
      <c r="H30" s="141"/>
      <c r="I30" s="142"/>
      <c r="J30" s="129"/>
      <c r="K30" s="127">
        <f>IFERROR(_xlfn.XLOOKUP(E30,GSI!$AS$6:$AS$197,GSI!$AU$6:$AU$197),"")</f>
        <v>4439</v>
      </c>
      <c r="L30" s="127"/>
    </row>
    <row r="31" spans="2:12" ht="39.950000000000003" customHeight="1" thickBot="1" x14ac:dyDescent="0.3">
      <c r="B31" s="127" t="s">
        <v>5052</v>
      </c>
      <c r="C31" s="127" t="s">
        <v>5053</v>
      </c>
      <c r="D31" s="127"/>
      <c r="E31" s="127" t="s">
        <v>5717</v>
      </c>
      <c r="F31" s="128" t="s">
        <v>5104</v>
      </c>
      <c r="G31" s="140" t="s">
        <v>5105</v>
      </c>
      <c r="H31" s="141"/>
      <c r="I31" s="142"/>
      <c r="J31" s="129"/>
      <c r="K31" s="127">
        <f>IFERROR(_xlfn.XLOOKUP(E31,GSI!$AS$6:$AS$197,GSI!$AU$6:$AU$197),"")</f>
        <v>4926</v>
      </c>
      <c r="L31" s="127"/>
    </row>
    <row r="32" spans="2:12" ht="39.950000000000003" customHeight="1" thickBot="1" x14ac:dyDescent="0.3">
      <c r="B32" s="127" t="s">
        <v>5052</v>
      </c>
      <c r="C32" s="127" t="s">
        <v>5053</v>
      </c>
      <c r="D32" s="127"/>
      <c r="E32" s="127" t="s">
        <v>5683</v>
      </c>
      <c r="F32" s="128" t="s">
        <v>4863</v>
      </c>
      <c r="G32" s="140" t="s">
        <v>5106</v>
      </c>
      <c r="H32" s="141"/>
      <c r="I32" s="142"/>
      <c r="J32" s="129"/>
      <c r="K32" s="127" t="str">
        <f>IFERROR(_xlfn.XLOOKUP(E32,GSI!$AS$6:$AS$197,GSI!$AU$6:$AU$197),"")</f>
        <v/>
      </c>
      <c r="L32" s="127"/>
    </row>
    <row r="33" spans="2:12" ht="39.950000000000003" customHeight="1" thickBot="1" x14ac:dyDescent="0.3">
      <c r="B33" s="127" t="s">
        <v>5052</v>
      </c>
      <c r="C33" s="127" t="s">
        <v>5053</v>
      </c>
      <c r="D33" s="127"/>
      <c r="E33" s="127" t="s">
        <v>5684</v>
      </c>
      <c r="F33" s="128" t="s">
        <v>4859</v>
      </c>
      <c r="G33" s="140" t="s">
        <v>5107</v>
      </c>
      <c r="H33" s="141"/>
      <c r="I33" s="142"/>
      <c r="J33" s="129"/>
      <c r="K33" s="127">
        <f>IFERROR(_xlfn.XLOOKUP(E33,GSI!$AS$6:$AS$197,GSI!$AU$6:$AU$197),"")</f>
        <v>4771</v>
      </c>
      <c r="L33" s="127"/>
    </row>
    <row r="34" spans="2:12" ht="39.950000000000003" customHeight="1" thickBot="1" x14ac:dyDescent="0.3">
      <c r="B34" s="127" t="s">
        <v>5052</v>
      </c>
      <c r="C34" s="127" t="s">
        <v>5053</v>
      </c>
      <c r="D34" s="127"/>
      <c r="E34" s="127" t="s">
        <v>5718</v>
      </c>
      <c r="F34" s="128" t="s">
        <v>5108</v>
      </c>
      <c r="G34" s="140" t="s">
        <v>5109</v>
      </c>
      <c r="H34" s="141"/>
      <c r="I34" s="142"/>
      <c r="J34" s="129"/>
      <c r="K34" s="127">
        <f>IFERROR(_xlfn.XLOOKUP(E34,GSI!$AS$6:$AS$197,GSI!$AU$6:$AU$197),"")</f>
        <v>5019</v>
      </c>
      <c r="L34" s="127"/>
    </row>
    <row r="35" spans="2:12" ht="39.950000000000003" customHeight="1" thickBot="1" x14ac:dyDescent="0.3">
      <c r="B35" s="127" t="s">
        <v>5052</v>
      </c>
      <c r="C35" s="127" t="s">
        <v>5053</v>
      </c>
      <c r="D35" s="127"/>
      <c r="E35" s="127" t="s">
        <v>5685</v>
      </c>
      <c r="F35" s="128" t="s">
        <v>4860</v>
      </c>
      <c r="G35" s="140" t="s">
        <v>5110</v>
      </c>
      <c r="H35" s="141"/>
      <c r="I35" s="142"/>
      <c r="J35" s="129"/>
      <c r="K35" s="127">
        <f>IFERROR(_xlfn.XLOOKUP(E35,GSI!$AS$6:$AS$197,GSI!$AU$6:$AU$197),"")</f>
        <v>5617</v>
      </c>
      <c r="L35" s="127"/>
    </row>
    <row r="36" spans="2:12" ht="39.950000000000003" customHeight="1" thickBot="1" x14ac:dyDescent="0.3">
      <c r="B36" s="127" t="s">
        <v>5052</v>
      </c>
      <c r="C36" s="127" t="s">
        <v>5053</v>
      </c>
      <c r="D36" s="127"/>
      <c r="E36" s="127" t="s">
        <v>5686</v>
      </c>
      <c r="F36" s="128" t="s">
        <v>5111</v>
      </c>
      <c r="G36" s="140" t="s">
        <v>5112</v>
      </c>
      <c r="H36" s="141"/>
      <c r="I36" s="142"/>
      <c r="J36" s="129"/>
      <c r="K36" s="127">
        <f>IFERROR(_xlfn.XLOOKUP(E36,GSI!$AS$6:$AS$197,GSI!$AU$6:$AU$197),"")</f>
        <v>5547</v>
      </c>
      <c r="L36" s="127"/>
    </row>
    <row r="37" spans="2:12" ht="39.950000000000003" customHeight="1" thickBot="1" x14ac:dyDescent="0.3">
      <c r="B37" s="127" t="s">
        <v>5052</v>
      </c>
      <c r="C37" s="127" t="s">
        <v>5053</v>
      </c>
      <c r="D37" s="127"/>
      <c r="E37" s="127" t="s">
        <v>5687</v>
      </c>
      <c r="F37" s="128" t="s">
        <v>5113</v>
      </c>
      <c r="G37" s="140" t="s">
        <v>5114</v>
      </c>
      <c r="H37" s="141"/>
      <c r="I37" s="142"/>
      <c r="J37" s="129"/>
      <c r="K37" s="127">
        <f>IFERROR(_xlfn.XLOOKUP(E37,GSI!$AS$6:$AS$197,GSI!$AU$6:$AU$197),"")</f>
        <v>5055</v>
      </c>
      <c r="L37" s="127"/>
    </row>
    <row r="38" spans="2:12" ht="39.950000000000003" customHeight="1" thickBot="1" x14ac:dyDescent="0.3">
      <c r="B38" s="127" t="s">
        <v>5052</v>
      </c>
      <c r="C38" s="127" t="s">
        <v>5115</v>
      </c>
      <c r="D38" s="127"/>
      <c r="E38" s="127" t="s">
        <v>5116</v>
      </c>
      <c r="F38" s="128" t="s">
        <v>5117</v>
      </c>
      <c r="G38" s="140" t="s">
        <v>5118</v>
      </c>
      <c r="H38" s="141"/>
      <c r="I38" s="142"/>
      <c r="J38" s="128" t="s">
        <v>5119</v>
      </c>
      <c r="K38" s="127" t="str">
        <f>IFERROR(_xlfn.XLOOKUP(E38,GSI!$AS$6:$AS$197,GSI!$AU$6:$AU$197),"")</f>
        <v/>
      </c>
      <c r="L38" s="127"/>
    </row>
    <row r="39" spans="2:12" ht="39.950000000000003" customHeight="1" thickBot="1" x14ac:dyDescent="0.3">
      <c r="B39" s="127" t="s">
        <v>5052</v>
      </c>
      <c r="C39" s="127" t="s">
        <v>5053</v>
      </c>
      <c r="D39" s="127"/>
      <c r="E39" s="127" t="s">
        <v>5688</v>
      </c>
      <c r="F39" s="128" t="s">
        <v>4858</v>
      </c>
      <c r="G39" s="140" t="s">
        <v>5120</v>
      </c>
      <c r="H39" s="141"/>
      <c r="I39" s="142"/>
      <c r="J39" s="129"/>
      <c r="K39" s="127">
        <f>IFERROR(_xlfn.XLOOKUP(E39,GSI!$AS$6:$AS$197,GSI!$AU$6:$AU$197),"")</f>
        <v>3568</v>
      </c>
      <c r="L39" s="127"/>
    </row>
    <row r="40" spans="2:12" ht="39.950000000000003" customHeight="1" thickBot="1" x14ac:dyDescent="0.3">
      <c r="B40" s="127" t="s">
        <v>5052</v>
      </c>
      <c r="C40" s="127" t="s">
        <v>5053</v>
      </c>
      <c r="D40" s="127"/>
      <c r="E40" s="127" t="s">
        <v>5689</v>
      </c>
      <c r="F40" s="128" t="s">
        <v>5121</v>
      </c>
      <c r="G40" s="140" t="s">
        <v>5122</v>
      </c>
      <c r="H40" s="141"/>
      <c r="I40" s="142"/>
      <c r="J40" s="129"/>
      <c r="K40" s="127">
        <f>IFERROR(_xlfn.XLOOKUP(E40,GSI!$AS$6:$AS$197,GSI!$AU$6:$AU$197),"")</f>
        <v>4646</v>
      </c>
      <c r="L40" s="127"/>
    </row>
    <row r="41" spans="2:12" ht="39.950000000000003" customHeight="1" thickBot="1" x14ac:dyDescent="0.3">
      <c r="B41" s="127" t="s">
        <v>5052</v>
      </c>
      <c r="C41" s="127" t="s">
        <v>5053</v>
      </c>
      <c r="D41" s="127"/>
      <c r="E41" s="127" t="s">
        <v>5690</v>
      </c>
      <c r="F41" s="128" t="s">
        <v>5024</v>
      </c>
      <c r="G41" s="140" t="s">
        <v>5123</v>
      </c>
      <c r="H41" s="141"/>
      <c r="I41" s="142"/>
      <c r="J41" s="129"/>
      <c r="K41" s="127">
        <f>IFERROR(_xlfn.XLOOKUP(E41,GSI!$AS$6:$AS$197,GSI!$AU$6:$AU$197),"")</f>
        <v>5305</v>
      </c>
      <c r="L41" s="127"/>
    </row>
    <row r="42" spans="2:12" ht="39.950000000000003" customHeight="1" thickBot="1" x14ac:dyDescent="0.3">
      <c r="B42" s="127" t="s">
        <v>5052</v>
      </c>
      <c r="C42" s="127" t="s">
        <v>5053</v>
      </c>
      <c r="D42" s="127"/>
      <c r="E42" s="127" t="s">
        <v>5691</v>
      </c>
      <c r="F42" s="128" t="s">
        <v>5124</v>
      </c>
      <c r="G42" s="140" t="s">
        <v>5125</v>
      </c>
      <c r="H42" s="141"/>
      <c r="I42" s="142"/>
      <c r="J42" s="129"/>
      <c r="K42" s="127">
        <f>IFERROR(_xlfn.XLOOKUP(E42,GSI!$AS$6:$AS$197,GSI!$AU$6:$AU$197),"")</f>
        <v>5811</v>
      </c>
      <c r="L42" s="127"/>
    </row>
    <row r="43" spans="2:12" ht="39.950000000000003" customHeight="1" thickBot="1" x14ac:dyDescent="0.3">
      <c r="B43" s="127" t="s">
        <v>5052</v>
      </c>
      <c r="C43" s="127" t="s">
        <v>5053</v>
      </c>
      <c r="D43" s="127"/>
      <c r="E43" s="127" t="s">
        <v>5692</v>
      </c>
      <c r="F43" s="128" t="s">
        <v>5126</v>
      </c>
      <c r="G43" s="140" t="s">
        <v>5127</v>
      </c>
      <c r="H43" s="141"/>
      <c r="I43" s="142"/>
      <c r="J43" s="129"/>
      <c r="K43" s="127">
        <f>IFERROR(_xlfn.XLOOKUP(E43,GSI!$AS$6:$AS$197,GSI!$AU$6:$AU$197),"")</f>
        <v>5251</v>
      </c>
      <c r="L43" s="127"/>
    </row>
    <row r="44" spans="2:12" ht="39.950000000000003" customHeight="1" thickBot="1" x14ac:dyDescent="0.3">
      <c r="B44" s="127" t="s">
        <v>5052</v>
      </c>
      <c r="C44" s="127" t="s">
        <v>5115</v>
      </c>
      <c r="D44" s="127"/>
      <c r="E44" s="127" t="s">
        <v>5128</v>
      </c>
      <c r="F44" s="128" t="s">
        <v>5129</v>
      </c>
      <c r="G44" s="140" t="s">
        <v>5130</v>
      </c>
      <c r="H44" s="141"/>
      <c r="I44" s="142"/>
      <c r="J44" s="128" t="s">
        <v>5119</v>
      </c>
      <c r="K44" s="127" t="str">
        <f>IFERROR(_xlfn.XLOOKUP(E44,GSI!$AS$6:$AS$197,GSI!$AU$6:$AU$197),"")</f>
        <v/>
      </c>
      <c r="L44" s="127"/>
    </row>
    <row r="45" spans="2:12" ht="39.950000000000003" customHeight="1" thickBot="1" x14ac:dyDescent="0.3">
      <c r="B45" s="127" t="s">
        <v>5052</v>
      </c>
      <c r="C45" s="127" t="s">
        <v>5053</v>
      </c>
      <c r="D45" s="127"/>
      <c r="E45" s="127" t="s">
        <v>5693</v>
      </c>
      <c r="F45" s="128" t="s">
        <v>5131</v>
      </c>
      <c r="G45" s="140" t="s">
        <v>5132</v>
      </c>
      <c r="H45" s="141"/>
      <c r="I45" s="142"/>
      <c r="J45" s="129"/>
      <c r="K45" s="127">
        <f>IFERROR(_xlfn.XLOOKUP(E45,GSI!$AS$6:$AS$197,GSI!$AU$6:$AU$197),"")</f>
        <v>5130</v>
      </c>
      <c r="L45" s="127"/>
    </row>
    <row r="46" spans="2:12" ht="39.950000000000003" customHeight="1" thickBot="1" x14ac:dyDescent="0.3">
      <c r="B46" s="127" t="s">
        <v>5052</v>
      </c>
      <c r="C46" s="127" t="s">
        <v>5060</v>
      </c>
      <c r="D46" s="127"/>
      <c r="E46" s="127" t="s">
        <v>5133</v>
      </c>
      <c r="F46" s="128" t="s">
        <v>5134</v>
      </c>
      <c r="G46" s="140" t="s">
        <v>5135</v>
      </c>
      <c r="H46" s="141"/>
      <c r="I46" s="142"/>
      <c r="J46" s="129" t="s">
        <v>5136</v>
      </c>
      <c r="K46" s="127" t="str">
        <f>IFERROR(_xlfn.XLOOKUP(E46,GSI!$AS$6:$AS$197,GSI!$AU$6:$AU$197),"")</f>
        <v/>
      </c>
      <c r="L46" s="127"/>
    </row>
    <row r="47" spans="2:12" ht="39.950000000000003" customHeight="1" thickBot="1" x14ac:dyDescent="0.3">
      <c r="B47" s="127" t="s">
        <v>5052</v>
      </c>
      <c r="C47" s="127" t="s">
        <v>5053</v>
      </c>
      <c r="D47" s="127"/>
      <c r="E47" s="127" t="s">
        <v>9756</v>
      </c>
      <c r="F47" s="128" t="s">
        <v>5137</v>
      </c>
      <c r="G47" s="140" t="s">
        <v>5138</v>
      </c>
      <c r="H47" s="141"/>
      <c r="I47" s="142"/>
      <c r="J47" s="129"/>
      <c r="K47" s="127" t="str">
        <f>IFERROR(_xlfn.XLOOKUP(E47,GSI!$AS$6:$AS$197,GSI!$AU$6:$AU$197),"")</f>
        <v/>
      </c>
      <c r="L47" s="127"/>
    </row>
    <row r="48" spans="2:12" ht="39.950000000000003" customHeight="1" thickBot="1" x14ac:dyDescent="0.3">
      <c r="B48" s="127" t="s">
        <v>5052</v>
      </c>
      <c r="C48" s="127" t="s">
        <v>5053</v>
      </c>
      <c r="D48" s="127"/>
      <c r="E48" s="127" t="s">
        <v>5694</v>
      </c>
      <c r="F48" s="128" t="s">
        <v>4853</v>
      </c>
      <c r="G48" s="140" t="s">
        <v>5139</v>
      </c>
      <c r="H48" s="141"/>
      <c r="I48" s="142"/>
      <c r="J48" s="129"/>
      <c r="K48" s="127">
        <f>IFERROR(_xlfn.XLOOKUP(E48,GSI!$AS$6:$AS$197,GSI!$AU$6:$AU$197),"")</f>
        <v>5356</v>
      </c>
      <c r="L48" s="127"/>
    </row>
    <row r="49" spans="2:12" ht="39.950000000000003" customHeight="1" thickBot="1" x14ac:dyDescent="0.3">
      <c r="B49" s="127" t="s">
        <v>5052</v>
      </c>
      <c r="C49" s="127" t="s">
        <v>5053</v>
      </c>
      <c r="D49" s="127"/>
      <c r="E49" s="127" t="s">
        <v>5695</v>
      </c>
      <c r="F49" s="128" t="s">
        <v>5140</v>
      </c>
      <c r="G49" s="140" t="s">
        <v>5141</v>
      </c>
      <c r="H49" s="141"/>
      <c r="I49" s="142"/>
      <c r="J49" s="129"/>
      <c r="K49" s="127">
        <f>IFERROR(_xlfn.XLOOKUP(E49,GSI!$AS$6:$AS$197,GSI!$AU$6:$AU$197),"")</f>
        <v>5570</v>
      </c>
      <c r="L49" s="127"/>
    </row>
    <row r="50" spans="2:12" ht="39.950000000000003" customHeight="1" thickBot="1" x14ac:dyDescent="0.3">
      <c r="B50" s="127" t="s">
        <v>5052</v>
      </c>
      <c r="C50" s="127" t="s">
        <v>5053</v>
      </c>
      <c r="D50" s="127"/>
      <c r="E50" s="127" t="s">
        <v>9757</v>
      </c>
      <c r="F50" s="128" t="s">
        <v>5142</v>
      </c>
      <c r="G50" s="140" t="s">
        <v>5143</v>
      </c>
      <c r="H50" s="141"/>
      <c r="I50" s="142"/>
      <c r="J50" s="129"/>
      <c r="K50" s="127" t="str">
        <f>IFERROR(_xlfn.XLOOKUP(E50,GSI!$AS$6:$AS$197,GSI!$AU$6:$AU$197),"")</f>
        <v/>
      </c>
      <c r="L50" s="127"/>
    </row>
    <row r="51" spans="2:12" ht="39.950000000000003" customHeight="1" thickBot="1" x14ac:dyDescent="0.3">
      <c r="B51" s="127" t="s">
        <v>5052</v>
      </c>
      <c r="C51" s="127" t="s">
        <v>5053</v>
      </c>
      <c r="D51" s="127"/>
      <c r="E51" s="127" t="s">
        <v>5696</v>
      </c>
      <c r="F51" s="128" t="s">
        <v>5144</v>
      </c>
      <c r="G51" s="140" t="s">
        <v>5145</v>
      </c>
      <c r="H51" s="141"/>
      <c r="I51" s="142"/>
      <c r="J51" s="129"/>
      <c r="K51" s="127">
        <f>IFERROR(_xlfn.XLOOKUP(E51,GSI!$AS$6:$AS$197,GSI!$AU$6:$AU$197),"")</f>
        <v>5773</v>
      </c>
      <c r="L51" s="127"/>
    </row>
    <row r="52" spans="2:12" ht="39.950000000000003" customHeight="1" thickBot="1" x14ac:dyDescent="0.3">
      <c r="B52" s="131" t="s">
        <v>5052</v>
      </c>
      <c r="C52" s="131" t="s">
        <v>5146</v>
      </c>
      <c r="D52" s="131"/>
      <c r="E52" s="131" t="s">
        <v>9758</v>
      </c>
      <c r="F52" s="132" t="s">
        <v>5041</v>
      </c>
      <c r="G52" s="143" t="s">
        <v>5147</v>
      </c>
      <c r="H52" s="144" t="s">
        <v>5148</v>
      </c>
      <c r="I52" s="139" t="s">
        <v>5149</v>
      </c>
      <c r="J52" s="134"/>
      <c r="K52" s="131" t="str">
        <f>IFERROR(_xlfn.XLOOKUP(E52,GSI!$AS$6:$AS$197,GSI!$AU$6:$AU$197),"")</f>
        <v/>
      </c>
      <c r="L52" s="131"/>
    </row>
    <row r="53" spans="2:12" ht="39.950000000000003" customHeight="1" thickBot="1" x14ac:dyDescent="0.3">
      <c r="B53" s="127" t="s">
        <v>5052</v>
      </c>
      <c r="C53" s="127" t="s">
        <v>5053</v>
      </c>
      <c r="D53" s="127"/>
      <c r="E53" s="127" t="s">
        <v>5697</v>
      </c>
      <c r="F53" s="128" t="s">
        <v>4850</v>
      </c>
      <c r="G53" s="140" t="s">
        <v>5150</v>
      </c>
      <c r="H53" s="141"/>
      <c r="I53" s="142"/>
      <c r="J53" s="129"/>
      <c r="K53" s="127">
        <f>IFERROR(_xlfn.XLOOKUP(E53,GSI!$AS$6:$AS$197,GSI!$AU$6:$AU$197),"")</f>
        <v>5783</v>
      </c>
      <c r="L53" s="127"/>
    </row>
    <row r="54" spans="2:12" ht="39.950000000000003" customHeight="1" thickBot="1" x14ac:dyDescent="0.3">
      <c r="B54" s="131" t="s">
        <v>5052</v>
      </c>
      <c r="C54" s="131" t="s">
        <v>5151</v>
      </c>
      <c r="D54" s="131"/>
      <c r="E54" s="133" t="s">
        <v>4960</v>
      </c>
      <c r="F54" s="132" t="s">
        <v>5152</v>
      </c>
      <c r="G54" s="143" t="s">
        <v>5805</v>
      </c>
      <c r="H54" s="145"/>
      <c r="I54" s="146"/>
      <c r="J54" s="134"/>
      <c r="K54" s="127">
        <f>IFERROR(_xlfn.XLOOKUP(E54,GSI!$AS$6:$AS$197,GSI!$AU$6:$AU$197),"")</f>
        <v>3900</v>
      </c>
      <c r="L54" s="127"/>
    </row>
    <row r="55" spans="2:12" ht="39.950000000000003" customHeight="1" thickBot="1" x14ac:dyDescent="0.3">
      <c r="B55" s="127" t="s">
        <v>5052</v>
      </c>
      <c r="C55" s="127" t="s">
        <v>5053</v>
      </c>
      <c r="D55" s="127"/>
      <c r="E55" s="127" t="s">
        <v>5698</v>
      </c>
      <c r="F55" s="128" t="s">
        <v>5153</v>
      </c>
      <c r="G55" s="140" t="s">
        <v>5154</v>
      </c>
      <c r="H55" s="141"/>
      <c r="I55" s="142"/>
      <c r="J55" s="129"/>
      <c r="K55" s="127">
        <f>IFERROR(_xlfn.XLOOKUP(E55,GSI!$AS$6:$AS$197,GSI!$AU$6:$AU$197),"")</f>
        <v>5483</v>
      </c>
      <c r="L55" s="127"/>
    </row>
    <row r="56" spans="2:12" ht="39.950000000000003" customHeight="1" thickBot="1" x14ac:dyDescent="0.3">
      <c r="B56" s="127" t="s">
        <v>5052</v>
      </c>
      <c r="C56" s="127" t="s">
        <v>5053</v>
      </c>
      <c r="D56" s="127"/>
      <c r="E56" s="127" t="s">
        <v>4962</v>
      </c>
      <c r="F56" s="128" t="s">
        <v>5045</v>
      </c>
      <c r="G56" s="140" t="s">
        <v>5155</v>
      </c>
      <c r="H56" s="141"/>
      <c r="I56" s="142"/>
      <c r="J56" s="129"/>
      <c r="K56" s="127">
        <f>IFERROR(_xlfn.XLOOKUP(E56,GSI!$AS$6:$AS$197,GSI!$AU$6:$AU$197),"")</f>
        <v>5307</v>
      </c>
      <c r="L56" s="127"/>
    </row>
    <row r="57" spans="2:12" ht="39.950000000000003" customHeight="1" thickBot="1" x14ac:dyDescent="0.3">
      <c r="B57" s="127" t="s">
        <v>5052</v>
      </c>
      <c r="C57" s="127" t="s">
        <v>5053</v>
      </c>
      <c r="D57" s="127"/>
      <c r="E57" s="127" t="s">
        <v>4831</v>
      </c>
      <c r="F57" s="128" t="s">
        <v>5156</v>
      </c>
      <c r="G57" s="140" t="s">
        <v>5157</v>
      </c>
      <c r="H57" s="141"/>
      <c r="I57" s="142"/>
      <c r="J57" s="129"/>
      <c r="K57" s="127">
        <f>IFERROR(_xlfn.XLOOKUP(E57,GSI!$AS$6:$AS$197,GSI!$AU$6:$AU$197),"")</f>
        <v>3262</v>
      </c>
      <c r="L57" s="127"/>
    </row>
    <row r="58" spans="2:12" ht="39.950000000000003" customHeight="1" thickBot="1" x14ac:dyDescent="0.3">
      <c r="B58" s="127" t="s">
        <v>5052</v>
      </c>
      <c r="C58" s="127" t="s">
        <v>5053</v>
      </c>
      <c r="D58" s="127"/>
      <c r="E58" s="127" t="s">
        <v>5699</v>
      </c>
      <c r="F58" s="128" t="s">
        <v>4840</v>
      </c>
      <c r="G58" s="140" t="s">
        <v>5158</v>
      </c>
      <c r="H58" s="141"/>
      <c r="I58" s="142"/>
      <c r="J58" s="129"/>
      <c r="K58" s="127">
        <f>IFERROR(_xlfn.XLOOKUP(E58,GSI!$AS$6:$AS$197,GSI!$AU$6:$AU$197),"")</f>
        <v>5499</v>
      </c>
      <c r="L58" s="127"/>
    </row>
    <row r="59" spans="2:12" ht="39.950000000000003" customHeight="1" thickBot="1" x14ac:dyDescent="0.3">
      <c r="B59" s="127" t="s">
        <v>5052</v>
      </c>
      <c r="C59" s="127" t="s">
        <v>5151</v>
      </c>
      <c r="D59" s="127"/>
      <c r="E59" s="127" t="s">
        <v>9759</v>
      </c>
      <c r="F59" s="128" t="s">
        <v>5159</v>
      </c>
      <c r="G59" s="140" t="s">
        <v>5160</v>
      </c>
      <c r="H59" s="141"/>
      <c r="I59" s="142"/>
      <c r="J59" s="128" t="s">
        <v>5161</v>
      </c>
      <c r="K59" s="127" t="str">
        <f>IFERROR(_xlfn.XLOOKUP(E59,GSI!$AS$6:$AS$197,GSI!$AU$6:$AU$197),"")</f>
        <v/>
      </c>
      <c r="L59" s="127"/>
    </row>
    <row r="60" spans="2:12" ht="39.950000000000003" customHeight="1" thickBot="1" x14ac:dyDescent="0.3">
      <c r="B60" s="127" t="s">
        <v>5052</v>
      </c>
      <c r="C60" s="127" t="s">
        <v>5053</v>
      </c>
      <c r="D60" s="127"/>
      <c r="E60" s="127" t="s">
        <v>5700</v>
      </c>
      <c r="F60" s="128" t="s">
        <v>5162</v>
      </c>
      <c r="G60" s="140" t="s">
        <v>5163</v>
      </c>
      <c r="H60" s="141"/>
      <c r="I60" s="142"/>
      <c r="J60" s="129"/>
      <c r="K60" s="127">
        <f>IFERROR(_xlfn.XLOOKUP(E60,GSI!$AS$6:$AS$197,GSI!$AU$6:$AU$197),"")</f>
        <v>5265</v>
      </c>
      <c r="L60" s="127"/>
    </row>
    <row r="61" spans="2:12" ht="39.950000000000003" customHeight="1" thickBot="1" x14ac:dyDescent="0.3">
      <c r="B61" s="127" t="s">
        <v>5052</v>
      </c>
      <c r="C61" s="127" t="s">
        <v>5053</v>
      </c>
      <c r="D61" s="127"/>
      <c r="E61" s="127" t="s">
        <v>5701</v>
      </c>
      <c r="F61" s="128" t="s">
        <v>5164</v>
      </c>
      <c r="G61" s="140" t="s">
        <v>5165</v>
      </c>
      <c r="H61" s="141"/>
      <c r="I61" s="142"/>
      <c r="J61" s="129"/>
      <c r="K61" s="127">
        <f>IFERROR(_xlfn.XLOOKUP(E61,GSI!$AS$6:$AS$197,GSI!$AU$6:$AU$197),"")</f>
        <v>4918</v>
      </c>
      <c r="L61" s="127"/>
    </row>
    <row r="62" spans="2:12" ht="39.950000000000003" customHeight="1" thickBot="1" x14ac:dyDescent="0.3">
      <c r="B62" s="127" t="s">
        <v>5052</v>
      </c>
      <c r="C62" s="127" t="s">
        <v>5151</v>
      </c>
      <c r="D62" s="127"/>
      <c r="E62" s="127" t="s">
        <v>5166</v>
      </c>
      <c r="F62" s="128" t="s">
        <v>5167</v>
      </c>
      <c r="G62" s="140" t="s">
        <v>5168</v>
      </c>
      <c r="H62" s="141"/>
      <c r="I62" s="142"/>
      <c r="J62" s="128" t="s">
        <v>5169</v>
      </c>
      <c r="K62" s="127" t="str">
        <f>IFERROR(_xlfn.XLOOKUP(E62,GSI!$AS$6:$AS$197,GSI!$AU$6:$AU$197),"")</f>
        <v/>
      </c>
      <c r="L62" s="127"/>
    </row>
    <row r="63" spans="2:12" ht="39.950000000000003" customHeight="1" thickBot="1" x14ac:dyDescent="0.3">
      <c r="B63" s="127" t="s">
        <v>5052</v>
      </c>
      <c r="C63" s="127" t="s">
        <v>5151</v>
      </c>
      <c r="D63" s="127"/>
      <c r="E63" s="127" t="s">
        <v>9760</v>
      </c>
      <c r="F63" s="128" t="s">
        <v>5170</v>
      </c>
      <c r="G63" s="140" t="s">
        <v>5171</v>
      </c>
      <c r="H63" s="141"/>
      <c r="I63" s="142"/>
      <c r="J63" s="128" t="s">
        <v>5172</v>
      </c>
      <c r="K63" s="127" t="str">
        <f>IFERROR(_xlfn.XLOOKUP(E63,GSI!$AS$6:$AS$197,GSI!$AU$6:$AU$197),"")</f>
        <v/>
      </c>
      <c r="L63" s="127"/>
    </row>
    <row r="64" spans="2:12" ht="39.950000000000003" customHeight="1" thickBot="1" x14ac:dyDescent="0.3">
      <c r="B64" s="127" t="s">
        <v>5173</v>
      </c>
      <c r="C64" s="127" t="s">
        <v>5053</v>
      </c>
      <c r="D64" s="135"/>
      <c r="E64" s="127" t="s">
        <v>5174</v>
      </c>
      <c r="F64" s="128" t="s">
        <v>4878</v>
      </c>
      <c r="G64" s="140" t="s">
        <v>5175</v>
      </c>
      <c r="H64" s="141"/>
      <c r="I64" s="142"/>
      <c r="J64" s="136"/>
      <c r="K64" s="127">
        <f>IFERROR(_xlfn.XLOOKUP(E64,GSI!$AS$6:$AS$197,GSI!$AU$6:$AU$197),"")</f>
        <v>4132</v>
      </c>
      <c r="L64" s="127"/>
    </row>
    <row r="65" spans="2:12" ht="39.950000000000003" customHeight="1" thickBot="1" x14ac:dyDescent="0.3">
      <c r="B65" s="127" t="s">
        <v>5176</v>
      </c>
      <c r="C65" s="127" t="s">
        <v>5053</v>
      </c>
      <c r="D65" s="135"/>
      <c r="E65" s="127" t="s">
        <v>5177</v>
      </c>
      <c r="F65" s="128" t="s">
        <v>4974</v>
      </c>
      <c r="G65" s="140" t="s">
        <v>5178</v>
      </c>
      <c r="H65" s="141"/>
      <c r="I65" s="142"/>
      <c r="J65" s="136"/>
      <c r="K65" s="127">
        <f>IFERROR(_xlfn.XLOOKUP(E65,GSI!$AS$6:$AS$197,GSI!$AU$6:$AU$197),"")</f>
        <v>2899</v>
      </c>
      <c r="L65" s="127"/>
    </row>
    <row r="66" spans="2:12" ht="39.950000000000003" customHeight="1" thickBot="1" x14ac:dyDescent="0.3">
      <c r="B66" s="127" t="s">
        <v>5176</v>
      </c>
      <c r="C66" s="127" t="s">
        <v>5053</v>
      </c>
      <c r="D66" s="135"/>
      <c r="E66" s="127" t="s">
        <v>5179</v>
      </c>
      <c r="F66" s="128" t="s">
        <v>5180</v>
      </c>
      <c r="G66" s="140" t="s">
        <v>5181</v>
      </c>
      <c r="H66" s="141"/>
      <c r="I66" s="142"/>
      <c r="J66" s="136"/>
      <c r="K66" s="127">
        <f>IFERROR(_xlfn.XLOOKUP(E66,GSI!$AS$6:$AS$197,GSI!$AU$6:$AU$197),"")</f>
        <v>2702</v>
      </c>
      <c r="L66" s="127"/>
    </row>
    <row r="67" spans="2:12" ht="39.950000000000003" customHeight="1" thickBot="1" x14ac:dyDescent="0.3">
      <c r="B67" s="127" t="s">
        <v>5173</v>
      </c>
      <c r="C67" s="127" t="s">
        <v>5053</v>
      </c>
      <c r="D67" s="135"/>
      <c r="E67" s="127" t="s">
        <v>5182</v>
      </c>
      <c r="F67" s="128" t="s">
        <v>4874</v>
      </c>
      <c r="G67" s="140" t="s">
        <v>5183</v>
      </c>
      <c r="H67" s="141"/>
      <c r="I67" s="142"/>
      <c r="J67" s="136"/>
      <c r="K67" s="127">
        <f>IFERROR(_xlfn.XLOOKUP(E67,GSI!$AS$6:$AS$197,GSI!$AU$6:$AU$197),"")</f>
        <v>4419</v>
      </c>
      <c r="L67" s="127"/>
    </row>
    <row r="68" spans="2:12" ht="39.950000000000003" customHeight="1" thickBot="1" x14ac:dyDescent="0.3">
      <c r="B68" s="127" t="s">
        <v>5173</v>
      </c>
      <c r="C68" s="127" t="s">
        <v>5053</v>
      </c>
      <c r="D68" s="135"/>
      <c r="E68" s="127" t="s">
        <v>5184</v>
      </c>
      <c r="F68" s="128" t="s">
        <v>4975</v>
      </c>
      <c r="G68" s="140" t="s">
        <v>5139</v>
      </c>
      <c r="H68" s="141"/>
      <c r="I68" s="142"/>
      <c r="J68" s="136"/>
      <c r="K68" s="127">
        <f>IFERROR(_xlfn.XLOOKUP(E68,GSI!$AS$6:$AS$197,GSI!$AU$6:$AU$197),"")</f>
        <v>4029</v>
      </c>
      <c r="L68" s="127"/>
    </row>
    <row r="69" spans="2:12" ht="39.950000000000003" customHeight="1" thickBot="1" x14ac:dyDescent="0.3">
      <c r="B69" s="127" t="s">
        <v>5173</v>
      </c>
      <c r="C69" s="127" t="s">
        <v>5053</v>
      </c>
      <c r="D69" s="135"/>
      <c r="E69" s="127" t="s">
        <v>5185</v>
      </c>
      <c r="F69" s="128" t="s">
        <v>5186</v>
      </c>
      <c r="G69" s="140" t="s">
        <v>5187</v>
      </c>
      <c r="H69" s="141"/>
      <c r="I69" s="142"/>
      <c r="J69" s="136"/>
      <c r="K69" s="127">
        <f>IFERROR(_xlfn.XLOOKUP(E69,GSI!$AS$6:$AS$197,GSI!$AU$6:$AU$197),"")</f>
        <v>2908</v>
      </c>
      <c r="L69" s="127"/>
    </row>
    <row r="70" spans="2:12" ht="39.950000000000003" customHeight="1" thickBot="1" x14ac:dyDescent="0.3">
      <c r="B70" s="127" t="s">
        <v>5173</v>
      </c>
      <c r="C70" s="127" t="s">
        <v>5053</v>
      </c>
      <c r="D70" s="135"/>
      <c r="E70" s="127" t="s">
        <v>5188</v>
      </c>
      <c r="F70" s="128" t="s">
        <v>4978</v>
      </c>
      <c r="G70" s="140" t="s">
        <v>5189</v>
      </c>
      <c r="H70" s="141"/>
      <c r="I70" s="142"/>
      <c r="J70" s="136"/>
      <c r="K70" s="127">
        <f>IFERROR(_xlfn.XLOOKUP(E70,GSI!$AS$6:$AS$197,GSI!$AU$6:$AU$197),"")</f>
        <v>4180</v>
      </c>
      <c r="L70" s="127"/>
    </row>
    <row r="71" spans="2:12" ht="39.950000000000003" customHeight="1" thickBot="1" x14ac:dyDescent="0.3">
      <c r="B71" s="127" t="s">
        <v>5173</v>
      </c>
      <c r="C71" s="127" t="s">
        <v>5053</v>
      </c>
      <c r="D71" s="135"/>
      <c r="E71" s="127" t="s">
        <v>5190</v>
      </c>
      <c r="F71" s="128" t="s">
        <v>5191</v>
      </c>
      <c r="G71" s="140" t="s">
        <v>5192</v>
      </c>
      <c r="H71" s="141"/>
      <c r="I71" s="142"/>
      <c r="J71" s="136"/>
      <c r="K71" s="127">
        <f>IFERROR(_xlfn.XLOOKUP(E71,GSI!$AS$6:$AS$197,GSI!$AU$6:$AU$197),"")</f>
        <v>5148</v>
      </c>
      <c r="L71" s="127"/>
    </row>
    <row r="72" spans="2:12" ht="39.950000000000003" customHeight="1" thickBot="1" x14ac:dyDescent="0.3">
      <c r="B72" s="127" t="s">
        <v>5173</v>
      </c>
      <c r="C72" s="127" t="s">
        <v>5053</v>
      </c>
      <c r="D72" s="135"/>
      <c r="E72" s="127" t="s">
        <v>5193</v>
      </c>
      <c r="F72" s="128" t="s">
        <v>4983</v>
      </c>
      <c r="G72" s="140" t="s">
        <v>5194</v>
      </c>
      <c r="H72" s="141"/>
      <c r="I72" s="142"/>
      <c r="J72" s="136"/>
      <c r="K72" s="127">
        <f>IFERROR(_xlfn.XLOOKUP(E72,GSI!$AS$6:$AS$197,GSI!$AU$6:$AU$197),"")</f>
        <v>5152</v>
      </c>
      <c r="L72" s="127"/>
    </row>
    <row r="73" spans="2:12" ht="39.950000000000003" customHeight="1" thickBot="1" x14ac:dyDescent="0.3">
      <c r="B73" s="127" t="s">
        <v>5173</v>
      </c>
      <c r="C73" s="127" t="s">
        <v>5195</v>
      </c>
      <c r="D73" s="135"/>
      <c r="E73" s="127" t="s">
        <v>9761</v>
      </c>
      <c r="F73" s="128" t="s">
        <v>5196</v>
      </c>
      <c r="G73" s="140" t="s">
        <v>5197</v>
      </c>
      <c r="H73" s="141"/>
      <c r="I73" s="142"/>
      <c r="J73" s="128" t="s">
        <v>5198</v>
      </c>
      <c r="K73" s="127" t="str">
        <f>IFERROR(_xlfn.XLOOKUP(E73,GSI!$AS$6:$AS$197,GSI!$AU$6:$AU$197),"")</f>
        <v/>
      </c>
      <c r="L73" s="127"/>
    </row>
    <row r="74" spans="2:12" ht="39.950000000000003" customHeight="1" thickBot="1" x14ac:dyDescent="0.3">
      <c r="B74" s="127" t="s">
        <v>5173</v>
      </c>
      <c r="C74" s="127" t="s">
        <v>5195</v>
      </c>
      <c r="D74" s="135"/>
      <c r="E74" s="127" t="s">
        <v>9762</v>
      </c>
      <c r="F74" s="128" t="s">
        <v>5199</v>
      </c>
      <c r="G74" s="140" t="s">
        <v>5200</v>
      </c>
      <c r="H74" s="141"/>
      <c r="I74" s="142"/>
      <c r="J74" s="128" t="s">
        <v>5198</v>
      </c>
      <c r="K74" s="127" t="str">
        <f>IFERROR(_xlfn.XLOOKUP(E74,GSI!$AS$6:$AS$197,GSI!$AU$6:$AU$197),"")</f>
        <v/>
      </c>
      <c r="L74" s="127"/>
    </row>
    <row r="75" spans="2:12" ht="39.950000000000003" customHeight="1" thickBot="1" x14ac:dyDescent="0.3">
      <c r="B75" s="127" t="s">
        <v>5173</v>
      </c>
      <c r="C75" s="127" t="s">
        <v>5053</v>
      </c>
      <c r="D75" s="135"/>
      <c r="E75" s="127" t="s">
        <v>5084</v>
      </c>
      <c r="F75" s="128" t="s">
        <v>5203</v>
      </c>
      <c r="G75" s="140"/>
      <c r="H75" s="141"/>
      <c r="I75" s="142"/>
      <c r="J75" s="136"/>
      <c r="K75" s="127" t="str">
        <f>IFERROR(_xlfn.XLOOKUP(E75,GSI!$AS$6:$AS$197,GSI!$AU$6:$AU$197),"")</f>
        <v/>
      </c>
      <c r="L75" s="127"/>
    </row>
    <row r="76" spans="2:12" ht="39.950000000000003" customHeight="1" thickBot="1" x14ac:dyDescent="0.3">
      <c r="B76" s="127" t="s">
        <v>5176</v>
      </c>
      <c r="C76" s="127" t="s">
        <v>5053</v>
      </c>
      <c r="D76" s="135"/>
      <c r="E76" s="127" t="s">
        <v>5204</v>
      </c>
      <c r="F76" s="128" t="s">
        <v>5205</v>
      </c>
      <c r="G76" s="140" t="s">
        <v>5206</v>
      </c>
      <c r="H76" s="141"/>
      <c r="I76" s="142"/>
      <c r="J76" s="136"/>
      <c r="K76" s="127">
        <f>IFERROR(_xlfn.XLOOKUP(E76,GSI!$AS$6:$AS$197,GSI!$AU$6:$AU$197),"")</f>
        <v>2489</v>
      </c>
      <c r="L76" s="127"/>
    </row>
    <row r="77" spans="2:12" ht="39.950000000000003" customHeight="1" thickBot="1" x14ac:dyDescent="0.3">
      <c r="B77" s="127" t="s">
        <v>5173</v>
      </c>
      <c r="C77" s="127" t="s">
        <v>5207</v>
      </c>
      <c r="D77" s="135"/>
      <c r="E77" s="127" t="s">
        <v>9763</v>
      </c>
      <c r="F77" s="128"/>
      <c r="G77" s="140"/>
      <c r="H77" s="141"/>
      <c r="I77" s="142"/>
      <c r="J77" s="136"/>
      <c r="K77" s="127" t="str">
        <f>IFERROR(_xlfn.XLOOKUP(E77,GSI!$AS$6:$AS$197,GSI!$AU$6:$AU$197),"")</f>
        <v/>
      </c>
      <c r="L77" s="127"/>
    </row>
    <row r="78" spans="2:12" ht="39.950000000000003" customHeight="1" thickBot="1" x14ac:dyDescent="0.3">
      <c r="B78" s="127" t="s">
        <v>5173</v>
      </c>
      <c r="C78" s="127" t="s">
        <v>5053</v>
      </c>
      <c r="D78" s="135"/>
      <c r="E78" s="127" t="s">
        <v>5208</v>
      </c>
      <c r="F78" s="128" t="s">
        <v>4866</v>
      </c>
      <c r="G78" s="140" t="s">
        <v>5209</v>
      </c>
      <c r="H78" s="141"/>
      <c r="I78" s="142"/>
      <c r="J78" s="136"/>
      <c r="K78" s="127">
        <f>IFERROR(_xlfn.XLOOKUP(E78,GSI!$AS$6:$AS$197,GSI!$AU$6:$AU$197),"")</f>
        <v>4514</v>
      </c>
      <c r="L78" s="127"/>
    </row>
    <row r="79" spans="2:12" ht="39.950000000000003" customHeight="1" thickBot="1" x14ac:dyDescent="0.3">
      <c r="B79" s="127" t="s">
        <v>5201</v>
      </c>
      <c r="C79" s="127" t="s">
        <v>5053</v>
      </c>
      <c r="D79" s="135"/>
      <c r="E79" s="127" t="s">
        <v>5210</v>
      </c>
      <c r="F79" s="128" t="s">
        <v>5766</v>
      </c>
      <c r="G79" s="140" t="s">
        <v>5212</v>
      </c>
      <c r="H79" s="141"/>
      <c r="I79" s="142"/>
      <c r="J79" s="136"/>
      <c r="K79" s="127">
        <f>IFERROR(_xlfn.XLOOKUP(E79,GSI!$AS$6:$AS$197,GSI!$AU$6:$AU$197),"")</f>
        <v>5220</v>
      </c>
      <c r="L79" s="127"/>
    </row>
    <row r="80" spans="2:12" ht="39.950000000000003" customHeight="1" thickBot="1" x14ac:dyDescent="0.3">
      <c r="B80" s="127" t="s">
        <v>5173</v>
      </c>
      <c r="C80" s="127" t="s">
        <v>5053</v>
      </c>
      <c r="D80" s="135"/>
      <c r="E80" s="127" t="s">
        <v>5213</v>
      </c>
      <c r="F80" s="128" t="s">
        <v>4868</v>
      </c>
      <c r="G80" s="140" t="s">
        <v>5214</v>
      </c>
      <c r="H80" s="141"/>
      <c r="I80" s="142"/>
      <c r="J80" s="136"/>
      <c r="K80" s="127">
        <f>IFERROR(_xlfn.XLOOKUP(E80,GSI!$AS$6:$AS$197,GSI!$AU$6:$AU$197),"")</f>
        <v>4038</v>
      </c>
      <c r="L80" s="127"/>
    </row>
    <row r="81" spans="2:12" ht="39.950000000000003" customHeight="1" thickBot="1" x14ac:dyDescent="0.3">
      <c r="B81" s="127" t="s">
        <v>5173</v>
      </c>
      <c r="C81" s="127" t="s">
        <v>5053</v>
      </c>
      <c r="D81" s="135"/>
      <c r="E81" s="127" t="s">
        <v>5215</v>
      </c>
      <c r="F81" s="128" t="s">
        <v>4867</v>
      </c>
      <c r="G81" s="140" t="s">
        <v>5216</v>
      </c>
      <c r="H81" s="141"/>
      <c r="I81" s="142"/>
      <c r="J81" s="136"/>
      <c r="K81" s="127">
        <f>IFERROR(_xlfn.XLOOKUP(E81,GSI!$AS$6:$AS$197,GSI!$AU$6:$AU$197),"")</f>
        <v>3825</v>
      </c>
      <c r="L81" s="127"/>
    </row>
    <row r="82" spans="2:12" ht="39.950000000000003" customHeight="1" thickBot="1" x14ac:dyDescent="0.3">
      <c r="B82" s="127" t="s">
        <v>5173</v>
      </c>
      <c r="C82" s="127" t="s">
        <v>5053</v>
      </c>
      <c r="D82" s="135"/>
      <c r="E82" s="127" t="s">
        <v>5217</v>
      </c>
      <c r="F82" s="128" t="s">
        <v>4869</v>
      </c>
      <c r="G82" s="140" t="s">
        <v>5218</v>
      </c>
      <c r="H82" s="141"/>
      <c r="I82" s="142"/>
      <c r="J82" s="136"/>
      <c r="K82" s="127">
        <f>IFERROR(_xlfn.XLOOKUP(E82,GSI!$AS$6:$AS$197,GSI!$AU$6:$AU$197),"")</f>
        <v>3682</v>
      </c>
      <c r="L82" s="127"/>
    </row>
    <row r="83" spans="2:12" ht="39.950000000000003" customHeight="1" thickBot="1" x14ac:dyDescent="0.3">
      <c r="B83" s="127" t="s">
        <v>5173</v>
      </c>
      <c r="C83" s="127" t="s">
        <v>5053</v>
      </c>
      <c r="D83" s="135"/>
      <c r="E83" s="127" t="s">
        <v>5219</v>
      </c>
      <c r="F83" s="128" t="s">
        <v>5012</v>
      </c>
      <c r="G83" s="140" t="s">
        <v>5220</v>
      </c>
      <c r="H83" s="141"/>
      <c r="I83" s="142"/>
      <c r="J83" s="136"/>
      <c r="K83" s="127">
        <f>IFERROR(_xlfn.XLOOKUP(E83,GSI!$AS$6:$AS$197,GSI!$AU$6:$AU$197),"")</f>
        <v>2521</v>
      </c>
      <c r="L83" s="127"/>
    </row>
    <row r="84" spans="2:12" ht="39.950000000000003" customHeight="1" thickBot="1" x14ac:dyDescent="0.3">
      <c r="B84" s="127" t="s">
        <v>5173</v>
      </c>
      <c r="C84" s="127" t="s">
        <v>5053</v>
      </c>
      <c r="D84" s="135"/>
      <c r="E84" s="127" t="s">
        <v>5221</v>
      </c>
      <c r="F84" s="128" t="s">
        <v>5013</v>
      </c>
      <c r="G84" s="140" t="s">
        <v>5222</v>
      </c>
      <c r="H84" s="141"/>
      <c r="I84" s="142"/>
      <c r="J84" s="136"/>
      <c r="K84" s="127">
        <f>IFERROR(_xlfn.XLOOKUP(E84,GSI!$AS$6:$AS$197,GSI!$AU$6:$AU$197),"")</f>
        <v>4026</v>
      </c>
      <c r="L84" s="127"/>
    </row>
    <row r="85" spans="2:12" ht="39.950000000000003" customHeight="1" thickBot="1" x14ac:dyDescent="0.3">
      <c r="B85" s="127" t="s">
        <v>5173</v>
      </c>
      <c r="C85" s="127" t="s">
        <v>5053</v>
      </c>
      <c r="D85" s="135"/>
      <c r="E85" s="127" t="s">
        <v>5223</v>
      </c>
      <c r="F85" s="128" t="s">
        <v>5224</v>
      </c>
      <c r="G85" s="140" t="s">
        <v>5225</v>
      </c>
      <c r="H85" s="141"/>
      <c r="I85" s="142"/>
      <c r="J85" s="136"/>
      <c r="K85" s="127">
        <f>IFERROR(_xlfn.XLOOKUP(E85,GSI!$AS$6:$AS$197,GSI!$AU$6:$AU$197),"")</f>
        <v>2257</v>
      </c>
      <c r="L85" s="127"/>
    </row>
    <row r="86" spans="2:12" ht="39.950000000000003" customHeight="1" thickBot="1" x14ac:dyDescent="0.3">
      <c r="B86" s="127" t="s">
        <v>5173</v>
      </c>
      <c r="C86" s="127" t="s">
        <v>5053</v>
      </c>
      <c r="D86" s="135"/>
      <c r="E86" s="127" t="s">
        <v>9764</v>
      </c>
      <c r="F86" s="128" t="s">
        <v>5227</v>
      </c>
      <c r="G86" s="140" t="s">
        <v>5228</v>
      </c>
      <c r="H86" s="141"/>
      <c r="I86" s="142"/>
      <c r="J86" s="136"/>
      <c r="K86" s="127" t="str">
        <f>IFERROR(_xlfn.XLOOKUP(E86,GSI!$AS$6:$AS$197,GSI!$AU$6:$AU$197),"")</f>
        <v/>
      </c>
      <c r="L86" s="127"/>
    </row>
    <row r="87" spans="2:12" ht="39.950000000000003" customHeight="1" thickBot="1" x14ac:dyDescent="0.3">
      <c r="B87" s="127" t="s">
        <v>5173</v>
      </c>
      <c r="C87" s="127" t="s">
        <v>5053</v>
      </c>
      <c r="D87" s="135"/>
      <c r="E87" s="127" t="s">
        <v>9765</v>
      </c>
      <c r="F87" s="128" t="s">
        <v>5756</v>
      </c>
      <c r="G87" s="140" t="s">
        <v>5230</v>
      </c>
      <c r="H87" s="141"/>
      <c r="I87" s="142"/>
      <c r="J87" s="136"/>
      <c r="K87" s="127" t="str">
        <f>IFERROR(_xlfn.XLOOKUP(E87,GSI!$AS$6:$AS$197,GSI!$AU$6:$AU$197),"")</f>
        <v/>
      </c>
      <c r="L87" s="127"/>
    </row>
    <row r="88" spans="2:12" ht="39.950000000000003" customHeight="1" thickBot="1" x14ac:dyDescent="0.3">
      <c r="B88" s="127" t="s">
        <v>5173</v>
      </c>
      <c r="C88" s="127" t="s">
        <v>5053</v>
      </c>
      <c r="D88" s="135"/>
      <c r="E88" s="127" t="s">
        <v>5231</v>
      </c>
      <c r="F88" s="128" t="s">
        <v>4864</v>
      </c>
      <c r="G88" s="140" t="s">
        <v>5232</v>
      </c>
      <c r="H88" s="141"/>
      <c r="I88" s="142"/>
      <c r="J88" s="136"/>
      <c r="K88" s="127">
        <f>IFERROR(_xlfn.XLOOKUP(E88,GSI!$AS$6:$AS$197,GSI!$AU$6:$AU$197),"")</f>
        <v>4214</v>
      </c>
      <c r="L88" s="127"/>
    </row>
    <row r="89" spans="2:12" ht="39.950000000000003" customHeight="1" thickBot="1" x14ac:dyDescent="0.3">
      <c r="B89" s="127" t="s">
        <v>5173</v>
      </c>
      <c r="C89" s="127" t="s">
        <v>5053</v>
      </c>
      <c r="D89" s="135"/>
      <c r="E89" s="127" t="s">
        <v>5233</v>
      </c>
      <c r="F89" s="128" t="s">
        <v>5234</v>
      </c>
      <c r="G89" s="140" t="s">
        <v>5235</v>
      </c>
      <c r="H89" s="141"/>
      <c r="I89" s="142"/>
      <c r="J89" s="136"/>
      <c r="K89" s="127">
        <f>IFERROR(_xlfn.XLOOKUP(E89,GSI!$AS$6:$AS$197,GSI!$AU$6:$AU$197),"")</f>
        <v>3094</v>
      </c>
      <c r="L89" s="127"/>
    </row>
    <row r="90" spans="2:12" ht="39.950000000000003" customHeight="1" thickBot="1" x14ac:dyDescent="0.3">
      <c r="B90" s="127" t="s">
        <v>5173</v>
      </c>
      <c r="C90" s="127" t="s">
        <v>5053</v>
      </c>
      <c r="D90" s="135"/>
      <c r="E90" s="127" t="s">
        <v>5236</v>
      </c>
      <c r="F90" s="128" t="s">
        <v>5237</v>
      </c>
      <c r="G90" s="140" t="s">
        <v>5238</v>
      </c>
      <c r="H90" s="141"/>
      <c r="I90" s="142"/>
      <c r="J90" s="136"/>
      <c r="K90" s="127">
        <f>IFERROR(_xlfn.XLOOKUP(E90,GSI!$AS$6:$AS$197,GSI!$AU$6:$AU$197),"")</f>
        <v>4735</v>
      </c>
      <c r="L90" s="127"/>
    </row>
    <row r="91" spans="2:12" ht="39.950000000000003" customHeight="1" thickBot="1" x14ac:dyDescent="0.3">
      <c r="B91" s="127" t="s">
        <v>5173</v>
      </c>
      <c r="C91" s="127" t="s">
        <v>5053</v>
      </c>
      <c r="D91" s="135"/>
      <c r="E91" s="127" t="s">
        <v>5239</v>
      </c>
      <c r="F91" s="128" t="s">
        <v>4861</v>
      </c>
      <c r="G91" s="140" t="s">
        <v>5240</v>
      </c>
      <c r="H91" s="141"/>
      <c r="I91" s="142"/>
      <c r="J91" s="136"/>
      <c r="K91" s="127">
        <f>IFERROR(_xlfn.XLOOKUP(E91,GSI!$AS$6:$AS$197,GSI!$AU$6:$AU$197),"")</f>
        <v>2953</v>
      </c>
      <c r="L91" s="127"/>
    </row>
    <row r="92" spans="2:12" ht="39.950000000000003" customHeight="1" thickBot="1" x14ac:dyDescent="0.3">
      <c r="B92" s="127" t="s">
        <v>5173</v>
      </c>
      <c r="C92" s="127" t="s">
        <v>5207</v>
      </c>
      <c r="D92" s="135"/>
      <c r="E92" s="127" t="s">
        <v>5241</v>
      </c>
      <c r="F92" s="128"/>
      <c r="G92" s="140"/>
      <c r="H92" s="141"/>
      <c r="I92" s="142"/>
      <c r="J92" s="136"/>
      <c r="K92" s="127" t="str">
        <f>IFERROR(_xlfn.XLOOKUP(E92,GSI!$AS$6:$AS$197,GSI!$AU$6:$AU$197),"")</f>
        <v/>
      </c>
      <c r="L92" s="127"/>
    </row>
    <row r="93" spans="2:12" ht="39.950000000000003" customHeight="1" thickBot="1" x14ac:dyDescent="0.3">
      <c r="B93" s="127" t="s">
        <v>5173</v>
      </c>
      <c r="C93" s="127" t="s">
        <v>5053</v>
      </c>
      <c r="D93" s="135"/>
      <c r="E93" s="127" t="s">
        <v>5242</v>
      </c>
      <c r="F93" s="128" t="s">
        <v>5018</v>
      </c>
      <c r="G93" s="140" t="s">
        <v>5243</v>
      </c>
      <c r="H93" s="141"/>
      <c r="I93" s="142"/>
      <c r="J93" s="136"/>
      <c r="K93" s="127">
        <f>IFERROR(_xlfn.XLOOKUP(E93,GSI!$AS$6:$AS$197,GSI!$AU$6:$AU$197),"")</f>
        <v>5225</v>
      </c>
      <c r="L93" s="127"/>
    </row>
    <row r="94" spans="2:12" ht="39.950000000000003" customHeight="1" thickBot="1" x14ac:dyDescent="0.3">
      <c r="B94" s="127" t="s">
        <v>5173</v>
      </c>
      <c r="C94" s="127" t="s">
        <v>5053</v>
      </c>
      <c r="D94" s="135"/>
      <c r="E94" s="127" t="s">
        <v>5244</v>
      </c>
      <c r="F94" s="128" t="s">
        <v>5245</v>
      </c>
      <c r="G94" s="140" t="s">
        <v>5246</v>
      </c>
      <c r="H94" s="141"/>
      <c r="I94" s="142"/>
      <c r="J94" s="136"/>
      <c r="K94" s="127">
        <f>IFERROR(_xlfn.XLOOKUP(E94,GSI!$AS$6:$AS$197,GSI!$AU$6:$AU$197),"")</f>
        <v>10224</v>
      </c>
      <c r="L94" s="127"/>
    </row>
    <row r="95" spans="2:12" ht="39.950000000000003" customHeight="1" thickBot="1" x14ac:dyDescent="0.3">
      <c r="B95" s="127" t="s">
        <v>5173</v>
      </c>
      <c r="C95" s="127" t="s">
        <v>5053</v>
      </c>
      <c r="D95" s="135"/>
      <c r="E95" s="127" t="s">
        <v>5247</v>
      </c>
      <c r="F95" s="128" t="s">
        <v>5023</v>
      </c>
      <c r="G95" s="140" t="s">
        <v>5248</v>
      </c>
      <c r="H95" s="141"/>
      <c r="I95" s="142"/>
      <c r="J95" s="136"/>
      <c r="K95" s="127">
        <f>IFERROR(_xlfn.XLOOKUP(E95,GSI!$AS$6:$AS$197,GSI!$AU$6:$AU$197),"")</f>
        <v>2226</v>
      </c>
      <c r="L95" s="127"/>
    </row>
    <row r="96" spans="2:12" ht="39.950000000000003" customHeight="1" thickBot="1" x14ac:dyDescent="0.3">
      <c r="B96" s="127" t="s">
        <v>5173</v>
      </c>
      <c r="C96" s="127" t="s">
        <v>5053</v>
      </c>
      <c r="D96" s="135"/>
      <c r="E96" s="127" t="s">
        <v>5249</v>
      </c>
      <c r="F96" s="128" t="s">
        <v>4876</v>
      </c>
      <c r="G96" s="140" t="s">
        <v>5250</v>
      </c>
      <c r="H96" s="141"/>
      <c r="I96" s="142"/>
      <c r="J96" s="136"/>
      <c r="K96" s="127">
        <f>IFERROR(_xlfn.XLOOKUP(E96,GSI!$AS$6:$AS$197,GSI!$AU$6:$AU$197),"")</f>
        <v>4565</v>
      </c>
      <c r="L96" s="127"/>
    </row>
    <row r="97" spans="2:12" ht="39.950000000000003" customHeight="1" thickBot="1" x14ac:dyDescent="0.3">
      <c r="B97" s="127" t="s">
        <v>5173</v>
      </c>
      <c r="C97" s="127" t="s">
        <v>5053</v>
      </c>
      <c r="D97" s="135"/>
      <c r="E97" s="127" t="s">
        <v>5251</v>
      </c>
      <c r="F97" s="128" t="s">
        <v>5025</v>
      </c>
      <c r="G97" s="140" t="s">
        <v>5252</v>
      </c>
      <c r="H97" s="141"/>
      <c r="I97" s="142"/>
      <c r="J97" s="136"/>
      <c r="K97" s="127">
        <f>IFERROR(_xlfn.XLOOKUP(E97,GSI!$AS$6:$AS$197,GSI!$AU$6:$AU$197),"")</f>
        <v>4130</v>
      </c>
      <c r="L97" s="127"/>
    </row>
    <row r="98" spans="2:12" ht="39.950000000000003" customHeight="1" thickBot="1" x14ac:dyDescent="0.3">
      <c r="B98" s="127" t="s">
        <v>5173</v>
      </c>
      <c r="C98" s="127" t="s">
        <v>5053</v>
      </c>
      <c r="D98" s="135"/>
      <c r="E98" s="127" t="s">
        <v>5253</v>
      </c>
      <c r="F98" s="128" t="s">
        <v>4856</v>
      </c>
      <c r="G98" s="140" t="s">
        <v>5254</v>
      </c>
      <c r="H98" s="141"/>
      <c r="I98" s="142"/>
      <c r="J98" s="136"/>
      <c r="K98" s="127">
        <f>IFERROR(_xlfn.XLOOKUP(E98,GSI!$AS$6:$AS$197,GSI!$AU$6:$AU$197),"")</f>
        <v>5102</v>
      </c>
      <c r="L98" s="127"/>
    </row>
    <row r="99" spans="2:12" ht="39.950000000000003" customHeight="1" thickBot="1" x14ac:dyDescent="0.3">
      <c r="B99" s="127" t="s">
        <v>5173</v>
      </c>
      <c r="C99" s="127" t="s">
        <v>5053</v>
      </c>
      <c r="D99" s="135"/>
      <c r="E99" s="127" t="s">
        <v>5255</v>
      </c>
      <c r="F99" s="128" t="s">
        <v>5029</v>
      </c>
      <c r="G99" s="140" t="s">
        <v>5256</v>
      </c>
      <c r="H99" s="141"/>
      <c r="I99" s="142"/>
      <c r="J99" s="136"/>
      <c r="K99" s="127">
        <f>IFERROR(_xlfn.XLOOKUP(E99,GSI!$AS$6:$AS$197,GSI!$AU$6:$AU$197),"")</f>
        <v>4227</v>
      </c>
      <c r="L99" s="127"/>
    </row>
    <row r="100" spans="2:12" ht="39.950000000000003" customHeight="1" thickBot="1" x14ac:dyDescent="0.3">
      <c r="B100" s="127" t="s">
        <v>5173</v>
      </c>
      <c r="C100" s="127" t="s">
        <v>5053</v>
      </c>
      <c r="D100" s="135"/>
      <c r="E100" s="127" t="s">
        <v>5725</v>
      </c>
      <c r="F100" s="128" t="s">
        <v>5257</v>
      </c>
      <c r="G100" s="140" t="s">
        <v>5218</v>
      </c>
      <c r="H100" s="141"/>
      <c r="I100" s="142"/>
      <c r="J100" s="137" t="s">
        <v>5258</v>
      </c>
      <c r="K100" s="127" t="str">
        <f>IFERROR(_xlfn.XLOOKUP(E100,GSI!$AS$6:$AS$197,GSI!$AU$6:$AU$197),"")</f>
        <v/>
      </c>
      <c r="L100" s="127"/>
    </row>
    <row r="101" spans="2:12" ht="39.950000000000003" customHeight="1" thickBot="1" x14ac:dyDescent="0.3">
      <c r="B101" s="127" t="s">
        <v>5173</v>
      </c>
      <c r="C101" s="127" t="s">
        <v>5053</v>
      </c>
      <c r="D101" s="135"/>
      <c r="E101" s="127" t="s">
        <v>5259</v>
      </c>
      <c r="F101" s="128" t="s">
        <v>5031</v>
      </c>
      <c r="G101" s="140" t="s">
        <v>5260</v>
      </c>
      <c r="H101" s="141"/>
      <c r="I101" s="142"/>
      <c r="J101" s="136"/>
      <c r="K101" s="127">
        <f>IFERROR(_xlfn.XLOOKUP(E101,GSI!$AS$6:$AS$197,GSI!$AU$6:$AU$197),"")</f>
        <v>4928</v>
      </c>
      <c r="L101" s="127"/>
    </row>
    <row r="102" spans="2:12" ht="39.950000000000003" customHeight="1" thickBot="1" x14ac:dyDescent="0.3">
      <c r="B102" s="127" t="s">
        <v>5173</v>
      </c>
      <c r="C102" s="127" t="s">
        <v>5053</v>
      </c>
      <c r="D102" s="135"/>
      <c r="E102" s="127" t="s">
        <v>5261</v>
      </c>
      <c r="F102" s="128" t="s">
        <v>5262</v>
      </c>
      <c r="G102" s="140" t="s">
        <v>5263</v>
      </c>
      <c r="H102" s="141"/>
      <c r="I102" s="142"/>
      <c r="J102" s="136"/>
      <c r="K102" s="127">
        <f>IFERROR(_xlfn.XLOOKUP(E102,GSI!$AS$6:$AS$197,GSI!$AU$6:$AU$197),"")</f>
        <v>4905</v>
      </c>
      <c r="L102" s="127"/>
    </row>
    <row r="103" spans="2:12" ht="39.950000000000003" customHeight="1" thickBot="1" x14ac:dyDescent="0.3">
      <c r="B103" s="127" t="s">
        <v>5173</v>
      </c>
      <c r="C103" s="127" t="s">
        <v>5053</v>
      </c>
      <c r="D103" s="135"/>
      <c r="E103" s="127" t="s">
        <v>9766</v>
      </c>
      <c r="F103" s="128" t="s">
        <v>5267</v>
      </c>
      <c r="G103" s="140" t="s">
        <v>5268</v>
      </c>
      <c r="H103" s="141"/>
      <c r="I103" s="142"/>
      <c r="J103" s="136"/>
      <c r="K103" s="127" t="str">
        <f>IFERROR(_xlfn.XLOOKUP(E103,GSI!$AS$6:$AS$197,GSI!$AU$6:$AU$197),"")</f>
        <v/>
      </c>
      <c r="L103" s="127"/>
    </row>
    <row r="104" spans="2:12" ht="39.950000000000003" customHeight="1" thickBot="1" x14ac:dyDescent="0.3">
      <c r="B104" s="127" t="s">
        <v>5173</v>
      </c>
      <c r="C104" s="127" t="s">
        <v>5053</v>
      </c>
      <c r="D104" s="135"/>
      <c r="E104" s="127" t="s">
        <v>5269</v>
      </c>
      <c r="F104" s="128" t="s">
        <v>5039</v>
      </c>
      <c r="G104" s="140" t="s">
        <v>5039</v>
      </c>
      <c r="H104" s="141"/>
      <c r="I104" s="142"/>
      <c r="J104" s="136"/>
      <c r="K104" s="127">
        <f>IFERROR(_xlfn.XLOOKUP(E104,GSI!$AS$6:$AS$197,GSI!$AU$6:$AU$197),"")</f>
        <v>3979</v>
      </c>
      <c r="L104" s="127"/>
    </row>
    <row r="105" spans="2:12" ht="39.950000000000003" customHeight="1" thickBot="1" x14ac:dyDescent="0.3">
      <c r="B105" s="127" t="s">
        <v>5173</v>
      </c>
      <c r="C105" s="127" t="s">
        <v>5053</v>
      </c>
      <c r="D105" s="135"/>
      <c r="E105" s="127" t="s">
        <v>9767</v>
      </c>
      <c r="F105" s="128" t="s">
        <v>5043</v>
      </c>
      <c r="G105" s="140" t="s">
        <v>5270</v>
      </c>
      <c r="H105" s="141"/>
      <c r="I105" s="142"/>
      <c r="J105" s="136"/>
      <c r="K105" s="127" t="str">
        <f>IFERROR(_xlfn.XLOOKUP(E105,GSI!$AS$6:$AS$197,GSI!$AU$6:$AU$197),"")</f>
        <v/>
      </c>
      <c r="L105" s="127"/>
    </row>
    <row r="106" spans="2:12" ht="39.950000000000003" customHeight="1" thickBot="1" x14ac:dyDescent="0.3">
      <c r="B106" s="127" t="s">
        <v>5173</v>
      </c>
      <c r="C106" s="127" t="s">
        <v>5053</v>
      </c>
      <c r="D106" s="135"/>
      <c r="E106" s="127" t="s">
        <v>5271</v>
      </c>
      <c r="F106" s="128" t="s">
        <v>5272</v>
      </c>
      <c r="G106" s="140" t="s">
        <v>5273</v>
      </c>
      <c r="H106" s="141"/>
      <c r="I106" s="142"/>
      <c r="J106" s="136"/>
      <c r="K106" s="127">
        <f>IFERROR(_xlfn.XLOOKUP(E106,GSI!$AS$6:$AS$197,GSI!$AU$6:$AU$197),"")</f>
        <v>3501</v>
      </c>
      <c r="L106" s="127"/>
    </row>
    <row r="107" spans="2:12" ht="39.950000000000003" customHeight="1" thickBot="1" x14ac:dyDescent="0.3">
      <c r="B107" s="127" t="s">
        <v>5173</v>
      </c>
      <c r="C107" s="127" t="s">
        <v>5053</v>
      </c>
      <c r="D107" s="135"/>
      <c r="E107" s="127" t="s">
        <v>5274</v>
      </c>
      <c r="F107" s="128" t="s">
        <v>5275</v>
      </c>
      <c r="G107" s="140" t="s">
        <v>5276</v>
      </c>
      <c r="H107" s="141"/>
      <c r="I107" s="142"/>
      <c r="J107" s="136"/>
      <c r="K107" s="127">
        <f>IFERROR(_xlfn.XLOOKUP(E107,GSI!$AS$6:$AS$197,GSI!$AU$6:$AU$197),"")</f>
        <v>3538</v>
      </c>
      <c r="L107" s="127"/>
    </row>
    <row r="108" spans="2:12" ht="39.950000000000003" customHeight="1" thickBot="1" x14ac:dyDescent="0.3">
      <c r="B108" s="127" t="s">
        <v>5173</v>
      </c>
      <c r="C108" s="127" t="s">
        <v>5053</v>
      </c>
      <c r="D108" s="135"/>
      <c r="E108" s="127" t="s">
        <v>5277</v>
      </c>
      <c r="F108" s="128" t="s">
        <v>4847</v>
      </c>
      <c r="G108" s="140" t="s">
        <v>5278</v>
      </c>
      <c r="H108" s="141"/>
      <c r="I108" s="142"/>
      <c r="J108" s="136"/>
      <c r="K108" s="127">
        <f>IFERROR(_xlfn.XLOOKUP(E108,GSI!$AS$6:$AS$197,GSI!$AU$6:$AU$197),"")</f>
        <v>4862</v>
      </c>
      <c r="L108" s="127"/>
    </row>
    <row r="109" spans="2:12" ht="39.950000000000003" customHeight="1" thickBot="1" x14ac:dyDescent="0.3">
      <c r="B109" s="127" t="s">
        <v>5173</v>
      </c>
      <c r="C109" s="127" t="s">
        <v>5053</v>
      </c>
      <c r="D109" s="135"/>
      <c r="E109" s="127" t="s">
        <v>9768</v>
      </c>
      <c r="F109" s="128" t="s">
        <v>5044</v>
      </c>
      <c r="G109" s="140" t="s">
        <v>5279</v>
      </c>
      <c r="H109" s="141"/>
      <c r="I109" s="142"/>
      <c r="J109" s="136"/>
      <c r="K109" s="127" t="str">
        <f>IFERROR(_xlfn.XLOOKUP(E109,GSI!$AS$6:$AS$197,GSI!$AU$6:$AU$197),"")</f>
        <v/>
      </c>
      <c r="L109" s="127"/>
    </row>
    <row r="110" spans="2:12" ht="39.950000000000003" customHeight="1" thickBot="1" x14ac:dyDescent="0.3">
      <c r="B110" s="127" t="s">
        <v>5173</v>
      </c>
      <c r="C110" s="127" t="s">
        <v>5053</v>
      </c>
      <c r="D110" s="135"/>
      <c r="E110" s="127" t="s">
        <v>5280</v>
      </c>
      <c r="F110" s="128" t="s">
        <v>4848</v>
      </c>
      <c r="G110" s="140" t="s">
        <v>5281</v>
      </c>
      <c r="H110" s="141"/>
      <c r="I110" s="142"/>
      <c r="J110" s="136"/>
      <c r="K110" s="127">
        <f>IFERROR(_xlfn.XLOOKUP(E110,GSI!$AS$6:$AS$197,GSI!$AU$6:$AU$197),"")</f>
        <v>2924</v>
      </c>
      <c r="L110" s="127"/>
    </row>
    <row r="111" spans="2:12" ht="39.950000000000003" customHeight="1" thickBot="1" x14ac:dyDescent="0.3">
      <c r="B111" s="127" t="s">
        <v>5173</v>
      </c>
      <c r="C111" s="127" t="s">
        <v>5053</v>
      </c>
      <c r="D111" s="135"/>
      <c r="E111" s="127" t="s">
        <v>5282</v>
      </c>
      <c r="F111" s="128" t="s">
        <v>5283</v>
      </c>
      <c r="G111" s="140" t="s">
        <v>5284</v>
      </c>
      <c r="H111" s="141"/>
      <c r="I111" s="142"/>
      <c r="J111" s="136"/>
      <c r="K111" s="127">
        <f>IFERROR(_xlfn.XLOOKUP(E111,GSI!$AS$6:$AS$197,GSI!$AU$6:$AU$197),"")</f>
        <v>3164</v>
      </c>
      <c r="L111" s="127"/>
    </row>
    <row r="112" spans="2:12" ht="39.950000000000003" customHeight="1" thickBot="1" x14ac:dyDescent="0.3">
      <c r="B112" s="127" t="s">
        <v>5173</v>
      </c>
      <c r="C112" s="127" t="s">
        <v>5053</v>
      </c>
      <c r="D112" s="135"/>
      <c r="E112" s="127" t="s">
        <v>9769</v>
      </c>
      <c r="F112" s="128" t="s">
        <v>5286</v>
      </c>
      <c r="G112" s="140" t="s">
        <v>5287</v>
      </c>
      <c r="H112" s="141"/>
      <c r="I112" s="142"/>
      <c r="J112" s="136"/>
      <c r="K112" s="127" t="str">
        <f>IFERROR(_xlfn.XLOOKUP(E112,GSI!$AS$6:$AS$197,GSI!$AU$6:$AU$197),"")</f>
        <v/>
      </c>
      <c r="L112" s="127"/>
    </row>
    <row r="113" spans="2:12" ht="39.950000000000003" customHeight="1" thickBot="1" x14ac:dyDescent="0.3">
      <c r="B113" s="127" t="s">
        <v>5173</v>
      </c>
      <c r="C113" s="127" t="s">
        <v>5053</v>
      </c>
      <c r="D113" s="135"/>
      <c r="E113" s="127" t="s">
        <v>5288</v>
      </c>
      <c r="F113" s="128" t="s">
        <v>5289</v>
      </c>
      <c r="G113" s="140" t="s">
        <v>5290</v>
      </c>
      <c r="H113" s="141"/>
      <c r="I113" s="142"/>
      <c r="J113" s="136"/>
      <c r="K113" s="127">
        <f>IFERROR(_xlfn.XLOOKUP(E113,GSI!$AS$6:$AS$197,GSI!$AU$6:$AU$197),"")</f>
        <v>3172</v>
      </c>
      <c r="L113" s="127"/>
    </row>
    <row r="114" spans="2:12" ht="39.950000000000003" customHeight="1" thickBot="1" x14ac:dyDescent="0.3">
      <c r="B114" s="127" t="s">
        <v>5173</v>
      </c>
      <c r="C114" s="127" t="s">
        <v>5053</v>
      </c>
      <c r="D114" s="135"/>
      <c r="E114" s="127" t="s">
        <v>5291</v>
      </c>
      <c r="F114" s="128" t="s">
        <v>4844</v>
      </c>
      <c r="G114" s="140" t="s">
        <v>5292</v>
      </c>
      <c r="H114" s="141"/>
      <c r="I114" s="142"/>
      <c r="J114" s="136"/>
      <c r="K114" s="127">
        <f>IFERROR(_xlfn.XLOOKUP(E114,GSI!$AS$6:$AS$197,GSI!$AU$6:$AU$197),"")</f>
        <v>4239</v>
      </c>
      <c r="L114" s="127"/>
    </row>
    <row r="115" spans="2:12" ht="39.950000000000003" customHeight="1" thickBot="1" x14ac:dyDescent="0.3">
      <c r="B115" s="127" t="s">
        <v>5173</v>
      </c>
      <c r="C115" s="127" t="s">
        <v>5053</v>
      </c>
      <c r="D115" s="135"/>
      <c r="E115" s="127" t="s">
        <v>5293</v>
      </c>
      <c r="F115" s="128" t="s">
        <v>5294</v>
      </c>
      <c r="G115" s="140" t="s">
        <v>5295</v>
      </c>
      <c r="H115" s="141"/>
      <c r="I115" s="142"/>
      <c r="J115" s="136"/>
      <c r="K115" s="127">
        <f>IFERROR(_xlfn.XLOOKUP(E115,GSI!$AS$6:$AS$197,GSI!$AU$6:$AU$197),"")</f>
        <v>6089</v>
      </c>
      <c r="L115" s="127"/>
    </row>
    <row r="116" spans="2:12" ht="39.950000000000003" customHeight="1" thickBot="1" x14ac:dyDescent="0.3">
      <c r="B116" s="127" t="s">
        <v>5173</v>
      </c>
      <c r="C116" s="127" t="s">
        <v>5151</v>
      </c>
      <c r="D116" s="135"/>
      <c r="E116" s="127" t="s">
        <v>5296</v>
      </c>
      <c r="F116" s="128" t="s">
        <v>5297</v>
      </c>
      <c r="G116" s="140" t="s">
        <v>5298</v>
      </c>
      <c r="H116" s="141"/>
      <c r="I116" s="142"/>
      <c r="J116" s="128" t="s">
        <v>5169</v>
      </c>
      <c r="K116" s="127" t="str">
        <f>IFERROR(_xlfn.XLOOKUP(E116,GSI!$AS$6:$AS$197,GSI!$AU$6:$AU$197),"")</f>
        <v/>
      </c>
      <c r="L116" s="127"/>
    </row>
    <row r="117" spans="2:12" ht="39.950000000000003" customHeight="1" thickBot="1" x14ac:dyDescent="0.3">
      <c r="B117" s="127" t="s">
        <v>5173</v>
      </c>
      <c r="C117" s="127" t="s">
        <v>5151</v>
      </c>
      <c r="D117" s="135"/>
      <c r="E117" s="127" t="s">
        <v>5299</v>
      </c>
      <c r="F117" s="128" t="s">
        <v>5300</v>
      </c>
      <c r="G117" s="140" t="s">
        <v>5301</v>
      </c>
      <c r="H117" s="141"/>
      <c r="I117" s="142"/>
      <c r="J117" s="128" t="s">
        <v>5169</v>
      </c>
      <c r="K117" s="127" t="str">
        <f>IFERROR(_xlfn.XLOOKUP(E117,GSI!$AS$6:$AS$197,GSI!$AU$6:$AU$197),"")</f>
        <v/>
      </c>
      <c r="L117" s="127"/>
    </row>
    <row r="118" spans="2:12" ht="39.950000000000003" customHeight="1" thickBot="1" x14ac:dyDescent="0.3">
      <c r="B118" s="127" t="s">
        <v>5173</v>
      </c>
      <c r="C118" s="127" t="s">
        <v>5151</v>
      </c>
      <c r="D118" s="135"/>
      <c r="E118" s="127" t="s">
        <v>5302</v>
      </c>
      <c r="F118" s="128" t="s">
        <v>5303</v>
      </c>
      <c r="G118" s="140" t="s">
        <v>5304</v>
      </c>
      <c r="H118" s="141"/>
      <c r="I118" s="142"/>
      <c r="J118" s="128" t="s">
        <v>5169</v>
      </c>
      <c r="K118" s="127" t="str">
        <f>IFERROR(_xlfn.XLOOKUP(E118,GSI!$AS$6:$AS$197,GSI!$AU$6:$AU$197),"")</f>
        <v/>
      </c>
      <c r="L118" s="127"/>
    </row>
    <row r="119" spans="2:12" ht="39.950000000000003" customHeight="1" thickBot="1" x14ac:dyDescent="0.3">
      <c r="B119" s="127" t="s">
        <v>5173</v>
      </c>
      <c r="C119" s="127" t="s">
        <v>5151</v>
      </c>
      <c r="D119" s="135"/>
      <c r="E119" s="127" t="s">
        <v>9770</v>
      </c>
      <c r="F119" s="128" t="s">
        <v>5305</v>
      </c>
      <c r="G119" s="140" t="s">
        <v>5306</v>
      </c>
      <c r="H119" s="141"/>
      <c r="I119" s="142"/>
      <c r="J119" s="128" t="s">
        <v>5169</v>
      </c>
      <c r="K119" s="127" t="str">
        <f>IFERROR(_xlfn.XLOOKUP(E119,GSI!$AS$6:$AS$197,GSI!$AU$6:$AU$197),"")</f>
        <v/>
      </c>
      <c r="L119" s="127"/>
    </row>
    <row r="120" spans="2:12" ht="39.950000000000003" customHeight="1" thickBot="1" x14ac:dyDescent="0.3">
      <c r="B120" s="127" t="s">
        <v>5173</v>
      </c>
      <c r="C120" s="127" t="s">
        <v>5151</v>
      </c>
      <c r="D120" s="135"/>
      <c r="E120" s="127" t="s">
        <v>9771</v>
      </c>
      <c r="F120" s="128" t="s">
        <v>5307</v>
      </c>
      <c r="G120" s="140" t="s">
        <v>5308</v>
      </c>
      <c r="H120" s="141"/>
      <c r="I120" s="142"/>
      <c r="J120" s="128" t="s">
        <v>5169</v>
      </c>
      <c r="K120" s="127" t="str">
        <f>IFERROR(_xlfn.XLOOKUP(E120,GSI!$AS$6:$AS$197,GSI!$AU$6:$AU$197),"")</f>
        <v/>
      </c>
      <c r="L120" s="127"/>
    </row>
    <row r="121" spans="2:12" ht="39.950000000000003" customHeight="1" thickBot="1" x14ac:dyDescent="0.3">
      <c r="B121" s="127" t="s">
        <v>5173</v>
      </c>
      <c r="C121" s="127" t="s">
        <v>5060</v>
      </c>
      <c r="D121" s="135"/>
      <c r="E121" s="127" t="s">
        <v>9772</v>
      </c>
      <c r="F121" s="128" t="s">
        <v>5309</v>
      </c>
      <c r="G121" s="140" t="s">
        <v>5309</v>
      </c>
      <c r="H121" s="141"/>
      <c r="I121" s="142"/>
      <c r="J121" s="137" t="s">
        <v>5310</v>
      </c>
      <c r="K121" s="127" t="str">
        <f>IFERROR(_xlfn.XLOOKUP(E121,GSI!$AS$6:$AS$197,GSI!$AU$6:$AU$197),"")</f>
        <v/>
      </c>
      <c r="L121" s="127"/>
    </row>
    <row r="122" spans="2:12" ht="39.950000000000003" customHeight="1" thickBot="1" x14ac:dyDescent="0.3">
      <c r="B122" s="127" t="s">
        <v>5311</v>
      </c>
      <c r="C122" s="127" t="s">
        <v>5312</v>
      </c>
      <c r="D122" s="135"/>
      <c r="E122" s="127" t="s">
        <v>5313</v>
      </c>
      <c r="F122" s="128" t="s">
        <v>5314</v>
      </c>
      <c r="G122" s="140" t="s">
        <v>5315</v>
      </c>
      <c r="H122" s="141"/>
      <c r="I122" s="142"/>
      <c r="J122" s="128" t="s">
        <v>5316</v>
      </c>
      <c r="K122" s="127" t="str">
        <f>IFERROR(_xlfn.XLOOKUP(E122,GSI!$AS$6:$AS$197,GSI!$AU$6:$AU$197),"")</f>
        <v/>
      </c>
      <c r="L122" s="127"/>
    </row>
    <row r="123" spans="2:12" ht="39.950000000000003" customHeight="1" thickBot="1" x14ac:dyDescent="0.3">
      <c r="B123" s="127" t="s">
        <v>5311</v>
      </c>
      <c r="C123" s="127" t="s">
        <v>5053</v>
      </c>
      <c r="D123" s="135"/>
      <c r="E123" s="127" t="s">
        <v>5317</v>
      </c>
      <c r="F123" s="128" t="s">
        <v>4971</v>
      </c>
      <c r="G123" s="140" t="s">
        <v>5318</v>
      </c>
      <c r="H123" s="141"/>
      <c r="I123" s="142"/>
      <c r="J123" s="128" t="s">
        <v>5319</v>
      </c>
      <c r="K123" s="127">
        <f>IFERROR(_xlfn.XLOOKUP(E123,GSI!$AS$6:$AS$197,GSI!$AU$6:$AU$197),"")</f>
        <v>2542</v>
      </c>
      <c r="L123" s="127"/>
    </row>
    <row r="124" spans="2:12" ht="39.950000000000003" customHeight="1" thickBot="1" x14ac:dyDescent="0.3">
      <c r="B124" s="127" t="s">
        <v>5311</v>
      </c>
      <c r="C124" s="127" t="s">
        <v>5053</v>
      </c>
      <c r="D124" s="135"/>
      <c r="E124" s="127" t="s">
        <v>5320</v>
      </c>
      <c r="F124" s="128" t="s">
        <v>4972</v>
      </c>
      <c r="G124" s="140" t="s">
        <v>5321</v>
      </c>
      <c r="H124" s="141"/>
      <c r="I124" s="142"/>
      <c r="J124" s="136"/>
      <c r="K124" s="127">
        <f>IFERROR(_xlfn.XLOOKUP(E124,GSI!$AS$6:$AS$197,GSI!$AU$6:$AU$197),"")</f>
        <v>2469</v>
      </c>
      <c r="L124" s="127"/>
    </row>
    <row r="125" spans="2:12" ht="39.950000000000003" customHeight="1" thickBot="1" x14ac:dyDescent="0.3">
      <c r="B125" s="127" t="s">
        <v>5311</v>
      </c>
      <c r="C125" s="127" t="s">
        <v>5053</v>
      </c>
      <c r="D125" s="135"/>
      <c r="E125" s="127" t="s">
        <v>5322</v>
      </c>
      <c r="F125" s="128" t="s">
        <v>4877</v>
      </c>
      <c r="G125" s="140" t="s">
        <v>5323</v>
      </c>
      <c r="H125" s="141"/>
      <c r="I125" s="142"/>
      <c r="J125" s="136"/>
      <c r="K125" s="127">
        <f>IFERROR(_xlfn.XLOOKUP(E125,GSI!$AS$6:$AS$197,GSI!$AU$6:$AU$197),"")</f>
        <v>1888</v>
      </c>
      <c r="L125" s="127"/>
    </row>
    <row r="126" spans="2:12" ht="39.950000000000003" customHeight="1" thickBot="1" x14ac:dyDescent="0.3">
      <c r="B126" s="127" t="s">
        <v>5311</v>
      </c>
      <c r="C126" s="127" t="s">
        <v>5053</v>
      </c>
      <c r="D126" s="135"/>
      <c r="E126" s="127" t="s">
        <v>5324</v>
      </c>
      <c r="F126" s="128" t="s">
        <v>4976</v>
      </c>
      <c r="G126" s="140" t="s">
        <v>5325</v>
      </c>
      <c r="H126" s="141"/>
      <c r="I126" s="142"/>
      <c r="J126" s="136"/>
      <c r="K126" s="127">
        <f>IFERROR(_xlfn.XLOOKUP(E126,GSI!$AS$6:$AS$197,GSI!$AU$6:$AU$197),"")</f>
        <v>1795</v>
      </c>
      <c r="L126" s="127"/>
    </row>
    <row r="127" spans="2:12" ht="39.950000000000003" customHeight="1" thickBot="1" x14ac:dyDescent="0.3">
      <c r="B127" s="127" t="s">
        <v>5311</v>
      </c>
      <c r="C127" s="127" t="s">
        <v>5053</v>
      </c>
      <c r="D127" s="135"/>
      <c r="E127" s="127" t="s">
        <v>5326</v>
      </c>
      <c r="F127" s="128" t="s">
        <v>4875</v>
      </c>
      <c r="G127" s="140" t="s">
        <v>5327</v>
      </c>
      <c r="H127" s="141"/>
      <c r="I127" s="142"/>
      <c r="J127" s="136"/>
      <c r="K127" s="127">
        <f>IFERROR(_xlfn.XLOOKUP(E127,GSI!$AS$6:$AS$197,GSI!$AU$6:$AU$197),"")</f>
        <v>1645</v>
      </c>
      <c r="L127" s="127"/>
    </row>
    <row r="128" spans="2:12" ht="39.950000000000003" customHeight="1" thickBot="1" x14ac:dyDescent="0.3">
      <c r="B128" s="127" t="s">
        <v>5311</v>
      </c>
      <c r="C128" s="127" t="s">
        <v>5053</v>
      </c>
      <c r="D128" s="135"/>
      <c r="E128" s="127" t="s">
        <v>9773</v>
      </c>
      <c r="F128" s="128" t="s">
        <v>5328</v>
      </c>
      <c r="G128" s="140" t="s">
        <v>5329</v>
      </c>
      <c r="H128" s="141"/>
      <c r="I128" s="142"/>
      <c r="J128" s="136"/>
      <c r="K128" s="127" t="str">
        <f>IFERROR(_xlfn.XLOOKUP(E128,GSI!$AS$6:$AS$197,GSI!$AU$6:$AU$197),"")</f>
        <v/>
      </c>
      <c r="L128" s="127"/>
    </row>
    <row r="129" spans="2:12" ht="39.950000000000003" customHeight="1" thickBot="1" x14ac:dyDescent="0.3">
      <c r="B129" s="127" t="s">
        <v>5311</v>
      </c>
      <c r="C129" s="127" t="s">
        <v>5053</v>
      </c>
      <c r="D129" s="135"/>
      <c r="E129" s="127" t="s">
        <v>5330</v>
      </c>
      <c r="F129" s="128" t="s">
        <v>4881</v>
      </c>
      <c r="G129" s="140" t="s">
        <v>5331</v>
      </c>
      <c r="H129" s="141"/>
      <c r="I129" s="142"/>
      <c r="J129" s="136"/>
      <c r="K129" s="127">
        <f>IFERROR(_xlfn.XLOOKUP(E129,GSI!$AS$6:$AS$197,GSI!$AU$6:$AU$197),"")</f>
        <v>2331</v>
      </c>
      <c r="L129" s="127"/>
    </row>
    <row r="130" spans="2:12" ht="39.950000000000003" customHeight="1" thickBot="1" x14ac:dyDescent="0.3">
      <c r="B130" s="127" t="s">
        <v>5311</v>
      </c>
      <c r="C130" s="127" t="s">
        <v>5053</v>
      </c>
      <c r="D130" s="135"/>
      <c r="E130" s="127" t="s">
        <v>5332</v>
      </c>
      <c r="F130" s="128" t="s">
        <v>5333</v>
      </c>
      <c r="G130" s="140" t="s">
        <v>5334</v>
      </c>
      <c r="H130" s="141"/>
      <c r="I130" s="142"/>
      <c r="J130" s="136"/>
      <c r="K130" s="127">
        <f>IFERROR(_xlfn.XLOOKUP(E130,GSI!$AS$6:$AS$197,GSI!$AU$6:$AU$197),"")</f>
        <v>1976</v>
      </c>
      <c r="L130" s="127"/>
    </row>
    <row r="131" spans="2:12" ht="39.950000000000003" customHeight="1" thickBot="1" x14ac:dyDescent="0.3">
      <c r="B131" s="127" t="s">
        <v>5335</v>
      </c>
      <c r="C131" s="127" t="s">
        <v>5053</v>
      </c>
      <c r="D131" s="135"/>
      <c r="E131" s="127" t="s">
        <v>5336</v>
      </c>
      <c r="F131" s="128" t="s">
        <v>5337</v>
      </c>
      <c r="G131" s="140" t="s">
        <v>5306</v>
      </c>
      <c r="H131" s="141"/>
      <c r="I131" s="142"/>
      <c r="J131" s="136"/>
      <c r="K131" s="127">
        <f>IFERROR(_xlfn.XLOOKUP(E131,GSI!$AS$6:$AS$197,GSI!$AU$6:$AU$197),"")</f>
        <v>3439</v>
      </c>
      <c r="L131" s="127"/>
    </row>
    <row r="132" spans="2:12" ht="39.950000000000003" customHeight="1" thickBot="1" x14ac:dyDescent="0.3">
      <c r="B132" s="127" t="s">
        <v>5311</v>
      </c>
      <c r="C132" s="127" t="s">
        <v>5053</v>
      </c>
      <c r="D132" s="135"/>
      <c r="E132" s="127" t="s">
        <v>5338</v>
      </c>
      <c r="F132" s="128" t="s">
        <v>5339</v>
      </c>
      <c r="G132" s="140" t="s">
        <v>5340</v>
      </c>
      <c r="H132" s="141"/>
      <c r="I132" s="142"/>
      <c r="J132" s="136"/>
      <c r="K132" s="127">
        <f>IFERROR(_xlfn.XLOOKUP(E132,GSI!$AS$6:$AS$197,GSI!$AU$6:$AU$197),"")</f>
        <v>1707</v>
      </c>
      <c r="L132" s="127"/>
    </row>
    <row r="133" spans="2:12" ht="39.950000000000003" customHeight="1" thickBot="1" x14ac:dyDescent="0.3">
      <c r="B133" s="127" t="s">
        <v>5311</v>
      </c>
      <c r="C133" s="127" t="s">
        <v>5053</v>
      </c>
      <c r="D133" s="135"/>
      <c r="E133" s="127" t="s">
        <v>5341</v>
      </c>
      <c r="F133" s="128" t="s">
        <v>4996</v>
      </c>
      <c r="G133" s="140" t="s">
        <v>5342</v>
      </c>
      <c r="H133" s="141"/>
      <c r="I133" s="142"/>
      <c r="J133" s="136"/>
      <c r="K133" s="127">
        <f>IFERROR(_xlfn.XLOOKUP(E133,GSI!$AS$6:$AS$197,GSI!$AU$6:$AU$197),"")</f>
        <v>1691</v>
      </c>
      <c r="L133" s="127"/>
    </row>
    <row r="134" spans="2:12" ht="39.950000000000003" customHeight="1" thickBot="1" x14ac:dyDescent="0.3">
      <c r="B134" s="127" t="s">
        <v>5311</v>
      </c>
      <c r="C134" s="127" t="s">
        <v>5053</v>
      </c>
      <c r="D134" s="135"/>
      <c r="E134" s="127" t="s">
        <v>5343</v>
      </c>
      <c r="F134" s="128" t="s">
        <v>4999</v>
      </c>
      <c r="G134" s="140" t="s">
        <v>5344</v>
      </c>
      <c r="H134" s="141"/>
      <c r="I134" s="142"/>
      <c r="J134" s="136"/>
      <c r="K134" s="127">
        <f>IFERROR(_xlfn.XLOOKUP(E134,GSI!$AS$6:$AS$197,GSI!$AU$6:$AU$197),"")</f>
        <v>1781</v>
      </c>
      <c r="L134" s="127"/>
    </row>
    <row r="135" spans="2:12" ht="39.950000000000003" customHeight="1" thickBot="1" x14ac:dyDescent="0.3">
      <c r="B135" s="127" t="s">
        <v>5311</v>
      </c>
      <c r="C135" s="127" t="s">
        <v>5345</v>
      </c>
      <c r="D135" s="135"/>
      <c r="E135" s="127" t="s">
        <v>9774</v>
      </c>
      <c r="F135" s="128" t="s">
        <v>5346</v>
      </c>
      <c r="G135" s="140" t="s">
        <v>5347</v>
      </c>
      <c r="H135" s="141"/>
      <c r="I135" s="142"/>
      <c r="J135" s="128" t="s">
        <v>5348</v>
      </c>
      <c r="K135" s="127" t="str">
        <f>IFERROR(_xlfn.XLOOKUP(E135,GSI!$AS$6:$AS$197,GSI!$AU$6:$AU$197),"")</f>
        <v/>
      </c>
      <c r="L135" s="127"/>
    </row>
    <row r="136" spans="2:12" ht="39.950000000000003" customHeight="1" thickBot="1" x14ac:dyDescent="0.3">
      <c r="B136" s="127" t="s">
        <v>5311</v>
      </c>
      <c r="C136" s="127" t="s">
        <v>5053</v>
      </c>
      <c r="D136" s="135"/>
      <c r="E136" s="127" t="s">
        <v>5349</v>
      </c>
      <c r="F136" s="128" t="s">
        <v>5001</v>
      </c>
      <c r="G136" s="140" t="s">
        <v>5350</v>
      </c>
      <c r="H136" s="141"/>
      <c r="I136" s="142"/>
      <c r="J136" s="136"/>
      <c r="K136" s="127">
        <f>IFERROR(_xlfn.XLOOKUP(E136,GSI!$AS$6:$AS$197,GSI!$AU$6:$AU$197),"")</f>
        <v>1494</v>
      </c>
      <c r="L136" s="127"/>
    </row>
    <row r="137" spans="2:12" ht="39.950000000000003" customHeight="1" thickBot="1" x14ac:dyDescent="0.3">
      <c r="B137" s="127" t="s">
        <v>5311</v>
      </c>
      <c r="C137" s="127" t="s">
        <v>5053</v>
      </c>
      <c r="D137" s="135"/>
      <c r="E137" s="127" t="s">
        <v>5351</v>
      </c>
      <c r="F137" s="128" t="s">
        <v>5002</v>
      </c>
      <c r="G137" s="140" t="s">
        <v>5352</v>
      </c>
      <c r="H137" s="141"/>
      <c r="I137" s="142"/>
      <c r="J137" s="136"/>
      <c r="K137" s="127">
        <f>IFERROR(_xlfn.XLOOKUP(E137,GSI!$AS$6:$AS$197,GSI!$AU$6:$AU$197),"")</f>
        <v>1907</v>
      </c>
      <c r="L137" s="127"/>
    </row>
    <row r="138" spans="2:12" ht="39.950000000000003" customHeight="1" thickBot="1" x14ac:dyDescent="0.3">
      <c r="B138" s="127" t="s">
        <v>5311</v>
      </c>
      <c r="C138" s="127" t="s">
        <v>5053</v>
      </c>
      <c r="D138" s="135"/>
      <c r="E138" s="127" t="s">
        <v>5353</v>
      </c>
      <c r="F138" s="128" t="s">
        <v>5005</v>
      </c>
      <c r="G138" s="140" t="s">
        <v>5354</v>
      </c>
      <c r="H138" s="141"/>
      <c r="I138" s="142"/>
      <c r="J138" s="136"/>
      <c r="K138" s="127">
        <f>IFERROR(_xlfn.XLOOKUP(E138,GSI!$AS$6:$AS$197,GSI!$AU$6:$AU$197),"")</f>
        <v>1812</v>
      </c>
      <c r="L138" s="127"/>
    </row>
    <row r="139" spans="2:12" ht="39.950000000000003" customHeight="1" thickBot="1" x14ac:dyDescent="0.3">
      <c r="B139" s="127" t="s">
        <v>5311</v>
      </c>
      <c r="C139" s="127" t="s">
        <v>5060</v>
      </c>
      <c r="D139" s="135"/>
      <c r="E139" s="127" t="s">
        <v>5355</v>
      </c>
      <c r="F139" s="128" t="s">
        <v>5356</v>
      </c>
      <c r="G139" s="140" t="s">
        <v>5356</v>
      </c>
      <c r="H139" s="141"/>
      <c r="I139" s="142"/>
      <c r="J139" s="128" t="s">
        <v>5357</v>
      </c>
      <c r="K139" s="127" t="str">
        <f>IFERROR(_xlfn.XLOOKUP(E139,GSI!$AS$6:$AS$197,GSI!$AU$6:$AU$197),"")</f>
        <v/>
      </c>
      <c r="L139" s="127"/>
    </row>
    <row r="140" spans="2:12" ht="39.950000000000003" customHeight="1" thickBot="1" x14ac:dyDescent="0.3">
      <c r="B140" s="127" t="s">
        <v>5311</v>
      </c>
      <c r="C140" s="127" t="s">
        <v>5053</v>
      </c>
      <c r="D140" s="135"/>
      <c r="E140" s="127" t="s">
        <v>5358</v>
      </c>
      <c r="F140" s="128" t="s">
        <v>5007</v>
      </c>
      <c r="G140" s="140" t="s">
        <v>5359</v>
      </c>
      <c r="H140" s="141"/>
      <c r="I140" s="142"/>
      <c r="J140" s="136"/>
      <c r="K140" s="127">
        <f>IFERROR(_xlfn.XLOOKUP(E140,GSI!$AS$6:$AS$197,GSI!$AU$6:$AU$197),"")</f>
        <v>2753</v>
      </c>
      <c r="L140" s="127"/>
    </row>
    <row r="141" spans="2:12" ht="39.950000000000003" customHeight="1" thickBot="1" x14ac:dyDescent="0.3">
      <c r="B141" s="127" t="s">
        <v>5311</v>
      </c>
      <c r="C141" s="127" t="s">
        <v>5360</v>
      </c>
      <c r="D141" s="135"/>
      <c r="E141" s="127" t="s">
        <v>5361</v>
      </c>
      <c r="F141" s="128" t="s">
        <v>5362</v>
      </c>
      <c r="G141" s="140" t="s">
        <v>5363</v>
      </c>
      <c r="H141" s="141"/>
      <c r="I141" s="142"/>
      <c r="J141" s="128" t="s">
        <v>5364</v>
      </c>
      <c r="K141" s="127" t="str">
        <f>IFERROR(_xlfn.XLOOKUP(E141,GSI!$AS$6:$AS$197,GSI!$AU$6:$AU$197),"")</f>
        <v/>
      </c>
      <c r="L141" s="127"/>
    </row>
    <row r="142" spans="2:12" ht="39.950000000000003" customHeight="1" thickBot="1" x14ac:dyDescent="0.3">
      <c r="B142" s="127" t="s">
        <v>5311</v>
      </c>
      <c r="C142" s="127" t="s">
        <v>5053</v>
      </c>
      <c r="D142" s="135"/>
      <c r="E142" s="127" t="s">
        <v>5365</v>
      </c>
      <c r="F142" s="128" t="s">
        <v>5009</v>
      </c>
      <c r="G142" s="140" t="s">
        <v>5366</v>
      </c>
      <c r="H142" s="141"/>
      <c r="I142" s="142"/>
      <c r="J142" s="136"/>
      <c r="K142" s="127">
        <f>IFERROR(_xlfn.XLOOKUP(E142,GSI!$AS$6:$AS$197,GSI!$AU$6:$AU$197),"")</f>
        <v>1932</v>
      </c>
      <c r="L142" s="127"/>
    </row>
    <row r="143" spans="2:12" ht="39.950000000000003" customHeight="1" thickBot="1" x14ac:dyDescent="0.3">
      <c r="B143" s="127" t="s">
        <v>5311</v>
      </c>
      <c r="C143" s="127" t="s">
        <v>5053</v>
      </c>
      <c r="D143" s="135"/>
      <c r="E143" s="127" t="s">
        <v>5367</v>
      </c>
      <c r="F143" s="128" t="s">
        <v>5010</v>
      </c>
      <c r="G143" s="140" t="s">
        <v>5368</v>
      </c>
      <c r="H143" s="141"/>
      <c r="I143" s="142"/>
      <c r="J143" s="136"/>
      <c r="K143" s="127">
        <f>IFERROR(_xlfn.XLOOKUP(E143,GSI!$AS$6:$AS$197,GSI!$AU$6:$AU$197),"")</f>
        <v>957</v>
      </c>
      <c r="L143" s="127"/>
    </row>
    <row r="144" spans="2:12" ht="39.950000000000003" customHeight="1" thickBot="1" x14ac:dyDescent="0.3">
      <c r="B144" s="127" t="s">
        <v>5311</v>
      </c>
      <c r="C144" s="127" t="s">
        <v>5053</v>
      </c>
      <c r="D144" s="135"/>
      <c r="E144" s="127" t="s">
        <v>5369</v>
      </c>
      <c r="F144" s="128" t="s">
        <v>5011</v>
      </c>
      <c r="G144" s="140" t="s">
        <v>5370</v>
      </c>
      <c r="H144" s="141"/>
      <c r="I144" s="142"/>
      <c r="J144" s="136"/>
      <c r="K144" s="127">
        <f>IFERROR(_xlfn.XLOOKUP(E144,GSI!$AS$6:$AS$197,GSI!$AU$6:$AU$197),"")</f>
        <v>1509</v>
      </c>
      <c r="L144" s="127"/>
    </row>
    <row r="145" spans="2:12" ht="39.950000000000003" customHeight="1" thickBot="1" x14ac:dyDescent="0.3">
      <c r="B145" s="127" t="s">
        <v>5311</v>
      </c>
      <c r="C145" s="127" t="s">
        <v>5360</v>
      </c>
      <c r="D145" s="135"/>
      <c r="E145" s="127" t="s">
        <v>9775</v>
      </c>
      <c r="F145" s="128" t="s">
        <v>5371</v>
      </c>
      <c r="G145" s="140" t="s">
        <v>5372</v>
      </c>
      <c r="H145" s="141"/>
      <c r="I145" s="142"/>
      <c r="J145" s="128" t="s">
        <v>5364</v>
      </c>
      <c r="K145" s="127" t="str">
        <f>IFERROR(_xlfn.XLOOKUP(E145,GSI!$AS$6:$AS$197,GSI!$AU$6:$AU$197),"")</f>
        <v/>
      </c>
      <c r="L145" s="127"/>
    </row>
    <row r="146" spans="2:12" ht="39.950000000000003" customHeight="1" thickBot="1" x14ac:dyDescent="0.3">
      <c r="B146" s="127" t="s">
        <v>5311</v>
      </c>
      <c r="C146" s="127" t="s">
        <v>5053</v>
      </c>
      <c r="D146" s="135"/>
      <c r="E146" s="127" t="s">
        <v>5373</v>
      </c>
      <c r="F146" s="128" t="s">
        <v>5374</v>
      </c>
      <c r="G146" s="140" t="s">
        <v>5375</v>
      </c>
      <c r="H146" s="141"/>
      <c r="I146" s="142"/>
      <c r="J146" s="136"/>
      <c r="K146" s="127">
        <f>IFERROR(_xlfn.XLOOKUP(E146,GSI!$AS$6:$AS$197,GSI!$AU$6:$AU$197),"")</f>
        <v>2444</v>
      </c>
      <c r="L146" s="127"/>
    </row>
    <row r="147" spans="2:12" ht="39.950000000000003" customHeight="1" thickBot="1" x14ac:dyDescent="0.3">
      <c r="B147" s="127" t="s">
        <v>5311</v>
      </c>
      <c r="C147" s="127" t="s">
        <v>5360</v>
      </c>
      <c r="D147" s="135"/>
      <c r="E147" s="127" t="s">
        <v>5376</v>
      </c>
      <c r="F147" s="128" t="s">
        <v>5377</v>
      </c>
      <c r="G147" s="140" t="s">
        <v>5378</v>
      </c>
      <c r="H147" s="141"/>
      <c r="I147" s="142"/>
      <c r="J147" s="128" t="s">
        <v>5364</v>
      </c>
      <c r="K147" s="127" t="str">
        <f>IFERROR(_xlfn.XLOOKUP(E147,GSI!$AS$6:$AS$197,GSI!$AU$6:$AU$197),"")</f>
        <v/>
      </c>
      <c r="L147" s="127"/>
    </row>
    <row r="148" spans="2:12" ht="39.950000000000003" customHeight="1" thickBot="1" x14ac:dyDescent="0.3">
      <c r="B148" s="127" t="s">
        <v>5311</v>
      </c>
      <c r="C148" s="127" t="s">
        <v>5053</v>
      </c>
      <c r="D148" s="135"/>
      <c r="E148" s="127" t="s">
        <v>5379</v>
      </c>
      <c r="F148" s="128" t="s">
        <v>5015</v>
      </c>
      <c r="G148" s="140" t="s">
        <v>5380</v>
      </c>
      <c r="H148" s="141"/>
      <c r="I148" s="142"/>
      <c r="J148" s="136"/>
      <c r="K148" s="127">
        <f>IFERROR(_xlfn.XLOOKUP(E148,GSI!$AS$6:$AS$197,GSI!$AU$6:$AU$197),"")</f>
        <v>1671</v>
      </c>
      <c r="L148" s="127"/>
    </row>
    <row r="149" spans="2:12" ht="39.950000000000003" customHeight="1" thickBot="1" x14ac:dyDescent="0.3">
      <c r="B149" s="127" t="s">
        <v>5311</v>
      </c>
      <c r="C149" s="127" t="s">
        <v>5053</v>
      </c>
      <c r="D149" s="135"/>
      <c r="E149" s="127" t="s">
        <v>5381</v>
      </c>
      <c r="F149" s="128" t="s">
        <v>5382</v>
      </c>
      <c r="G149" s="140" t="s">
        <v>5383</v>
      </c>
      <c r="H149" s="141"/>
      <c r="I149" s="142"/>
      <c r="J149" s="136"/>
      <c r="K149" s="127" t="str">
        <f>IFERROR(_xlfn.XLOOKUP(E149,GSI!$AS$6:$AS$197,GSI!$AU$6:$AU$197),"")</f>
        <v/>
      </c>
      <c r="L149" s="127"/>
    </row>
    <row r="150" spans="2:12" ht="39.950000000000003" customHeight="1" thickBot="1" x14ac:dyDescent="0.3">
      <c r="B150" s="127" t="s">
        <v>5311</v>
      </c>
      <c r="C150" s="127" t="s">
        <v>5053</v>
      </c>
      <c r="D150" s="135"/>
      <c r="E150" s="127" t="s">
        <v>5384</v>
      </c>
      <c r="F150" s="128" t="s">
        <v>5017</v>
      </c>
      <c r="G150" s="140" t="s">
        <v>5385</v>
      </c>
      <c r="H150" s="141"/>
      <c r="I150" s="142"/>
      <c r="J150" s="136"/>
      <c r="K150" s="127">
        <f>IFERROR(_xlfn.XLOOKUP(E150,GSI!$AS$6:$AS$197,GSI!$AU$6:$AU$197),"")</f>
        <v>1801</v>
      </c>
      <c r="L150" s="127"/>
    </row>
    <row r="151" spans="2:12" ht="39.950000000000003" customHeight="1" thickBot="1" x14ac:dyDescent="0.3">
      <c r="B151" s="127" t="s">
        <v>5311</v>
      </c>
      <c r="C151" s="127" t="s">
        <v>5053</v>
      </c>
      <c r="D151" s="135"/>
      <c r="E151" s="127" t="s">
        <v>5386</v>
      </c>
      <c r="F151" s="128" t="s">
        <v>4862</v>
      </c>
      <c r="G151" s="140" t="s">
        <v>5387</v>
      </c>
      <c r="H151" s="141"/>
      <c r="I151" s="142"/>
      <c r="J151" s="136"/>
      <c r="K151" s="127">
        <f>IFERROR(_xlfn.XLOOKUP(E151,GSI!$AS$6:$AS$197,GSI!$AU$6:$AU$197),"")</f>
        <v>1687</v>
      </c>
      <c r="L151" s="127"/>
    </row>
    <row r="152" spans="2:12" ht="39.950000000000003" customHeight="1" thickBot="1" x14ac:dyDescent="0.3">
      <c r="B152" s="127" t="s">
        <v>5311</v>
      </c>
      <c r="C152" s="127" t="s">
        <v>5053</v>
      </c>
      <c r="D152" s="135"/>
      <c r="E152" s="127" t="s">
        <v>9776</v>
      </c>
      <c r="F152" s="128" t="s">
        <v>5389</v>
      </c>
      <c r="G152" s="140" t="s">
        <v>5390</v>
      </c>
      <c r="H152" s="141"/>
      <c r="I152" s="142"/>
      <c r="J152" s="136"/>
      <c r="K152" s="127" t="str">
        <f>IFERROR(_xlfn.XLOOKUP(E152,GSI!$AS$6:$AS$197,GSI!$AU$6:$AU$197),"")</f>
        <v/>
      </c>
      <c r="L152" s="127"/>
    </row>
    <row r="153" spans="2:12" ht="39.950000000000003" customHeight="1" thickBot="1" x14ac:dyDescent="0.3">
      <c r="B153" s="127" t="s">
        <v>5311</v>
      </c>
      <c r="C153" s="127" t="s">
        <v>5053</v>
      </c>
      <c r="D153" s="135"/>
      <c r="E153" s="127" t="s">
        <v>5391</v>
      </c>
      <c r="F153" s="128" t="s">
        <v>5392</v>
      </c>
      <c r="G153" s="140" t="s">
        <v>5393</v>
      </c>
      <c r="H153" s="141"/>
      <c r="I153" s="142"/>
      <c r="J153" s="136"/>
      <c r="K153" s="127">
        <f>IFERROR(_xlfn.XLOOKUP(E153,GSI!$AS$6:$AS$197,GSI!$AU$6:$AU$197),"")</f>
        <v>3091</v>
      </c>
      <c r="L153" s="127"/>
    </row>
    <row r="154" spans="2:12" ht="39.950000000000003" customHeight="1" thickBot="1" x14ac:dyDescent="0.3">
      <c r="B154" s="127" t="s">
        <v>5311</v>
      </c>
      <c r="C154" s="127" t="s">
        <v>5053</v>
      </c>
      <c r="D154" s="135"/>
      <c r="E154" s="127" t="s">
        <v>5394</v>
      </c>
      <c r="F154" s="128" t="s">
        <v>5395</v>
      </c>
      <c r="G154" s="140" t="s">
        <v>5396</v>
      </c>
      <c r="H154" s="141"/>
      <c r="I154" s="142"/>
      <c r="J154" s="136"/>
      <c r="K154" s="127">
        <f>IFERROR(_xlfn.XLOOKUP(E154,GSI!$AS$6:$AS$197,GSI!$AU$6:$AU$197),"")</f>
        <v>1910</v>
      </c>
      <c r="L154" s="127"/>
    </row>
    <row r="155" spans="2:12" ht="39.950000000000003" customHeight="1" thickBot="1" x14ac:dyDescent="0.3">
      <c r="B155" s="127" t="s">
        <v>5311</v>
      </c>
      <c r="C155" s="127" t="s">
        <v>5053</v>
      </c>
      <c r="D155" s="135"/>
      <c r="E155" s="127" t="s">
        <v>5397</v>
      </c>
      <c r="F155" s="128" t="s">
        <v>5022</v>
      </c>
      <c r="G155" s="140" t="s">
        <v>5022</v>
      </c>
      <c r="H155" s="141"/>
      <c r="I155" s="142"/>
      <c r="J155" s="136"/>
      <c r="K155" s="127">
        <f>IFERROR(_xlfn.XLOOKUP(E155,GSI!$AS$6:$AS$197,GSI!$AU$6:$AU$197),"")</f>
        <v>1907</v>
      </c>
      <c r="L155" s="127"/>
    </row>
    <row r="156" spans="2:12" ht="39.950000000000003" customHeight="1" thickBot="1" x14ac:dyDescent="0.3">
      <c r="B156" s="127" t="s">
        <v>5311</v>
      </c>
      <c r="C156" s="127" t="s">
        <v>5053</v>
      </c>
      <c r="D156" s="135"/>
      <c r="E156" s="127" t="s">
        <v>5398</v>
      </c>
      <c r="F156" s="128" t="s">
        <v>5399</v>
      </c>
      <c r="G156" s="140" t="s">
        <v>5400</v>
      </c>
      <c r="H156" s="141"/>
      <c r="I156" s="142"/>
      <c r="J156" s="136"/>
      <c r="K156" s="127" t="str">
        <f>IFERROR(_xlfn.XLOOKUP(E156,GSI!$AS$6:$AS$197,GSI!$AU$6:$AU$197),"")</f>
        <v/>
      </c>
      <c r="L156" s="127"/>
    </row>
    <row r="157" spans="2:12" ht="39.950000000000003" customHeight="1" thickBot="1" x14ac:dyDescent="0.3">
      <c r="B157" s="127" t="s">
        <v>5311</v>
      </c>
      <c r="C157" s="127" t="s">
        <v>5053</v>
      </c>
      <c r="D157" s="135"/>
      <c r="E157" s="127" t="s">
        <v>5401</v>
      </c>
      <c r="F157" s="128" t="s">
        <v>5026</v>
      </c>
      <c r="G157" s="140" t="s">
        <v>5402</v>
      </c>
      <c r="H157" s="141"/>
      <c r="I157" s="142"/>
      <c r="J157" s="136"/>
      <c r="K157" s="127">
        <f>IFERROR(_xlfn.XLOOKUP(E157,GSI!$AS$6:$AS$197,GSI!$AU$6:$AU$197),"")</f>
        <v>1662</v>
      </c>
      <c r="L157" s="127"/>
    </row>
    <row r="158" spans="2:12" ht="39.950000000000003" customHeight="1" thickBot="1" x14ac:dyDescent="0.3">
      <c r="B158" s="127" t="s">
        <v>5311</v>
      </c>
      <c r="C158" s="127" t="s">
        <v>5053</v>
      </c>
      <c r="D158" s="135"/>
      <c r="E158" s="127" t="s">
        <v>5403</v>
      </c>
      <c r="F158" s="128" t="s">
        <v>5028</v>
      </c>
      <c r="G158" s="140" t="s">
        <v>5404</v>
      </c>
      <c r="H158" s="141"/>
      <c r="I158" s="142"/>
      <c r="J158" s="136"/>
      <c r="K158" s="127">
        <f>IFERROR(_xlfn.XLOOKUP(E158,GSI!$AS$6:$AS$197,GSI!$AU$6:$AU$197),"")</f>
        <v>1439</v>
      </c>
      <c r="L158" s="127"/>
    </row>
    <row r="159" spans="2:12" ht="39.950000000000003" customHeight="1" thickBot="1" x14ac:dyDescent="0.3">
      <c r="B159" s="127" t="s">
        <v>5311</v>
      </c>
      <c r="C159" s="127" t="s">
        <v>5053</v>
      </c>
      <c r="D159" s="135"/>
      <c r="E159" s="127" t="s">
        <v>5405</v>
      </c>
      <c r="F159" s="128" t="s">
        <v>5032</v>
      </c>
      <c r="G159" s="140" t="s">
        <v>5406</v>
      </c>
      <c r="H159" s="141"/>
      <c r="I159" s="142"/>
      <c r="J159" s="136"/>
      <c r="K159" s="127">
        <f>IFERROR(_xlfn.XLOOKUP(E159,GSI!$AS$6:$AS$197,GSI!$AU$6:$AU$197),"")</f>
        <v>1749</v>
      </c>
      <c r="L159" s="127"/>
    </row>
    <row r="160" spans="2:12" ht="39.950000000000003" customHeight="1" thickBot="1" x14ac:dyDescent="0.3">
      <c r="B160" s="127" t="s">
        <v>5311</v>
      </c>
      <c r="C160" s="127" t="s">
        <v>5053</v>
      </c>
      <c r="D160" s="135"/>
      <c r="E160" s="127" t="s">
        <v>5407</v>
      </c>
      <c r="F160" s="128" t="s">
        <v>5033</v>
      </c>
      <c r="G160" s="140" t="s">
        <v>5408</v>
      </c>
      <c r="H160" s="141"/>
      <c r="I160" s="142"/>
      <c r="J160" s="136"/>
      <c r="K160" s="127">
        <f>IFERROR(_xlfn.XLOOKUP(E160,GSI!$AS$6:$AS$197,GSI!$AU$6:$AU$197),"")</f>
        <v>2585</v>
      </c>
      <c r="L160" s="127"/>
    </row>
    <row r="161" spans="2:12" ht="39.950000000000003" customHeight="1" thickBot="1" x14ac:dyDescent="0.3">
      <c r="B161" s="127" t="s">
        <v>5311</v>
      </c>
      <c r="C161" s="127" t="s">
        <v>5053</v>
      </c>
      <c r="D161" s="135"/>
      <c r="E161" s="127" t="s">
        <v>5409</v>
      </c>
      <c r="F161" s="128" t="s">
        <v>5035</v>
      </c>
      <c r="G161" s="140" t="s">
        <v>5410</v>
      </c>
      <c r="H161" s="141"/>
      <c r="I161" s="142"/>
      <c r="J161" s="136"/>
      <c r="K161" s="127">
        <f>IFERROR(_xlfn.XLOOKUP(E161,GSI!$AS$6:$AS$197,GSI!$AU$6:$AU$197),"")</f>
        <v>2071</v>
      </c>
      <c r="L161" s="127"/>
    </row>
    <row r="162" spans="2:12" ht="39.950000000000003" customHeight="1" thickBot="1" x14ac:dyDescent="0.3">
      <c r="B162" s="127" t="s">
        <v>5311</v>
      </c>
      <c r="C162" s="127" t="s">
        <v>5053</v>
      </c>
      <c r="D162" s="135"/>
      <c r="E162" s="127" t="s">
        <v>5264</v>
      </c>
      <c r="F162" s="128" t="s">
        <v>5265</v>
      </c>
      <c r="G162" s="140" t="s">
        <v>5266</v>
      </c>
      <c r="H162" s="141"/>
      <c r="I162" s="142"/>
      <c r="J162" s="136"/>
      <c r="K162" s="127">
        <f>IFERROR(_xlfn.XLOOKUP(E162,GSI!$AS$6:$AS$197,GSI!$AU$6:$AU$197),"")</f>
        <v>1795</v>
      </c>
      <c r="L162" s="127"/>
    </row>
    <row r="163" spans="2:12" ht="39.950000000000003" customHeight="1" thickBot="1" x14ac:dyDescent="0.3">
      <c r="B163" s="127" t="s">
        <v>5311</v>
      </c>
      <c r="C163" s="127" t="s">
        <v>5053</v>
      </c>
      <c r="D163" s="135"/>
      <c r="E163" s="127" t="s">
        <v>9777</v>
      </c>
      <c r="F163" s="128" t="s">
        <v>5411</v>
      </c>
      <c r="G163" s="140" t="s">
        <v>5411</v>
      </c>
      <c r="H163" s="141"/>
      <c r="I163" s="142"/>
      <c r="J163" s="136"/>
      <c r="K163" s="127" t="str">
        <f>IFERROR(_xlfn.XLOOKUP(E163,GSI!$AS$6:$AS$197,GSI!$AU$6:$AU$197),"")</f>
        <v/>
      </c>
      <c r="L163" s="127"/>
    </row>
    <row r="164" spans="2:12" ht="39.950000000000003" customHeight="1" thickBot="1" x14ac:dyDescent="0.3">
      <c r="B164" s="127" t="s">
        <v>5311</v>
      </c>
      <c r="C164" s="127" t="s">
        <v>5053</v>
      </c>
      <c r="D164" s="135"/>
      <c r="E164" s="127" t="s">
        <v>5412</v>
      </c>
      <c r="F164" s="128" t="s">
        <v>5413</v>
      </c>
      <c r="G164" s="140" t="s">
        <v>5414</v>
      </c>
      <c r="H164" s="141"/>
      <c r="I164" s="142"/>
      <c r="J164" s="136"/>
      <c r="K164" s="127" t="str">
        <f>IFERROR(_xlfn.XLOOKUP(E164,GSI!$AS$6:$AS$197,GSI!$AU$6:$AU$197),"")</f>
        <v/>
      </c>
      <c r="L164" s="127"/>
    </row>
    <row r="165" spans="2:12" ht="39.950000000000003" customHeight="1" thickBot="1" x14ac:dyDescent="0.3">
      <c r="B165" s="127" t="s">
        <v>5311</v>
      </c>
      <c r="C165" s="127" t="s">
        <v>5053</v>
      </c>
      <c r="D165" s="135"/>
      <c r="E165" s="127" t="s">
        <v>5415</v>
      </c>
      <c r="F165" s="128" t="s">
        <v>5040</v>
      </c>
      <c r="G165" s="140" t="s">
        <v>5416</v>
      </c>
      <c r="H165" s="141"/>
      <c r="I165" s="142"/>
      <c r="J165" s="136"/>
      <c r="K165" s="127">
        <f>IFERROR(_xlfn.XLOOKUP(E165,GSI!$AS$6:$AS$197,GSI!$AU$6:$AU$197),"")</f>
        <v>1795</v>
      </c>
      <c r="L165" s="127"/>
    </row>
    <row r="166" spans="2:12" ht="39.950000000000003" customHeight="1" thickBot="1" x14ac:dyDescent="0.3">
      <c r="B166" s="127" t="s">
        <v>5311</v>
      </c>
      <c r="C166" s="127" t="s">
        <v>5053</v>
      </c>
      <c r="D166" s="135"/>
      <c r="E166" s="127" t="s">
        <v>5417</v>
      </c>
      <c r="F166" s="128" t="s">
        <v>5418</v>
      </c>
      <c r="G166" s="140" t="s">
        <v>5419</v>
      </c>
      <c r="H166" s="141"/>
      <c r="I166" s="142"/>
      <c r="J166" s="136"/>
      <c r="K166" s="127">
        <f>IFERROR(_xlfn.XLOOKUP(E166,GSI!$AS$6:$AS$197,GSI!$AU$6:$AU$197),"")</f>
        <v>2256</v>
      </c>
      <c r="L166" s="127"/>
    </row>
    <row r="167" spans="2:12" ht="39.950000000000003" customHeight="1" thickBot="1" x14ac:dyDescent="0.3">
      <c r="B167" s="127" t="s">
        <v>5311</v>
      </c>
      <c r="C167" s="127" t="s">
        <v>5053</v>
      </c>
      <c r="D167" s="135"/>
      <c r="E167" s="127" t="s">
        <v>5420</v>
      </c>
      <c r="F167" s="128" t="s">
        <v>5042</v>
      </c>
      <c r="G167" s="140" t="s">
        <v>5421</v>
      </c>
      <c r="H167" s="141"/>
      <c r="I167" s="142"/>
      <c r="J167" s="136"/>
      <c r="K167" s="127">
        <f>IFERROR(_xlfn.XLOOKUP(E167,GSI!$AS$6:$AS$197,GSI!$AU$6:$AU$197),"")</f>
        <v>2705</v>
      </c>
      <c r="L167" s="127"/>
    </row>
    <row r="168" spans="2:12" ht="39.950000000000003" customHeight="1" thickBot="1" x14ac:dyDescent="0.3">
      <c r="B168" s="127" t="s">
        <v>5311</v>
      </c>
      <c r="C168" s="127" t="s">
        <v>5422</v>
      </c>
      <c r="D168" s="135"/>
      <c r="E168" s="127" t="s">
        <v>5423</v>
      </c>
      <c r="F168" s="128" t="s">
        <v>5424</v>
      </c>
      <c r="G168" s="140" t="s">
        <v>5425</v>
      </c>
      <c r="H168" s="141"/>
      <c r="I168" s="142"/>
      <c r="J168" s="128" t="s">
        <v>5426</v>
      </c>
      <c r="K168" s="127" t="str">
        <f>IFERROR(_xlfn.XLOOKUP(E168,GSI!$AS$6:$AS$197,GSI!$AU$6:$AU$197),"")</f>
        <v/>
      </c>
      <c r="L168" s="127"/>
    </row>
    <row r="169" spans="2:12" ht="39.950000000000003" customHeight="1" thickBot="1" x14ac:dyDescent="0.3">
      <c r="B169" s="127" t="s">
        <v>5311</v>
      </c>
      <c r="C169" s="127" t="s">
        <v>5053</v>
      </c>
      <c r="D169" s="135"/>
      <c r="E169" s="127" t="s">
        <v>5427</v>
      </c>
      <c r="F169" s="128" t="s">
        <v>4851</v>
      </c>
      <c r="G169" s="140" t="s">
        <v>5428</v>
      </c>
      <c r="H169" s="141"/>
      <c r="I169" s="142"/>
      <c r="J169" s="136"/>
      <c r="K169" s="127">
        <f>IFERROR(_xlfn.XLOOKUP(E169,GSI!$AS$6:$AS$197,GSI!$AU$6:$AU$197),"")</f>
        <v>1587</v>
      </c>
      <c r="L169" s="127"/>
    </row>
    <row r="170" spans="2:12" ht="39.950000000000003" customHeight="1" thickBot="1" x14ac:dyDescent="0.3">
      <c r="B170" s="127" t="s">
        <v>5311</v>
      </c>
      <c r="C170" s="127" t="s">
        <v>5053</v>
      </c>
      <c r="D170" s="135"/>
      <c r="E170" s="127" t="s">
        <v>5429</v>
      </c>
      <c r="F170" s="128" t="s">
        <v>4852</v>
      </c>
      <c r="G170" s="140" t="s">
        <v>5430</v>
      </c>
      <c r="H170" s="141"/>
      <c r="I170" s="142"/>
      <c r="J170" s="136"/>
      <c r="K170" s="127">
        <f>IFERROR(_xlfn.XLOOKUP(E170,GSI!$AS$6:$AS$197,GSI!$AU$6:$AU$197),"")</f>
        <v>2158</v>
      </c>
      <c r="L170" s="127"/>
    </row>
    <row r="171" spans="2:12" ht="39.950000000000003" customHeight="1" thickBot="1" x14ac:dyDescent="0.3">
      <c r="B171" s="127" t="s">
        <v>5311</v>
      </c>
      <c r="C171" s="127" t="s">
        <v>5053</v>
      </c>
      <c r="D171" s="135"/>
      <c r="E171" s="127" t="s">
        <v>5431</v>
      </c>
      <c r="F171" s="128" t="s">
        <v>5046</v>
      </c>
      <c r="G171" s="140" t="s">
        <v>5432</v>
      </c>
      <c r="H171" s="141"/>
      <c r="I171" s="142"/>
      <c r="J171" s="136"/>
      <c r="K171" s="127">
        <f>IFERROR(_xlfn.XLOOKUP(E171,GSI!$AS$6:$AS$197,GSI!$AU$6:$AU$197),"")</f>
        <v>1843</v>
      </c>
      <c r="L171" s="127"/>
    </row>
    <row r="172" spans="2:12" ht="39.950000000000003" customHeight="1" thickBot="1" x14ac:dyDescent="0.3">
      <c r="B172" s="127" t="s">
        <v>5311</v>
      </c>
      <c r="C172" s="127" t="s">
        <v>5053</v>
      </c>
      <c r="D172" s="135"/>
      <c r="E172" s="127" t="s">
        <v>5722</v>
      </c>
      <c r="F172" s="128" t="s">
        <v>5433</v>
      </c>
      <c r="G172" s="140" t="s">
        <v>5434</v>
      </c>
      <c r="H172" s="141"/>
      <c r="I172" s="142"/>
      <c r="J172" s="136"/>
      <c r="K172" s="127">
        <f>IFERROR(_xlfn.XLOOKUP(E172,GSI!$AS$6:$AS$197,GSI!$AU$6:$AU$197),"")</f>
        <v>4862</v>
      </c>
      <c r="L172" s="127"/>
    </row>
    <row r="173" spans="2:12" ht="39.950000000000003" customHeight="1" thickBot="1" x14ac:dyDescent="0.3">
      <c r="B173" s="127" t="s">
        <v>5311</v>
      </c>
      <c r="C173" s="127" t="s">
        <v>5053</v>
      </c>
      <c r="D173" s="135"/>
      <c r="E173" s="127" t="s">
        <v>5435</v>
      </c>
      <c r="F173" s="128" t="s">
        <v>5436</v>
      </c>
      <c r="G173" s="140" t="s">
        <v>5436</v>
      </c>
      <c r="H173" s="141"/>
      <c r="I173" s="142"/>
      <c r="J173" s="136"/>
      <c r="K173" s="127" t="str">
        <f>IFERROR(_xlfn.XLOOKUP(E173,GSI!$AS$6:$AS$197,GSI!$AU$6:$AU$197),"")</f>
        <v/>
      </c>
      <c r="L173" s="127"/>
    </row>
    <row r="174" spans="2:12" ht="39.950000000000003" customHeight="1" thickBot="1" x14ac:dyDescent="0.3">
      <c r="B174" s="127" t="s">
        <v>5311</v>
      </c>
      <c r="C174" s="127" t="s">
        <v>5151</v>
      </c>
      <c r="D174" s="135"/>
      <c r="E174" s="127" t="s">
        <v>5437</v>
      </c>
      <c r="F174" s="128" t="s">
        <v>5438</v>
      </c>
      <c r="G174" s="140" t="s">
        <v>5439</v>
      </c>
      <c r="H174" s="141"/>
      <c r="I174" s="142"/>
      <c r="J174" s="128" t="s">
        <v>5169</v>
      </c>
      <c r="K174" s="127" t="str">
        <f>IFERROR(_xlfn.XLOOKUP(E174,GSI!$AS$6:$AS$197,GSI!$AU$6:$AU$197),"")</f>
        <v/>
      </c>
      <c r="L174" s="127"/>
    </row>
    <row r="175" spans="2:12" ht="39.950000000000003" customHeight="1" thickBot="1" x14ac:dyDescent="0.3">
      <c r="B175" s="127" t="s">
        <v>5311</v>
      </c>
      <c r="C175" s="127" t="s">
        <v>5151</v>
      </c>
      <c r="D175" s="135"/>
      <c r="E175" s="127" t="s">
        <v>5440</v>
      </c>
      <c r="F175" s="128" t="s">
        <v>5441</v>
      </c>
      <c r="G175" s="140" t="s">
        <v>5442</v>
      </c>
      <c r="H175" s="141"/>
      <c r="I175" s="142"/>
      <c r="J175" s="128" t="s">
        <v>5169</v>
      </c>
      <c r="K175" s="127" t="str">
        <f>IFERROR(_xlfn.XLOOKUP(E175,GSI!$AS$6:$AS$197,GSI!$AU$6:$AU$197),"")</f>
        <v/>
      </c>
      <c r="L175" s="127"/>
    </row>
    <row r="176" spans="2:12" ht="39.950000000000003" customHeight="1" thickBot="1" x14ac:dyDescent="0.3">
      <c r="B176" s="127" t="s">
        <v>5311</v>
      </c>
      <c r="C176" s="127" t="s">
        <v>5151</v>
      </c>
      <c r="D176" s="135"/>
      <c r="E176" s="127" t="s">
        <v>9778</v>
      </c>
      <c r="F176" s="128" t="s">
        <v>5443</v>
      </c>
      <c r="G176" s="140" t="s">
        <v>5444</v>
      </c>
      <c r="H176" s="141"/>
      <c r="I176" s="142"/>
      <c r="J176" s="128" t="s">
        <v>5169</v>
      </c>
      <c r="K176" s="127" t="str">
        <f>IFERROR(_xlfn.XLOOKUP(E176,GSI!$AS$6:$AS$197,GSI!$AU$6:$AU$197),"")</f>
        <v/>
      </c>
      <c r="L176" s="127"/>
    </row>
    <row r="177" spans="2:12" ht="39.950000000000003" customHeight="1" thickBot="1" x14ac:dyDescent="0.3">
      <c r="B177" s="127" t="s">
        <v>5311</v>
      </c>
      <c r="C177" s="127" t="s">
        <v>5151</v>
      </c>
      <c r="D177" s="135"/>
      <c r="E177" s="127" t="s">
        <v>9779</v>
      </c>
      <c r="F177" s="128" t="s">
        <v>5445</v>
      </c>
      <c r="G177" s="140" t="s">
        <v>5446</v>
      </c>
      <c r="H177" s="141"/>
      <c r="I177" s="142"/>
      <c r="J177" s="128" t="s">
        <v>5169</v>
      </c>
      <c r="K177" s="127" t="str">
        <f>IFERROR(_xlfn.XLOOKUP(E177,GSI!$AS$6:$AS$197,GSI!$AU$6:$AU$197),"")</f>
        <v/>
      </c>
      <c r="L177" s="127"/>
    </row>
    <row r="178" spans="2:12" ht="39.950000000000003" customHeight="1" thickBot="1" x14ac:dyDescent="0.3">
      <c r="B178" s="127" t="s">
        <v>5447</v>
      </c>
      <c r="C178" s="127" t="s">
        <v>5060</v>
      </c>
      <c r="D178" s="135"/>
      <c r="E178" s="127" t="s">
        <v>5448</v>
      </c>
      <c r="F178" s="128" t="s">
        <v>5449</v>
      </c>
      <c r="G178" s="140" t="s">
        <v>5450</v>
      </c>
      <c r="H178" s="141"/>
      <c r="I178" s="142"/>
      <c r="J178" s="128" t="s">
        <v>5063</v>
      </c>
      <c r="K178" s="127" t="str">
        <f>IFERROR(_xlfn.XLOOKUP(E178,GSI!$AS$6:$AS$197,GSI!$AU$6:$AU$197),"")</f>
        <v/>
      </c>
      <c r="L178" s="127"/>
    </row>
    <row r="179" spans="2:12" ht="39.950000000000003" customHeight="1" thickBot="1" x14ac:dyDescent="0.3">
      <c r="B179" s="127" t="s">
        <v>5447</v>
      </c>
      <c r="C179" s="127" t="s">
        <v>5053</v>
      </c>
      <c r="D179" s="135"/>
      <c r="E179" s="127" t="s">
        <v>9780</v>
      </c>
      <c r="F179" s="128" t="s">
        <v>5451</v>
      </c>
      <c r="G179" s="140" t="s">
        <v>5452</v>
      </c>
      <c r="H179" s="141"/>
      <c r="I179" s="142"/>
      <c r="J179" s="136"/>
      <c r="K179" s="127" t="str">
        <f>IFERROR(_xlfn.XLOOKUP(E179,GSI!$AS$6:$AS$197,GSI!$AU$6:$AU$197),"")</f>
        <v/>
      </c>
      <c r="L179" s="127"/>
    </row>
    <row r="180" spans="2:12" ht="39.950000000000003" customHeight="1" thickBot="1" x14ac:dyDescent="0.3">
      <c r="B180" s="127" t="s">
        <v>5447</v>
      </c>
      <c r="C180" s="127" t="s">
        <v>5453</v>
      </c>
      <c r="D180" s="135"/>
      <c r="E180" s="127" t="s">
        <v>5454</v>
      </c>
      <c r="F180" s="128" t="s">
        <v>5455</v>
      </c>
      <c r="G180" s="140" t="s">
        <v>5455</v>
      </c>
      <c r="H180" s="141"/>
      <c r="I180" s="142"/>
      <c r="J180" s="128" t="s">
        <v>5456</v>
      </c>
      <c r="K180" s="127" t="str">
        <f>IFERROR(_xlfn.XLOOKUP(E180,GSI!$AS$6:$AS$197,GSI!$AU$6:$AU$197),"")</f>
        <v/>
      </c>
      <c r="L180" s="127"/>
    </row>
    <row r="181" spans="2:12" ht="39.950000000000003" customHeight="1" thickBot="1" x14ac:dyDescent="0.3">
      <c r="B181" s="127" t="s">
        <v>5447</v>
      </c>
      <c r="C181" s="127" t="s">
        <v>5053</v>
      </c>
      <c r="D181" s="135"/>
      <c r="E181" s="127" t="s">
        <v>5457</v>
      </c>
      <c r="F181" s="128" t="s">
        <v>4873</v>
      </c>
      <c r="G181" s="140" t="s">
        <v>5458</v>
      </c>
      <c r="H181" s="141"/>
      <c r="I181" s="142"/>
      <c r="J181" s="136"/>
      <c r="K181" s="127">
        <f>IFERROR(_xlfn.XLOOKUP(E181,GSI!$AS$6:$AS$197,GSI!$AU$6:$AU$197),"")</f>
        <v>4119</v>
      </c>
      <c r="L181" s="127"/>
    </row>
    <row r="182" spans="2:12" ht="39.950000000000003" customHeight="1" thickBot="1" x14ac:dyDescent="0.3">
      <c r="B182" s="127" t="s">
        <v>5447</v>
      </c>
      <c r="C182" s="127" t="s">
        <v>5053</v>
      </c>
      <c r="D182" s="135"/>
      <c r="E182" s="127" t="s">
        <v>5459</v>
      </c>
      <c r="F182" s="128" t="s">
        <v>5460</v>
      </c>
      <c r="G182" s="140" t="s">
        <v>5461</v>
      </c>
      <c r="H182" s="141"/>
      <c r="I182" s="142"/>
      <c r="J182" s="136"/>
      <c r="K182" s="127">
        <f>IFERROR(_xlfn.XLOOKUP(E182,GSI!$AS$6:$AS$197,GSI!$AU$6:$AU$197),"")</f>
        <v>5787</v>
      </c>
      <c r="L182" s="127"/>
    </row>
    <row r="183" spans="2:12" ht="39.950000000000003" customHeight="1" thickBot="1" x14ac:dyDescent="0.3">
      <c r="B183" s="127" t="s">
        <v>5447</v>
      </c>
      <c r="C183" s="127" t="s">
        <v>5053</v>
      </c>
      <c r="D183" s="135"/>
      <c r="E183" s="127" t="s">
        <v>5462</v>
      </c>
      <c r="F183" s="128" t="s">
        <v>5463</v>
      </c>
      <c r="G183" s="140" t="s">
        <v>5464</v>
      </c>
      <c r="H183" s="141"/>
      <c r="I183" s="142"/>
      <c r="J183" s="136"/>
      <c r="K183" s="127">
        <f>IFERROR(_xlfn.XLOOKUP(E183,GSI!$AS$6:$AS$197,GSI!$AU$6:$AU$197),"")</f>
        <v>4639</v>
      </c>
      <c r="L183" s="127"/>
    </row>
    <row r="184" spans="2:12" ht="39.950000000000003" customHeight="1" thickBot="1" x14ac:dyDescent="0.3">
      <c r="B184" s="127" t="s">
        <v>5447</v>
      </c>
      <c r="C184" s="127" t="s">
        <v>5060</v>
      </c>
      <c r="D184" s="135"/>
      <c r="E184" s="127" t="s">
        <v>5465</v>
      </c>
      <c r="F184" s="128" t="s">
        <v>5466</v>
      </c>
      <c r="G184" s="140" t="s">
        <v>5467</v>
      </c>
      <c r="H184" s="141"/>
      <c r="I184" s="142"/>
      <c r="J184" s="128" t="s">
        <v>5063</v>
      </c>
      <c r="K184" s="127" t="str">
        <f>IFERROR(_xlfn.XLOOKUP(E184,GSI!$AS$6:$AS$197,GSI!$AU$6:$AU$197),"")</f>
        <v/>
      </c>
      <c r="L184" s="127"/>
    </row>
    <row r="185" spans="2:12" ht="39.950000000000003" customHeight="1" thickBot="1" x14ac:dyDescent="0.3">
      <c r="B185" s="127" t="s">
        <v>5447</v>
      </c>
      <c r="C185" s="127" t="s">
        <v>5060</v>
      </c>
      <c r="D185" s="135"/>
      <c r="E185" s="127" t="s">
        <v>9781</v>
      </c>
      <c r="F185" s="128" t="s">
        <v>5468</v>
      </c>
      <c r="G185" s="140" t="s">
        <v>5469</v>
      </c>
      <c r="H185" s="141"/>
      <c r="I185" s="142"/>
      <c r="J185" s="128" t="s">
        <v>5063</v>
      </c>
      <c r="K185" s="127" t="str">
        <f>IFERROR(_xlfn.XLOOKUP(E185,GSI!$AS$6:$AS$197,GSI!$AU$6:$AU$197),"")</f>
        <v/>
      </c>
      <c r="L185" s="127"/>
    </row>
    <row r="186" spans="2:12" ht="39.950000000000003" customHeight="1" thickBot="1" x14ac:dyDescent="0.3">
      <c r="B186" s="127" t="s">
        <v>5447</v>
      </c>
      <c r="C186" s="127" t="s">
        <v>5053</v>
      </c>
      <c r="D186" s="135"/>
      <c r="E186" s="127" t="s">
        <v>5470</v>
      </c>
      <c r="F186" s="128" t="s">
        <v>4985</v>
      </c>
      <c r="G186" s="140" t="s">
        <v>5471</v>
      </c>
      <c r="H186" s="141"/>
      <c r="I186" s="142"/>
      <c r="J186" s="136"/>
      <c r="K186" s="127">
        <f>IFERROR(_xlfn.XLOOKUP(E186,GSI!$AS$6:$AS$197,GSI!$AU$6:$AU$197),"")</f>
        <v>1887</v>
      </c>
      <c r="L186" s="127"/>
    </row>
    <row r="187" spans="2:12" ht="39.950000000000003" customHeight="1" thickBot="1" x14ac:dyDescent="0.3">
      <c r="B187" s="127" t="s">
        <v>5447</v>
      </c>
      <c r="C187" s="127" t="s">
        <v>5060</v>
      </c>
      <c r="D187" s="135"/>
      <c r="E187" s="127" t="s">
        <v>9782</v>
      </c>
      <c r="F187" s="128" t="s">
        <v>5472</v>
      </c>
      <c r="G187" s="140" t="s">
        <v>5473</v>
      </c>
      <c r="H187" s="141"/>
      <c r="I187" s="142"/>
      <c r="J187" s="128" t="s">
        <v>5063</v>
      </c>
      <c r="K187" s="127" t="str">
        <f>IFERROR(_xlfn.XLOOKUP(E187,GSI!$AS$6:$AS$197,GSI!$AU$6:$AU$197),"")</f>
        <v/>
      </c>
      <c r="L187" s="127"/>
    </row>
    <row r="188" spans="2:12" ht="39.950000000000003" customHeight="1" thickBot="1" x14ac:dyDescent="0.3">
      <c r="B188" s="127" t="s">
        <v>5447</v>
      </c>
      <c r="C188" s="127" t="s">
        <v>5474</v>
      </c>
      <c r="D188" s="135"/>
      <c r="E188" s="127" t="s">
        <v>9783</v>
      </c>
      <c r="F188" s="128" t="s">
        <v>5475</v>
      </c>
      <c r="G188" s="140" t="s">
        <v>5475</v>
      </c>
      <c r="H188" s="141"/>
      <c r="I188" s="142"/>
      <c r="J188" s="128" t="s">
        <v>5119</v>
      </c>
      <c r="K188" s="127" t="str">
        <f>IFERROR(_xlfn.XLOOKUP(E188,GSI!$AS$6:$AS$197,GSI!$AU$6:$AU$197),"")</f>
        <v/>
      </c>
      <c r="L188" s="127"/>
    </row>
    <row r="189" spans="2:12" ht="39.950000000000003" customHeight="1" thickBot="1" x14ac:dyDescent="0.3">
      <c r="B189" s="127" t="s">
        <v>5447</v>
      </c>
      <c r="C189" s="127" t="s">
        <v>5053</v>
      </c>
      <c r="D189" s="135"/>
      <c r="E189" s="127" t="s">
        <v>9784</v>
      </c>
      <c r="F189" s="128" t="s">
        <v>5476</v>
      </c>
      <c r="G189" s="140" t="s">
        <v>5477</v>
      </c>
      <c r="H189" s="141"/>
      <c r="I189" s="142"/>
      <c r="J189" s="136"/>
      <c r="K189" s="127" t="str">
        <f>IFERROR(_xlfn.XLOOKUP(E189,GSI!$AS$6:$AS$197,GSI!$AU$6:$AU$197),"")</f>
        <v/>
      </c>
      <c r="L189" s="127"/>
    </row>
    <row r="190" spans="2:12" ht="39.950000000000003" customHeight="1" thickBot="1" x14ac:dyDescent="0.3">
      <c r="B190" s="127" t="s">
        <v>5447</v>
      </c>
      <c r="C190" s="127" t="s">
        <v>5053</v>
      </c>
      <c r="D190" s="135"/>
      <c r="E190" s="127" t="s">
        <v>5478</v>
      </c>
      <c r="F190" s="128" t="s">
        <v>4995</v>
      </c>
      <c r="G190" s="140" t="s">
        <v>5479</v>
      </c>
      <c r="H190" s="141"/>
      <c r="I190" s="142"/>
      <c r="J190" s="136"/>
      <c r="K190" s="127">
        <f>IFERROR(_xlfn.XLOOKUP(E190,GSI!$AS$6:$AS$197,GSI!$AU$6:$AU$197),"")</f>
        <v>4401</v>
      </c>
      <c r="L190" s="127"/>
    </row>
    <row r="191" spans="2:12" ht="39.950000000000003" customHeight="1" thickBot="1" x14ac:dyDescent="0.3">
      <c r="B191" s="127" t="s">
        <v>5447</v>
      </c>
      <c r="C191" s="127" t="s">
        <v>5453</v>
      </c>
      <c r="D191" s="135"/>
      <c r="E191" s="127" t="s">
        <v>5480</v>
      </c>
      <c r="F191" s="128" t="s">
        <v>5481</v>
      </c>
      <c r="G191" s="140" t="s">
        <v>5482</v>
      </c>
      <c r="H191" s="141"/>
      <c r="I191" s="142"/>
      <c r="J191" s="128" t="s">
        <v>5483</v>
      </c>
      <c r="K191" s="127" t="str">
        <f>IFERROR(_xlfn.XLOOKUP(E191,GSI!$AS$6:$AS$197,GSI!$AU$6:$AU$197),"")</f>
        <v/>
      </c>
      <c r="L191" s="127"/>
    </row>
    <row r="192" spans="2:12" ht="39.950000000000003" customHeight="1" thickBot="1" x14ac:dyDescent="0.3">
      <c r="B192" s="127" t="s">
        <v>5447</v>
      </c>
      <c r="C192" s="127" t="s">
        <v>5053</v>
      </c>
      <c r="D192" s="135"/>
      <c r="E192" s="127" t="s">
        <v>5484</v>
      </c>
      <c r="F192" s="128" t="s">
        <v>5485</v>
      </c>
      <c r="G192" s="140" t="s">
        <v>5486</v>
      </c>
      <c r="H192" s="141"/>
      <c r="I192" s="142"/>
      <c r="J192" s="136"/>
      <c r="K192" s="127">
        <f>IFERROR(_xlfn.XLOOKUP(E192,GSI!$AS$6:$AS$197,GSI!$AU$6:$AU$197),"")</f>
        <v>5464</v>
      </c>
      <c r="L192" s="127"/>
    </row>
    <row r="193" spans="2:12" ht="39.950000000000003" customHeight="1" thickBot="1" x14ac:dyDescent="0.3">
      <c r="B193" s="127" t="s">
        <v>5447</v>
      </c>
      <c r="C193" s="127" t="s">
        <v>5053</v>
      </c>
      <c r="D193" s="135"/>
      <c r="E193" s="127" t="s">
        <v>5487</v>
      </c>
      <c r="F193" s="128" t="s">
        <v>5488</v>
      </c>
      <c r="G193" s="140" t="s">
        <v>5489</v>
      </c>
      <c r="H193" s="141"/>
      <c r="I193" s="142"/>
      <c r="J193" s="136"/>
      <c r="K193" s="127">
        <f>IFERROR(_xlfn.XLOOKUP(E193,GSI!$AS$6:$AS$197,GSI!$AU$6:$AU$197),"")</f>
        <v>4880</v>
      </c>
      <c r="L193" s="127"/>
    </row>
    <row r="194" spans="2:12" ht="39.950000000000003" customHeight="1" thickBot="1" x14ac:dyDescent="0.3">
      <c r="B194" s="127" t="s">
        <v>5447</v>
      </c>
      <c r="C194" s="127" t="s">
        <v>5053</v>
      </c>
      <c r="D194" s="135"/>
      <c r="E194" s="127" t="s">
        <v>9785</v>
      </c>
      <c r="F194" s="128" t="s">
        <v>4871</v>
      </c>
      <c r="G194" s="140" t="s">
        <v>5491</v>
      </c>
      <c r="H194" s="141"/>
      <c r="I194" s="142"/>
      <c r="J194" s="136"/>
      <c r="K194" s="127" t="str">
        <f>IFERROR(_xlfn.XLOOKUP(E194,GSI!$AS$6:$AS$197,GSI!$AU$6:$AU$197),"")</f>
        <v/>
      </c>
      <c r="L194" s="127"/>
    </row>
    <row r="195" spans="2:12" ht="39.950000000000003" customHeight="1" thickBot="1" x14ac:dyDescent="0.3">
      <c r="B195" s="127" t="s">
        <v>5447</v>
      </c>
      <c r="C195" s="127" t="s">
        <v>5345</v>
      </c>
      <c r="D195" s="135"/>
      <c r="E195" s="127" t="s">
        <v>5492</v>
      </c>
      <c r="F195" s="128" t="s">
        <v>5493</v>
      </c>
      <c r="G195" s="140" t="s">
        <v>5494</v>
      </c>
      <c r="H195" s="141"/>
      <c r="I195" s="142"/>
      <c r="J195" s="128" t="s">
        <v>5348</v>
      </c>
      <c r="K195" s="127" t="str">
        <f>IFERROR(_xlfn.XLOOKUP(E195,GSI!$AS$6:$AS$197,GSI!$AU$6:$AU$197),"")</f>
        <v/>
      </c>
      <c r="L195" s="127"/>
    </row>
    <row r="196" spans="2:12" ht="39.950000000000003" customHeight="1" thickBot="1" x14ac:dyDescent="0.3">
      <c r="B196" s="127" t="s">
        <v>5447</v>
      </c>
      <c r="C196" s="127" t="s">
        <v>5053</v>
      </c>
      <c r="D196" s="135"/>
      <c r="E196" s="127" t="s">
        <v>5495</v>
      </c>
      <c r="F196" s="128" t="s">
        <v>5496</v>
      </c>
      <c r="G196" s="140" t="s">
        <v>5497</v>
      </c>
      <c r="H196" s="141"/>
      <c r="I196" s="142"/>
      <c r="J196" s="136"/>
      <c r="K196" s="127">
        <f>IFERROR(_xlfn.XLOOKUP(E196,GSI!$AS$6:$AS$197,GSI!$AU$6:$AU$197),"")</f>
        <v>4875</v>
      </c>
      <c r="L196" s="127"/>
    </row>
    <row r="197" spans="2:12" ht="39.950000000000003" customHeight="1" thickBot="1" x14ac:dyDescent="0.3">
      <c r="B197" s="127" t="s">
        <v>5447</v>
      </c>
      <c r="C197" s="127" t="s">
        <v>5115</v>
      </c>
      <c r="D197" s="135"/>
      <c r="E197" s="127" t="s">
        <v>5498</v>
      </c>
      <c r="F197" s="128" t="s">
        <v>5499</v>
      </c>
      <c r="G197" s="140" t="s">
        <v>5500</v>
      </c>
      <c r="H197" s="141"/>
      <c r="I197" s="142"/>
      <c r="J197" s="128" t="s">
        <v>5501</v>
      </c>
      <c r="K197" s="127" t="str">
        <f>IFERROR(_xlfn.XLOOKUP(E197,GSI!$AS$6:$AS$197,GSI!$AU$6:$AU$197),"")</f>
        <v/>
      </c>
      <c r="L197" s="127"/>
    </row>
    <row r="198" spans="2:12" ht="39.950000000000003" customHeight="1" thickBot="1" x14ac:dyDescent="0.3">
      <c r="B198" s="127" t="s">
        <v>5447</v>
      </c>
      <c r="C198" s="127" t="s">
        <v>5053</v>
      </c>
      <c r="D198" s="135"/>
      <c r="E198" s="127" t="s">
        <v>5502</v>
      </c>
      <c r="F198" s="128" t="s">
        <v>5503</v>
      </c>
      <c r="G198" s="140" t="s">
        <v>5504</v>
      </c>
      <c r="H198" s="141"/>
      <c r="I198" s="142"/>
      <c r="J198" s="136"/>
      <c r="K198" s="127">
        <f>IFERROR(_xlfn.XLOOKUP(E198,GSI!$AS$6:$AS$197,GSI!$AU$6:$AU$197),"")</f>
        <v>5141</v>
      </c>
      <c r="L198" s="127"/>
    </row>
    <row r="199" spans="2:12" ht="39.950000000000003" customHeight="1" thickBot="1" x14ac:dyDescent="0.3">
      <c r="B199" s="127" t="s">
        <v>5447</v>
      </c>
      <c r="C199" s="127" t="s">
        <v>5053</v>
      </c>
      <c r="D199" s="135"/>
      <c r="E199" s="127" t="s">
        <v>5505</v>
      </c>
      <c r="F199" s="128" t="s">
        <v>4870</v>
      </c>
      <c r="G199" s="140" t="s">
        <v>5506</v>
      </c>
      <c r="H199" s="141"/>
      <c r="I199" s="142"/>
      <c r="J199" s="136"/>
      <c r="K199" s="127">
        <f>IFERROR(_xlfn.XLOOKUP(E199,GSI!$AS$6:$AS$197,GSI!$AU$6:$AU$197),"")</f>
        <v>5016</v>
      </c>
      <c r="L199" s="127"/>
    </row>
    <row r="200" spans="2:12" ht="39.950000000000003" customHeight="1" thickBot="1" x14ac:dyDescent="0.3">
      <c r="B200" s="127" t="s">
        <v>5447</v>
      </c>
      <c r="C200" s="127" t="s">
        <v>5053</v>
      </c>
      <c r="D200" s="135"/>
      <c r="E200" s="127" t="s">
        <v>5507</v>
      </c>
      <c r="F200" s="128" t="s">
        <v>5508</v>
      </c>
      <c r="G200" s="140" t="s">
        <v>5509</v>
      </c>
      <c r="H200" s="141"/>
      <c r="I200" s="142"/>
      <c r="J200" s="136"/>
      <c r="K200" s="127">
        <f>IFERROR(_xlfn.XLOOKUP(E200,GSI!$AS$6:$AS$197,GSI!$AU$6:$AU$197),"")</f>
        <v>4924</v>
      </c>
      <c r="L200" s="127"/>
    </row>
    <row r="201" spans="2:12" ht="39.950000000000003" customHeight="1" thickBot="1" x14ac:dyDescent="0.3">
      <c r="B201" s="127" t="s">
        <v>5447</v>
      </c>
      <c r="C201" s="127" t="s">
        <v>5053</v>
      </c>
      <c r="D201" s="135"/>
      <c r="E201" s="127" t="s">
        <v>5510</v>
      </c>
      <c r="F201" s="128" t="s">
        <v>4865</v>
      </c>
      <c r="G201" s="140" t="s">
        <v>5511</v>
      </c>
      <c r="H201" s="141"/>
      <c r="I201" s="142"/>
      <c r="J201" s="136"/>
      <c r="K201" s="127">
        <f>IFERROR(_xlfn.XLOOKUP(E201,GSI!$AS$6:$AS$197,GSI!$AU$6:$AU$197),"")</f>
        <v>4942</v>
      </c>
      <c r="L201" s="127"/>
    </row>
    <row r="202" spans="2:12" ht="39.950000000000003" customHeight="1" thickBot="1" x14ac:dyDescent="0.3">
      <c r="B202" s="127" t="s">
        <v>5447</v>
      </c>
      <c r="C202" s="127" t="s">
        <v>5115</v>
      </c>
      <c r="D202" s="135"/>
      <c r="E202" s="127" t="s">
        <v>5512</v>
      </c>
      <c r="F202" s="128" t="s">
        <v>5513</v>
      </c>
      <c r="G202" s="140" t="s">
        <v>5514</v>
      </c>
      <c r="H202" s="141"/>
      <c r="I202" s="142"/>
      <c r="J202" s="128" t="s">
        <v>5515</v>
      </c>
      <c r="K202" s="127" t="str">
        <f>IFERROR(_xlfn.XLOOKUP(E202,GSI!$AS$6:$AS$197,GSI!$AU$6:$AU$197),"")</f>
        <v/>
      </c>
      <c r="L202" s="127"/>
    </row>
    <row r="203" spans="2:12" ht="39.950000000000003" customHeight="1" thickBot="1" x14ac:dyDescent="0.3">
      <c r="B203" s="127" t="s">
        <v>5447</v>
      </c>
      <c r="C203" s="127" t="s">
        <v>5053</v>
      </c>
      <c r="D203" s="135"/>
      <c r="E203" s="127" t="s">
        <v>5516</v>
      </c>
      <c r="F203" s="128" t="s">
        <v>5020</v>
      </c>
      <c r="G203" s="140" t="s">
        <v>5517</v>
      </c>
      <c r="H203" s="141"/>
      <c r="I203" s="142"/>
      <c r="J203" s="136"/>
      <c r="K203" s="127">
        <f>IFERROR(_xlfn.XLOOKUP(E203,GSI!$AS$6:$AS$197,GSI!$AU$6:$AU$197),"")</f>
        <v>4974</v>
      </c>
      <c r="L203" s="127"/>
    </row>
    <row r="204" spans="2:12" ht="39.950000000000003" customHeight="1" thickBot="1" x14ac:dyDescent="0.3">
      <c r="B204" s="127" t="s">
        <v>5447</v>
      </c>
      <c r="C204" s="127" t="s">
        <v>5060</v>
      </c>
      <c r="D204" s="135"/>
      <c r="E204" s="127" t="s">
        <v>5518</v>
      </c>
      <c r="F204" s="128" t="s">
        <v>5519</v>
      </c>
      <c r="G204" s="140" t="s">
        <v>5520</v>
      </c>
      <c r="H204" s="141"/>
      <c r="I204" s="142"/>
      <c r="J204" s="128" t="s">
        <v>5357</v>
      </c>
      <c r="K204" s="127" t="str">
        <f>IFERROR(_xlfn.XLOOKUP(E204,GSI!$AS$6:$AS$197,GSI!$AU$6:$AU$197),"")</f>
        <v/>
      </c>
      <c r="L204" s="127"/>
    </row>
    <row r="205" spans="2:12" ht="39.950000000000003" customHeight="1" thickBot="1" x14ac:dyDescent="0.3">
      <c r="B205" s="127" t="s">
        <v>5447</v>
      </c>
      <c r="C205" s="127" t="s">
        <v>5521</v>
      </c>
      <c r="D205" s="135"/>
      <c r="E205" s="127" t="s">
        <v>9786</v>
      </c>
      <c r="F205" s="128" t="s">
        <v>5522</v>
      </c>
      <c r="G205" s="140" t="s">
        <v>5522</v>
      </c>
      <c r="H205" s="141"/>
      <c r="I205" s="142"/>
      <c r="J205" s="128" t="s">
        <v>5523</v>
      </c>
      <c r="K205" s="127" t="str">
        <f>IFERROR(_xlfn.XLOOKUP(E205,GSI!$AS$6:$AS$197,GSI!$AU$6:$AU$197),"")</f>
        <v/>
      </c>
      <c r="L205" s="127"/>
    </row>
    <row r="206" spans="2:12" ht="39.950000000000003" customHeight="1" thickBot="1" x14ac:dyDescent="0.3">
      <c r="B206" s="127" t="s">
        <v>5447</v>
      </c>
      <c r="C206" s="127" t="s">
        <v>5053</v>
      </c>
      <c r="D206" s="135"/>
      <c r="E206" s="127" t="s">
        <v>5524</v>
      </c>
      <c r="F206" s="128" t="s">
        <v>4857</v>
      </c>
      <c r="G206" s="140" t="s">
        <v>5525</v>
      </c>
      <c r="H206" s="141"/>
      <c r="I206" s="142"/>
      <c r="J206" s="136"/>
      <c r="K206" s="127">
        <f>IFERROR(_xlfn.XLOOKUP(E206,GSI!$AS$6:$AS$197,GSI!$AU$6:$AU$197),"")</f>
        <v>5078</v>
      </c>
      <c r="L206" s="127"/>
    </row>
    <row r="207" spans="2:12" ht="39.950000000000003" customHeight="1" thickBot="1" x14ac:dyDescent="0.3">
      <c r="B207" s="127" t="s">
        <v>5447</v>
      </c>
      <c r="C207" s="127" t="s">
        <v>5053</v>
      </c>
      <c r="D207" s="135"/>
      <c r="E207" s="127" t="s">
        <v>5526</v>
      </c>
      <c r="F207" s="128" t="s">
        <v>4854</v>
      </c>
      <c r="G207" s="140" t="s">
        <v>5527</v>
      </c>
      <c r="H207" s="141"/>
      <c r="I207" s="142"/>
      <c r="J207" s="136"/>
      <c r="K207" s="127">
        <f>IFERROR(_xlfn.XLOOKUP(E207,GSI!$AS$6:$AS$197,GSI!$AU$6:$AU$197),"")</f>
        <v>4898</v>
      </c>
      <c r="L207" s="127"/>
    </row>
    <row r="208" spans="2:12" ht="39.950000000000003" customHeight="1" thickBot="1" x14ac:dyDescent="0.3">
      <c r="B208" s="127" t="s">
        <v>5447</v>
      </c>
      <c r="C208" s="127" t="s">
        <v>5521</v>
      </c>
      <c r="D208" s="135"/>
      <c r="E208" s="127" t="s">
        <v>9787</v>
      </c>
      <c r="F208" s="128" t="s">
        <v>5528</v>
      </c>
      <c r="G208" s="140" t="s">
        <v>5529</v>
      </c>
      <c r="H208" s="141"/>
      <c r="I208" s="142"/>
      <c r="J208" s="128" t="s">
        <v>5523</v>
      </c>
      <c r="K208" s="127" t="str">
        <f>IFERROR(_xlfn.XLOOKUP(E208,GSI!$AS$6:$AS$197,GSI!$AU$6:$AU$197),"")</f>
        <v/>
      </c>
      <c r="L208" s="127"/>
    </row>
    <row r="209" spans="2:12" ht="39.950000000000003" customHeight="1" thickBot="1" x14ac:dyDescent="0.3">
      <c r="B209" s="127" t="s">
        <v>5447</v>
      </c>
      <c r="C209" s="127" t="s">
        <v>5530</v>
      </c>
      <c r="D209" s="135"/>
      <c r="E209" s="127" t="s">
        <v>9788</v>
      </c>
      <c r="F209" s="128" t="s">
        <v>5531</v>
      </c>
      <c r="G209" s="140" t="s">
        <v>5532</v>
      </c>
      <c r="H209" s="141"/>
      <c r="I209" s="142"/>
      <c r="J209" s="128" t="s">
        <v>5501</v>
      </c>
      <c r="K209" s="127" t="str">
        <f>IFERROR(_xlfn.XLOOKUP(E209,GSI!$AS$6:$AS$197,GSI!$AU$6:$AU$197),"")</f>
        <v/>
      </c>
      <c r="L209" s="127"/>
    </row>
    <row r="210" spans="2:12" ht="39.950000000000003" customHeight="1" thickBot="1" x14ac:dyDescent="0.3">
      <c r="B210" s="127" t="s">
        <v>5447</v>
      </c>
      <c r="C210" s="127" t="s">
        <v>5053</v>
      </c>
      <c r="D210" s="135"/>
      <c r="E210" s="127" t="s">
        <v>9789</v>
      </c>
      <c r="F210" s="128" t="s">
        <v>5533</v>
      </c>
      <c r="G210" s="140" t="s">
        <v>5534</v>
      </c>
      <c r="H210" s="141"/>
      <c r="I210" s="142"/>
      <c r="J210" s="136"/>
      <c r="K210" s="127" t="str">
        <f>IFERROR(_xlfn.XLOOKUP(E210,GSI!$AS$6:$AS$197,GSI!$AU$6:$AU$197),"")</f>
        <v/>
      </c>
      <c r="L210" s="127"/>
    </row>
    <row r="211" spans="2:12" ht="39.950000000000003" customHeight="1" thickBot="1" x14ac:dyDescent="0.3">
      <c r="B211" s="127" t="s">
        <v>5447</v>
      </c>
      <c r="C211" s="127" t="s">
        <v>5053</v>
      </c>
      <c r="D211" s="135"/>
      <c r="E211" s="127" t="s">
        <v>9790</v>
      </c>
      <c r="F211" s="128" t="s">
        <v>5535</v>
      </c>
      <c r="G211" s="140" t="s">
        <v>5536</v>
      </c>
      <c r="H211" s="141"/>
      <c r="I211" s="142"/>
      <c r="J211" s="136"/>
      <c r="K211" s="127" t="str">
        <f>IFERROR(_xlfn.XLOOKUP(E211,GSI!$AS$6:$AS$197,GSI!$AU$6:$AU$197),"")</f>
        <v/>
      </c>
      <c r="L211" s="127"/>
    </row>
    <row r="212" spans="2:12" ht="39.950000000000003" customHeight="1" thickBot="1" x14ac:dyDescent="0.3">
      <c r="B212" s="127" t="s">
        <v>5447</v>
      </c>
      <c r="C212" s="127" t="s">
        <v>5530</v>
      </c>
      <c r="D212" s="135"/>
      <c r="E212" s="127" t="s">
        <v>9791</v>
      </c>
      <c r="F212" s="128" t="s">
        <v>5537</v>
      </c>
      <c r="G212" s="140" t="s">
        <v>5538</v>
      </c>
      <c r="H212" s="141"/>
      <c r="I212" s="142"/>
      <c r="J212" s="128" t="s">
        <v>5501</v>
      </c>
      <c r="K212" s="127" t="str">
        <f>IFERROR(_xlfn.XLOOKUP(E212,GSI!$AS$6:$AS$197,GSI!$AU$6:$AU$197),"")</f>
        <v/>
      </c>
      <c r="L212" s="127"/>
    </row>
    <row r="213" spans="2:12" ht="39.950000000000003" customHeight="1" thickBot="1" x14ac:dyDescent="0.3">
      <c r="B213" s="127" t="s">
        <v>5447</v>
      </c>
      <c r="C213" s="127" t="s">
        <v>5530</v>
      </c>
      <c r="D213" s="135"/>
      <c r="E213" s="127" t="s">
        <v>9792</v>
      </c>
      <c r="F213" s="128" t="s">
        <v>5539</v>
      </c>
      <c r="G213" s="140" t="s">
        <v>5540</v>
      </c>
      <c r="H213" s="141"/>
      <c r="I213" s="142"/>
      <c r="J213" s="128" t="s">
        <v>5501</v>
      </c>
      <c r="K213" s="127" t="str">
        <f>IFERROR(_xlfn.XLOOKUP(E213,GSI!$AS$6:$AS$197,GSI!$AU$6:$AU$197),"")</f>
        <v/>
      </c>
      <c r="L213" s="127"/>
    </row>
    <row r="214" spans="2:12" ht="39.950000000000003" customHeight="1" thickBot="1" x14ac:dyDescent="0.3">
      <c r="B214" s="127" t="s">
        <v>5447</v>
      </c>
      <c r="C214" s="127" t="s">
        <v>5053</v>
      </c>
      <c r="D214" s="135"/>
      <c r="E214" s="127" t="s">
        <v>9793</v>
      </c>
      <c r="F214" s="128" t="s">
        <v>5541</v>
      </c>
      <c r="G214" s="140" t="s">
        <v>5511</v>
      </c>
      <c r="H214" s="141"/>
      <c r="I214" s="142"/>
      <c r="J214" s="136"/>
      <c r="K214" s="127" t="str">
        <f>IFERROR(_xlfn.XLOOKUP(E214,GSI!$AS$6:$AS$197,GSI!$AU$6:$AU$197),"")</f>
        <v/>
      </c>
      <c r="L214" s="127"/>
    </row>
    <row r="215" spans="2:12" ht="39.950000000000003" customHeight="1" thickBot="1" x14ac:dyDescent="0.3">
      <c r="B215" s="127" t="s">
        <v>5447</v>
      </c>
      <c r="C215" s="127" t="s">
        <v>5053</v>
      </c>
      <c r="D215" s="135"/>
      <c r="E215" s="127" t="s">
        <v>9794</v>
      </c>
      <c r="F215" s="128" t="s">
        <v>5542</v>
      </c>
      <c r="G215" s="140" t="s">
        <v>5543</v>
      </c>
      <c r="H215" s="141"/>
      <c r="I215" s="142"/>
      <c r="J215" s="136"/>
      <c r="K215" s="127" t="str">
        <f>IFERROR(_xlfn.XLOOKUP(E215,GSI!$AS$6:$AS$197,GSI!$AU$6:$AU$197),"")</f>
        <v/>
      </c>
      <c r="L215" s="127"/>
    </row>
    <row r="216" spans="2:12" ht="39.950000000000003" customHeight="1" thickBot="1" x14ac:dyDescent="0.3">
      <c r="B216" s="127" t="s">
        <v>5447</v>
      </c>
      <c r="C216" s="127" t="s">
        <v>5060</v>
      </c>
      <c r="D216" s="135"/>
      <c r="E216" s="127" t="s">
        <v>9795</v>
      </c>
      <c r="F216" s="128" t="s">
        <v>5544</v>
      </c>
      <c r="G216" s="140" t="s">
        <v>5545</v>
      </c>
      <c r="H216" s="141"/>
      <c r="I216" s="142"/>
      <c r="J216" s="128" t="s">
        <v>5063</v>
      </c>
      <c r="K216" s="127" t="str">
        <f>IFERROR(_xlfn.XLOOKUP(E216,GSI!$AS$6:$AS$197,GSI!$AU$6:$AU$197),"")</f>
        <v/>
      </c>
      <c r="L216" s="127"/>
    </row>
    <row r="217" spans="2:12" ht="39.950000000000003" customHeight="1" thickBot="1" x14ac:dyDescent="0.3">
      <c r="B217" s="127" t="s">
        <v>5447</v>
      </c>
      <c r="C217" s="127" t="s">
        <v>5053</v>
      </c>
      <c r="D217" s="135"/>
      <c r="E217" s="127" t="s">
        <v>5723</v>
      </c>
      <c r="F217" s="128" t="s">
        <v>5546</v>
      </c>
      <c r="G217" s="140" t="s">
        <v>5547</v>
      </c>
      <c r="H217" s="141"/>
      <c r="I217" s="142"/>
      <c r="J217" s="136"/>
      <c r="K217" s="127">
        <f>IFERROR(_xlfn.XLOOKUP(E217,GSI!$AS$6:$AS$197,GSI!$AU$6:$AU$197),"")</f>
        <v>2736</v>
      </c>
      <c r="L217" s="127"/>
    </row>
    <row r="218" spans="2:12" ht="39.950000000000003" customHeight="1" thickBot="1" x14ac:dyDescent="0.3">
      <c r="B218" s="127" t="s">
        <v>5447</v>
      </c>
      <c r="C218" s="127" t="s">
        <v>5521</v>
      </c>
      <c r="D218" s="135"/>
      <c r="E218" s="127" t="s">
        <v>9796</v>
      </c>
      <c r="F218" s="128" t="s">
        <v>5548</v>
      </c>
      <c r="G218" s="140" t="s">
        <v>5549</v>
      </c>
      <c r="H218" s="141"/>
      <c r="I218" s="142"/>
      <c r="J218" s="128" t="s">
        <v>5523</v>
      </c>
      <c r="K218" s="127" t="str">
        <f>IFERROR(_xlfn.XLOOKUP(E218,GSI!$AS$6:$AS$197,GSI!$AU$6:$AU$197),"")</f>
        <v/>
      </c>
      <c r="L218" s="127"/>
    </row>
    <row r="219" spans="2:12" ht="39.950000000000003" customHeight="1" thickBot="1" x14ac:dyDescent="0.3">
      <c r="B219" s="127" t="s">
        <v>5447</v>
      </c>
      <c r="C219" s="127" t="s">
        <v>5453</v>
      </c>
      <c r="D219" s="135"/>
      <c r="E219" s="127" t="s">
        <v>9797</v>
      </c>
      <c r="F219" s="128" t="s">
        <v>5550</v>
      </c>
      <c r="G219" s="140" t="s">
        <v>5551</v>
      </c>
      <c r="H219" s="141"/>
      <c r="I219" s="142"/>
      <c r="J219" s="128" t="s">
        <v>5483</v>
      </c>
      <c r="K219" s="127" t="str">
        <f>IFERROR(_xlfn.XLOOKUP(E219,GSI!$AS$6:$AS$197,GSI!$AU$6:$AU$197),"")</f>
        <v/>
      </c>
      <c r="L219" s="127"/>
    </row>
    <row r="220" spans="2:12" ht="39.950000000000003" customHeight="1" thickBot="1" x14ac:dyDescent="0.3">
      <c r="B220" s="127" t="s">
        <v>5447</v>
      </c>
      <c r="C220" s="127" t="s">
        <v>5453</v>
      </c>
      <c r="D220" s="135"/>
      <c r="E220" s="127" t="s">
        <v>5552</v>
      </c>
      <c r="F220" s="128" t="s">
        <v>5553</v>
      </c>
      <c r="G220" s="140" t="s">
        <v>5554</v>
      </c>
      <c r="H220" s="141"/>
      <c r="I220" s="142"/>
      <c r="J220" s="128" t="s">
        <v>5483</v>
      </c>
      <c r="K220" s="127" t="str">
        <f>IFERROR(_xlfn.XLOOKUP(E220,GSI!$AS$6:$AS$197,GSI!$AU$6:$AU$197),"")</f>
        <v/>
      </c>
      <c r="L220" s="127"/>
    </row>
    <row r="221" spans="2:12" ht="39.950000000000003" customHeight="1" thickBot="1" x14ac:dyDescent="0.3">
      <c r="B221" s="127" t="s">
        <v>5447</v>
      </c>
      <c r="C221" s="127" t="s">
        <v>5453</v>
      </c>
      <c r="D221" s="135"/>
      <c r="E221" s="127" t="s">
        <v>9798</v>
      </c>
      <c r="F221" s="128" t="s">
        <v>5555</v>
      </c>
      <c r="G221" s="140" t="s">
        <v>5556</v>
      </c>
      <c r="H221" s="141"/>
      <c r="I221" s="142"/>
      <c r="J221" s="128" t="s">
        <v>5483</v>
      </c>
      <c r="K221" s="127" t="str">
        <f>IFERROR(_xlfn.XLOOKUP(E221,GSI!$AS$6:$AS$197,GSI!$AU$6:$AU$197),"")</f>
        <v/>
      </c>
      <c r="L221" s="127"/>
    </row>
    <row r="222" spans="2:12" ht="39.950000000000003" customHeight="1" thickBot="1" x14ac:dyDescent="0.3">
      <c r="B222" s="127" t="s">
        <v>5447</v>
      </c>
      <c r="C222" s="127" t="s">
        <v>5453</v>
      </c>
      <c r="D222" s="135"/>
      <c r="E222" s="127" t="s">
        <v>5557</v>
      </c>
      <c r="F222" s="128" t="s">
        <v>5558</v>
      </c>
      <c r="G222" s="140" t="s">
        <v>5559</v>
      </c>
      <c r="H222" s="141"/>
      <c r="I222" s="142"/>
      <c r="J222" s="128" t="s">
        <v>5483</v>
      </c>
      <c r="K222" s="127" t="str">
        <f>IFERROR(_xlfn.XLOOKUP(E222,GSI!$AS$6:$AS$197,GSI!$AU$6:$AU$197),"")</f>
        <v/>
      </c>
      <c r="L222" s="127"/>
    </row>
    <row r="223" spans="2:12" ht="39.950000000000003" customHeight="1" thickBot="1" x14ac:dyDescent="0.3">
      <c r="B223" s="127" t="s">
        <v>5560</v>
      </c>
      <c r="C223" s="127" t="s">
        <v>5053</v>
      </c>
      <c r="D223" s="135"/>
      <c r="E223" s="127" t="s">
        <v>5561</v>
      </c>
      <c r="F223" s="128" t="s">
        <v>4973</v>
      </c>
      <c r="G223" s="140" t="s">
        <v>5562</v>
      </c>
      <c r="H223" s="141"/>
      <c r="I223" s="142"/>
      <c r="J223" s="136"/>
      <c r="K223" s="127">
        <f>IFERROR(_xlfn.XLOOKUP(E223,GSI!$AS$6:$AS$197,GSI!$AU$6:$AU$197),"")</f>
        <v>3476</v>
      </c>
      <c r="L223" s="127"/>
    </row>
    <row r="224" spans="2:12" ht="39.950000000000003" customHeight="1" thickBot="1" x14ac:dyDescent="0.3">
      <c r="B224" s="127" t="s">
        <v>5560</v>
      </c>
      <c r="C224" s="127" t="s">
        <v>5053</v>
      </c>
      <c r="D224" s="135"/>
      <c r="E224" s="127" t="s">
        <v>5563</v>
      </c>
      <c r="F224" s="128" t="s">
        <v>5564</v>
      </c>
      <c r="G224" s="140" t="s">
        <v>5565</v>
      </c>
      <c r="H224" s="141"/>
      <c r="I224" s="142"/>
      <c r="J224" s="136"/>
      <c r="K224" s="127">
        <f>IFERROR(_xlfn.XLOOKUP(E224,GSI!$AS$6:$AS$197,GSI!$AU$6:$AU$197),"")</f>
        <v>5344</v>
      </c>
      <c r="L224" s="127"/>
    </row>
    <row r="225" spans="2:12" ht="39.950000000000003" customHeight="1" thickBot="1" x14ac:dyDescent="0.3">
      <c r="B225" s="127" t="s">
        <v>5560</v>
      </c>
      <c r="C225" s="127" t="s">
        <v>5053</v>
      </c>
      <c r="D225" s="135"/>
      <c r="E225" s="127" t="s">
        <v>5566</v>
      </c>
      <c r="F225" s="128" t="s">
        <v>4980</v>
      </c>
      <c r="G225" s="140" t="s">
        <v>5567</v>
      </c>
      <c r="H225" s="141"/>
      <c r="I225" s="142"/>
      <c r="J225" s="136"/>
      <c r="K225" s="127">
        <f>IFERROR(_xlfn.XLOOKUP(E225,GSI!$AS$6:$AS$197,GSI!$AU$6:$AU$197),"")</f>
        <v>4552</v>
      </c>
      <c r="L225" s="127"/>
    </row>
    <row r="226" spans="2:12" ht="39.950000000000003" customHeight="1" thickBot="1" x14ac:dyDescent="0.3">
      <c r="B226" s="127" t="s">
        <v>5560</v>
      </c>
      <c r="C226" s="127" t="s">
        <v>5053</v>
      </c>
      <c r="D226" s="135"/>
      <c r="E226" s="127" t="s">
        <v>5568</v>
      </c>
      <c r="F226" s="128" t="s">
        <v>4988</v>
      </c>
      <c r="G226" s="140" t="s">
        <v>5569</v>
      </c>
      <c r="H226" s="141"/>
      <c r="I226" s="142"/>
      <c r="J226" s="136"/>
      <c r="K226" s="127">
        <f>IFERROR(_xlfn.XLOOKUP(E226,GSI!$AS$6:$AS$197,GSI!$AU$6:$AU$197),"")</f>
        <v>3982</v>
      </c>
      <c r="L226" s="127"/>
    </row>
    <row r="227" spans="2:12" ht="39.950000000000003" customHeight="1" thickBot="1" x14ac:dyDescent="0.3">
      <c r="B227" s="127" t="s">
        <v>5560</v>
      </c>
      <c r="C227" s="127" t="s">
        <v>5053</v>
      </c>
      <c r="D227" s="135"/>
      <c r="E227" s="127" t="s">
        <v>5570</v>
      </c>
      <c r="F227" s="128" t="s">
        <v>4990</v>
      </c>
      <c r="G227" s="140" t="s">
        <v>5571</v>
      </c>
      <c r="H227" s="141"/>
      <c r="I227" s="142"/>
      <c r="J227" s="136"/>
      <c r="K227" s="127">
        <f>IFERROR(_xlfn.XLOOKUP(E227,GSI!$AS$6:$AS$197,GSI!$AU$6:$AU$197),"")</f>
        <v>5385</v>
      </c>
      <c r="L227" s="127"/>
    </row>
    <row r="228" spans="2:12" ht="39.950000000000003" customHeight="1" thickBot="1" x14ac:dyDescent="0.3">
      <c r="B228" s="127" t="s">
        <v>5560</v>
      </c>
      <c r="C228" s="127" t="s">
        <v>5053</v>
      </c>
      <c r="D228" s="135"/>
      <c r="E228" s="127" t="s">
        <v>5572</v>
      </c>
      <c r="F228" s="128" t="s">
        <v>5573</v>
      </c>
      <c r="G228" s="140" t="s">
        <v>5574</v>
      </c>
      <c r="H228" s="141"/>
      <c r="I228" s="142"/>
      <c r="J228" s="136"/>
      <c r="K228" s="127">
        <f>IFERROR(_xlfn.XLOOKUP(E228,GSI!$AS$6:$AS$197,GSI!$AU$6:$AU$197),"")</f>
        <v>4929</v>
      </c>
      <c r="L228" s="127"/>
    </row>
    <row r="229" spans="2:12" ht="39.950000000000003" customHeight="1" thickBot="1" x14ac:dyDescent="0.3">
      <c r="B229" s="127" t="s">
        <v>5560</v>
      </c>
      <c r="C229" s="127" t="s">
        <v>5060</v>
      </c>
      <c r="D229" s="135"/>
      <c r="E229" s="127" t="s">
        <v>5575</v>
      </c>
      <c r="F229" s="128" t="s">
        <v>5576</v>
      </c>
      <c r="G229" s="140" t="s">
        <v>5577</v>
      </c>
      <c r="H229" s="141"/>
      <c r="I229" s="142"/>
      <c r="J229" s="128" t="s">
        <v>5578</v>
      </c>
      <c r="K229" s="127" t="str">
        <f>IFERROR(_xlfn.XLOOKUP(E229,GSI!$AS$6:$AS$197,GSI!$AU$6:$AU$197),"")</f>
        <v/>
      </c>
      <c r="L229" s="127"/>
    </row>
    <row r="230" spans="2:12" ht="39.950000000000003" customHeight="1" thickBot="1" x14ac:dyDescent="0.3">
      <c r="B230" s="127" t="s">
        <v>5560</v>
      </c>
      <c r="C230" s="127" t="s">
        <v>5115</v>
      </c>
      <c r="D230" s="135"/>
      <c r="E230" s="127" t="s">
        <v>9799</v>
      </c>
      <c r="F230" s="128" t="s">
        <v>5579</v>
      </c>
      <c r="G230" s="140" t="s">
        <v>5580</v>
      </c>
      <c r="H230" s="141"/>
      <c r="I230" s="142"/>
      <c r="J230" s="128" t="s">
        <v>5119</v>
      </c>
      <c r="K230" s="127" t="str">
        <f>IFERROR(_xlfn.XLOOKUP(E230,GSI!$AS$6:$AS$197,GSI!$AU$6:$AU$197),"")</f>
        <v/>
      </c>
      <c r="L230" s="127"/>
    </row>
    <row r="231" spans="2:12" ht="39.950000000000003" customHeight="1" thickBot="1" x14ac:dyDescent="0.3">
      <c r="B231" s="127" t="s">
        <v>5560</v>
      </c>
      <c r="C231" s="127" t="s">
        <v>5053</v>
      </c>
      <c r="D231" s="135"/>
      <c r="E231" s="127" t="s">
        <v>5581</v>
      </c>
      <c r="F231" s="128" t="s">
        <v>5582</v>
      </c>
      <c r="G231" s="140" t="s">
        <v>5473</v>
      </c>
      <c r="H231" s="141"/>
      <c r="I231" s="142"/>
      <c r="J231" s="136"/>
      <c r="K231" s="127">
        <f>IFERROR(_xlfn.XLOOKUP(E231,GSI!$AS$6:$AS$197,GSI!$AU$6:$AU$197),"")</f>
        <v>5203</v>
      </c>
      <c r="L231" s="127"/>
    </row>
    <row r="232" spans="2:12" ht="39.950000000000003" customHeight="1" thickBot="1" x14ac:dyDescent="0.3">
      <c r="B232" s="127" t="s">
        <v>5560</v>
      </c>
      <c r="C232" s="127" t="s">
        <v>5053</v>
      </c>
      <c r="D232" s="135"/>
      <c r="E232" s="127" t="s">
        <v>5583</v>
      </c>
      <c r="F232" s="128" t="s">
        <v>4855</v>
      </c>
      <c r="G232" s="140" t="s">
        <v>5584</v>
      </c>
      <c r="H232" s="141"/>
      <c r="I232" s="142"/>
      <c r="J232" s="136"/>
      <c r="K232" s="127">
        <f>IFERROR(_xlfn.XLOOKUP(E232,GSI!$AS$6:$AS$197,GSI!$AU$6:$AU$197),"")</f>
        <v>4038</v>
      </c>
      <c r="L232" s="127"/>
    </row>
    <row r="233" spans="2:12" ht="39.950000000000003" customHeight="1" thickBot="1" x14ac:dyDescent="0.3">
      <c r="B233" s="127" t="s">
        <v>5560</v>
      </c>
      <c r="C233" s="127" t="s">
        <v>5053</v>
      </c>
      <c r="D233" s="135"/>
      <c r="E233" s="127" t="s">
        <v>5585</v>
      </c>
      <c r="F233" s="128" t="s">
        <v>5030</v>
      </c>
      <c r="G233" s="140" t="s">
        <v>5586</v>
      </c>
      <c r="H233" s="141"/>
      <c r="I233" s="142"/>
      <c r="J233" s="136"/>
      <c r="K233" s="127">
        <f>IFERROR(_xlfn.XLOOKUP(E233,GSI!$AS$6:$AS$197,GSI!$AU$6:$AU$197),"")</f>
        <v>5906</v>
      </c>
      <c r="L233" s="127"/>
    </row>
    <row r="234" spans="2:12" ht="39.950000000000003" customHeight="1" thickBot="1" x14ac:dyDescent="0.3">
      <c r="B234" s="127" t="s">
        <v>5560</v>
      </c>
      <c r="C234" s="127" t="s">
        <v>5053</v>
      </c>
      <c r="D234" s="135"/>
      <c r="E234" s="127" t="s">
        <v>5587</v>
      </c>
      <c r="F234" s="128" t="s">
        <v>5588</v>
      </c>
      <c r="G234" s="140" t="s">
        <v>5589</v>
      </c>
      <c r="H234" s="141"/>
      <c r="I234" s="142"/>
      <c r="J234" s="136"/>
      <c r="K234" s="127">
        <f>IFERROR(_xlfn.XLOOKUP(E234,GSI!$AS$6:$AS$197,GSI!$AU$6:$AU$197),"")</f>
        <v>4799</v>
      </c>
      <c r="L234" s="127"/>
    </row>
    <row r="235" spans="2:12" ht="39.950000000000003" customHeight="1" thickBot="1" x14ac:dyDescent="0.3">
      <c r="B235" s="127" t="s">
        <v>5560</v>
      </c>
      <c r="C235" s="127" t="s">
        <v>5053</v>
      </c>
      <c r="D235" s="135"/>
      <c r="E235" s="127" t="s">
        <v>5590</v>
      </c>
      <c r="F235" s="128" t="s">
        <v>4849</v>
      </c>
      <c r="G235" s="140" t="s">
        <v>5591</v>
      </c>
      <c r="H235" s="141"/>
      <c r="I235" s="142"/>
      <c r="J235" s="136"/>
      <c r="K235" s="127">
        <f>IFERROR(_xlfn.XLOOKUP(E235,GSI!$AS$6:$AS$197,GSI!$AU$6:$AU$197),"")</f>
        <v>3235</v>
      </c>
      <c r="L235" s="127"/>
    </row>
    <row r="236" spans="2:12" ht="39.950000000000003" customHeight="1" thickBot="1" x14ac:dyDescent="0.3">
      <c r="B236" s="127" t="s">
        <v>5560</v>
      </c>
      <c r="C236" s="127" t="s">
        <v>5053</v>
      </c>
      <c r="D236" s="135"/>
      <c r="E236" s="127" t="s">
        <v>5592</v>
      </c>
      <c r="F236" s="128" t="s">
        <v>4846</v>
      </c>
      <c r="G236" s="140" t="s">
        <v>5593</v>
      </c>
      <c r="H236" s="147"/>
      <c r="I236" s="139"/>
      <c r="J236" s="138"/>
      <c r="K236" s="127">
        <f>IFERROR(_xlfn.XLOOKUP(E236,GSI!$AS$6:$AS$197,GSI!$AU$6:$AU$197),"")</f>
        <v>5211</v>
      </c>
      <c r="L236" s="127"/>
    </row>
    <row r="237" spans="2:12" ht="39.950000000000003" customHeight="1" thickBot="1" x14ac:dyDescent="0.3">
      <c r="B237" s="127" t="s">
        <v>5594</v>
      </c>
      <c r="C237" s="127" t="s">
        <v>5521</v>
      </c>
      <c r="D237" s="135"/>
      <c r="E237" s="127" t="s">
        <v>9800</v>
      </c>
      <c r="F237" s="128" t="s">
        <v>5595</v>
      </c>
      <c r="G237" s="140" t="s">
        <v>5596</v>
      </c>
      <c r="H237" s="141"/>
      <c r="I237" s="142"/>
      <c r="J237" s="128" t="s">
        <v>5523</v>
      </c>
      <c r="K237" s="127" t="str">
        <f>IFERROR(_xlfn.XLOOKUP(E237,GSI!$AS$6:$AS$197,GSI!$AU$6:$AU$197),"")</f>
        <v/>
      </c>
      <c r="L237" s="127"/>
    </row>
    <row r="238" spans="2:12" ht="39.950000000000003" customHeight="1" thickBot="1" x14ac:dyDescent="0.3">
      <c r="B238" s="127" t="s">
        <v>5594</v>
      </c>
      <c r="C238" s="127" t="s">
        <v>5053</v>
      </c>
      <c r="D238" s="135"/>
      <c r="E238" s="127" t="s">
        <v>5677</v>
      </c>
      <c r="F238" s="128" t="s">
        <v>5792</v>
      </c>
      <c r="G238" s="140" t="s">
        <v>5598</v>
      </c>
      <c r="H238" s="141"/>
      <c r="I238" s="142"/>
      <c r="J238" s="136"/>
      <c r="K238" s="127">
        <f>IFERROR(_xlfn.XLOOKUP(E238,GSI!$AS$6:$AS$197,GSI!$AU$6:$AU$197),"")</f>
        <v>3206</v>
      </c>
      <c r="L238" s="127"/>
    </row>
    <row r="239" spans="2:12" ht="39.950000000000003" customHeight="1" thickBot="1" x14ac:dyDescent="0.3">
      <c r="B239" s="127" t="s">
        <v>5594</v>
      </c>
      <c r="C239" s="127" t="s">
        <v>5521</v>
      </c>
      <c r="D239" s="135"/>
      <c r="E239" s="127" t="s">
        <v>9801</v>
      </c>
      <c r="F239" s="128" t="s">
        <v>5599</v>
      </c>
      <c r="G239" s="148"/>
      <c r="H239" s="149"/>
      <c r="I239" s="150"/>
      <c r="J239" s="128" t="s">
        <v>5523</v>
      </c>
      <c r="K239" s="127" t="str">
        <f>IFERROR(_xlfn.XLOOKUP(E239,GSI!$AS$6:$AS$197,GSI!$AU$6:$AU$197),"")</f>
        <v/>
      </c>
      <c r="L239" s="127"/>
    </row>
    <row r="240" spans="2:12" ht="39.950000000000003" customHeight="1" thickBot="1" x14ac:dyDescent="0.3">
      <c r="B240" s="127" t="s">
        <v>5594</v>
      </c>
      <c r="C240" s="127" t="s">
        <v>5600</v>
      </c>
      <c r="D240" s="135"/>
      <c r="E240" s="127" t="s">
        <v>9802</v>
      </c>
      <c r="F240" s="128" t="s">
        <v>4993</v>
      </c>
      <c r="G240" s="140" t="s">
        <v>5601</v>
      </c>
      <c r="H240" s="141"/>
      <c r="I240" s="142"/>
      <c r="J240" s="128" t="s">
        <v>5602</v>
      </c>
      <c r="K240" s="127" t="str">
        <f>IFERROR(_xlfn.XLOOKUP(E240,GSI!$AS$6:$AS$197,GSI!$AU$6:$AU$197),"")</f>
        <v/>
      </c>
      <c r="L240" s="127"/>
    </row>
    <row r="241" spans="2:12" ht="39.950000000000003" customHeight="1" thickBot="1" x14ac:dyDescent="0.3">
      <c r="B241" s="127" t="s">
        <v>5594</v>
      </c>
      <c r="C241" s="127" t="s">
        <v>5053</v>
      </c>
      <c r="D241" s="135"/>
      <c r="E241" s="127" t="s">
        <v>5603</v>
      </c>
      <c r="F241" s="128" t="s">
        <v>5000</v>
      </c>
      <c r="G241" s="140" t="s">
        <v>5604</v>
      </c>
      <c r="H241" s="141"/>
      <c r="I241" s="142"/>
      <c r="J241" s="136"/>
      <c r="K241" s="127">
        <f>IFERROR(_xlfn.XLOOKUP(E241,GSI!$AS$6:$AS$197,GSI!$AU$6:$AU$197),"")</f>
        <v>4431</v>
      </c>
      <c r="L241" s="127"/>
    </row>
    <row r="242" spans="2:12" ht="39.950000000000003" customHeight="1" thickBot="1" x14ac:dyDescent="0.3">
      <c r="B242" s="127" t="s">
        <v>5594</v>
      </c>
      <c r="C242" s="127" t="s">
        <v>5530</v>
      </c>
      <c r="D242" s="135"/>
      <c r="E242" s="127" t="s">
        <v>9803</v>
      </c>
      <c r="F242" s="128" t="s">
        <v>5605</v>
      </c>
      <c r="G242" s="140" t="s">
        <v>5606</v>
      </c>
      <c r="H242" s="141"/>
      <c r="I242" s="142"/>
      <c r="J242" s="128" t="s">
        <v>5119</v>
      </c>
      <c r="K242" s="127" t="str">
        <f>IFERROR(_xlfn.XLOOKUP(E242,GSI!$AS$6:$AS$197,GSI!$AU$6:$AU$197),"")</f>
        <v/>
      </c>
      <c r="L242" s="127"/>
    </row>
    <row r="243" spans="2:12" ht="39.950000000000003" customHeight="1" thickBot="1" x14ac:dyDescent="0.3">
      <c r="B243" s="127" t="s">
        <v>5594</v>
      </c>
      <c r="C243" s="127" t="s">
        <v>5521</v>
      </c>
      <c r="D243" s="135"/>
      <c r="E243" s="127" t="s">
        <v>5607</v>
      </c>
      <c r="F243" s="128" t="s">
        <v>5608</v>
      </c>
      <c r="G243" s="140" t="s">
        <v>5609</v>
      </c>
      <c r="H243" s="141"/>
      <c r="I243" s="142"/>
      <c r="J243" s="128" t="s">
        <v>5523</v>
      </c>
      <c r="K243" s="127" t="str">
        <f>IFERROR(_xlfn.XLOOKUP(E243,GSI!$AS$6:$AS$197,GSI!$AU$6:$AU$197),"")</f>
        <v/>
      </c>
      <c r="L243" s="127"/>
    </row>
    <row r="244" spans="2:12" ht="39.950000000000003" customHeight="1" thickBot="1" x14ac:dyDescent="0.3">
      <c r="B244" s="127" t="s">
        <v>5594</v>
      </c>
      <c r="C244" s="127" t="s">
        <v>5521</v>
      </c>
      <c r="D244" s="135"/>
      <c r="E244" s="127" t="s">
        <v>9804</v>
      </c>
      <c r="F244" s="128" t="s">
        <v>5610</v>
      </c>
      <c r="G244" s="148"/>
      <c r="H244" s="149"/>
      <c r="I244" s="150"/>
      <c r="J244" s="128" t="s">
        <v>5523</v>
      </c>
      <c r="K244" s="127" t="str">
        <f>IFERROR(_xlfn.XLOOKUP(E244,GSI!$AS$6:$AS$197,GSI!$AU$6:$AU$197),"")</f>
        <v/>
      </c>
      <c r="L244" s="127"/>
    </row>
    <row r="245" spans="2:12" ht="39.950000000000003" customHeight="1" thickBot="1" x14ac:dyDescent="0.3">
      <c r="B245" s="127" t="s">
        <v>5594</v>
      </c>
      <c r="C245" s="127" t="s">
        <v>5521</v>
      </c>
      <c r="D245" s="135"/>
      <c r="E245" s="127" t="s">
        <v>9805</v>
      </c>
      <c r="F245" s="128" t="s">
        <v>5611</v>
      </c>
      <c r="G245" s="148"/>
      <c r="H245" s="149"/>
      <c r="I245" s="150"/>
      <c r="J245" s="128" t="s">
        <v>5523</v>
      </c>
      <c r="K245" s="127" t="str">
        <f>IFERROR(_xlfn.XLOOKUP(E245,GSI!$AS$6:$AS$197,GSI!$AU$6:$AU$197),"")</f>
        <v/>
      </c>
      <c r="L245" s="127"/>
    </row>
    <row r="246" spans="2:12" ht="39.950000000000003" customHeight="1" thickBot="1" x14ac:dyDescent="0.3">
      <c r="B246" s="127" t="s">
        <v>5594</v>
      </c>
      <c r="C246" s="127" t="s">
        <v>5521</v>
      </c>
      <c r="D246" s="135"/>
      <c r="E246" s="127" t="s">
        <v>9806</v>
      </c>
      <c r="F246" s="128" t="s">
        <v>5612</v>
      </c>
      <c r="G246" s="148"/>
      <c r="H246" s="149"/>
      <c r="I246" s="150"/>
      <c r="J246" s="128" t="s">
        <v>5523</v>
      </c>
      <c r="K246" s="127" t="str">
        <f>IFERROR(_xlfn.XLOOKUP(E246,GSI!$AS$6:$AS$197,GSI!$AU$6:$AU$197),"")</f>
        <v/>
      </c>
      <c r="L246" s="127"/>
    </row>
    <row r="247" spans="2:12" ht="39.950000000000003" customHeight="1" thickBot="1" x14ac:dyDescent="0.3">
      <c r="B247" s="127" t="s">
        <v>5594</v>
      </c>
      <c r="C247" s="127" t="s">
        <v>5521</v>
      </c>
      <c r="D247" s="135"/>
      <c r="E247" s="127" t="s">
        <v>9807</v>
      </c>
      <c r="F247" s="128" t="s">
        <v>5613</v>
      </c>
      <c r="G247" s="148"/>
      <c r="H247" s="149"/>
      <c r="I247" s="150"/>
      <c r="J247" s="128" t="s">
        <v>5523</v>
      </c>
      <c r="K247" s="127" t="str">
        <f>IFERROR(_xlfn.XLOOKUP(E247,GSI!$AS$6:$AS$197,GSI!$AU$6:$AU$197),"")</f>
        <v/>
      </c>
      <c r="L247" s="127"/>
    </row>
    <row r="248" spans="2:12" ht="39.950000000000003" customHeight="1" thickBot="1" x14ac:dyDescent="0.3">
      <c r="B248" s="127" t="s">
        <v>5594</v>
      </c>
      <c r="C248" s="127" t="s">
        <v>5053</v>
      </c>
      <c r="D248" s="135"/>
      <c r="E248" s="127" t="s">
        <v>5614</v>
      </c>
      <c r="F248" s="128" t="s">
        <v>5615</v>
      </c>
      <c r="G248" s="140" t="s">
        <v>5616</v>
      </c>
      <c r="H248" s="141"/>
      <c r="I248" s="142"/>
      <c r="J248" s="136"/>
      <c r="K248" s="127">
        <f>IFERROR(_xlfn.XLOOKUP(E248,GSI!$AS$6:$AS$197,GSI!$AU$6:$AU$197),"")</f>
        <v>6229</v>
      </c>
      <c r="L248" s="127"/>
    </row>
    <row r="249" spans="2:12" ht="39.950000000000003" customHeight="1" thickBot="1" x14ac:dyDescent="0.3">
      <c r="B249" s="127" t="s">
        <v>5594</v>
      </c>
      <c r="C249" s="127" t="s">
        <v>5053</v>
      </c>
      <c r="D249" s="135"/>
      <c r="E249" s="127" t="s">
        <v>9808</v>
      </c>
      <c r="F249" s="128" t="s">
        <v>5019</v>
      </c>
      <c r="G249" s="140" t="s">
        <v>5617</v>
      </c>
      <c r="H249" s="141"/>
      <c r="I249" s="142"/>
      <c r="J249" s="136"/>
      <c r="K249" s="127" t="str">
        <f>IFERROR(_xlfn.XLOOKUP(E249,GSI!$AS$6:$AS$197,GSI!$AU$6:$AU$197),"")</f>
        <v/>
      </c>
      <c r="L249" s="127"/>
    </row>
    <row r="250" spans="2:12" ht="39.950000000000003" customHeight="1" thickBot="1" x14ac:dyDescent="0.3">
      <c r="B250" s="127" t="s">
        <v>5594</v>
      </c>
      <c r="C250" s="127" t="s">
        <v>5053</v>
      </c>
      <c r="D250" s="135"/>
      <c r="E250" s="127" t="s">
        <v>5618</v>
      </c>
      <c r="F250" s="128" t="s">
        <v>5619</v>
      </c>
      <c r="G250" s="140" t="s">
        <v>5620</v>
      </c>
      <c r="H250" s="141"/>
      <c r="I250" s="142"/>
      <c r="J250" s="136"/>
      <c r="K250" s="127">
        <f>IFERROR(_xlfn.XLOOKUP(E250,GSI!$AS$6:$AS$197,GSI!$AU$6:$AU$197),"")</f>
        <v>4587</v>
      </c>
      <c r="L250" s="127"/>
    </row>
    <row r="251" spans="2:12" ht="39.950000000000003" customHeight="1" thickBot="1" x14ac:dyDescent="0.3">
      <c r="B251" s="127" t="s">
        <v>5594</v>
      </c>
      <c r="C251" s="127" t="s">
        <v>5521</v>
      </c>
      <c r="D251" s="135"/>
      <c r="E251" s="127" t="s">
        <v>9809</v>
      </c>
      <c r="F251" s="128" t="s">
        <v>5621</v>
      </c>
      <c r="G251" s="148"/>
      <c r="H251" s="149"/>
      <c r="I251" s="150"/>
      <c r="J251" s="128" t="s">
        <v>5523</v>
      </c>
      <c r="K251" s="127" t="str">
        <f>IFERROR(_xlfn.XLOOKUP(E251,GSI!$AS$6:$AS$197,GSI!$AU$6:$AU$197),"")</f>
        <v/>
      </c>
      <c r="L251" s="127"/>
    </row>
    <row r="252" spans="2:12" ht="39.950000000000003" customHeight="1" thickBot="1" x14ac:dyDescent="0.3">
      <c r="B252" s="127" t="s">
        <v>5594</v>
      </c>
      <c r="C252" s="127" t="s">
        <v>5053</v>
      </c>
      <c r="D252" s="135"/>
      <c r="E252" s="127" t="s">
        <v>5622</v>
      </c>
      <c r="F252" s="128" t="s">
        <v>5623</v>
      </c>
      <c r="G252" s="140" t="s">
        <v>5624</v>
      </c>
      <c r="H252" s="141"/>
      <c r="I252" s="142"/>
      <c r="J252" s="136"/>
      <c r="K252" s="127">
        <f>IFERROR(_xlfn.XLOOKUP(E252,GSI!$AS$6:$AS$197,GSI!$AU$6:$AU$197),"")</f>
        <v>3022</v>
      </c>
      <c r="L252" s="127"/>
    </row>
    <row r="253" spans="2:12" ht="39.950000000000003" customHeight="1" thickBot="1" x14ac:dyDescent="0.3">
      <c r="B253" s="127" t="s">
        <v>5594</v>
      </c>
      <c r="C253" s="127" t="s">
        <v>5625</v>
      </c>
      <c r="D253" s="135"/>
      <c r="E253" s="127" t="s">
        <v>9810</v>
      </c>
      <c r="F253" s="128" t="s">
        <v>5626</v>
      </c>
      <c r="G253" s="140" t="s">
        <v>5627</v>
      </c>
      <c r="H253" s="141"/>
      <c r="I253" s="142"/>
      <c r="J253" s="128" t="s">
        <v>5119</v>
      </c>
      <c r="K253" s="127" t="str">
        <f>IFERROR(_xlfn.XLOOKUP(E253,GSI!$AS$6:$AS$197,GSI!$AU$6:$AU$197),"")</f>
        <v/>
      </c>
      <c r="L253" s="127"/>
    </row>
    <row r="254" spans="2:12" ht="39.950000000000003" customHeight="1" thickBot="1" x14ac:dyDescent="0.3">
      <c r="B254" s="127" t="s">
        <v>5594</v>
      </c>
      <c r="C254" s="127" t="s">
        <v>5053</v>
      </c>
      <c r="D254" s="135"/>
      <c r="E254" s="127" t="s">
        <v>9811</v>
      </c>
      <c r="F254" s="128" t="s">
        <v>5628</v>
      </c>
      <c r="G254" s="140" t="s">
        <v>5629</v>
      </c>
      <c r="H254" s="141"/>
      <c r="I254" s="142"/>
      <c r="J254" s="136"/>
      <c r="K254" s="127" t="str">
        <f>IFERROR(_xlfn.XLOOKUP(E254,GSI!$AS$6:$AS$197,GSI!$AU$6:$AU$197),"")</f>
        <v/>
      </c>
      <c r="L254" s="127"/>
    </row>
    <row r="255" spans="2:12" ht="39.950000000000003" customHeight="1" thickBot="1" x14ac:dyDescent="0.3">
      <c r="B255" s="127" t="s">
        <v>5594</v>
      </c>
      <c r="C255" s="127" t="s">
        <v>5630</v>
      </c>
      <c r="D255" s="135"/>
      <c r="E255" s="127" t="s">
        <v>5631</v>
      </c>
      <c r="F255" s="128" t="s">
        <v>5027</v>
      </c>
      <c r="G255" s="140" t="s">
        <v>5632</v>
      </c>
      <c r="H255" s="141"/>
      <c r="I255" s="142"/>
      <c r="J255" s="128" t="s">
        <v>5602</v>
      </c>
      <c r="K255" s="127">
        <f>IFERROR(_xlfn.XLOOKUP(E255,GSI!$AS$6:$AS$197,GSI!$AU$6:$AU$197),"")</f>
        <v>4687</v>
      </c>
      <c r="L255" s="127"/>
    </row>
    <row r="256" spans="2:12" ht="39.950000000000003" customHeight="1" thickBot="1" x14ac:dyDescent="0.3">
      <c r="B256" s="127" t="s">
        <v>5594</v>
      </c>
      <c r="C256" s="127" t="s">
        <v>5195</v>
      </c>
      <c r="D256" s="135"/>
      <c r="E256" s="127" t="s">
        <v>9812</v>
      </c>
      <c r="F256" s="128" t="s">
        <v>5633</v>
      </c>
      <c r="G256" s="140" t="s">
        <v>5511</v>
      </c>
      <c r="H256" s="141"/>
      <c r="I256" s="142"/>
      <c r="J256" s="128" t="s">
        <v>5198</v>
      </c>
      <c r="K256" s="127" t="str">
        <f>IFERROR(_xlfn.XLOOKUP(E256,GSI!$AS$6:$AS$197,GSI!$AU$6:$AU$197),"")</f>
        <v/>
      </c>
      <c r="L256" s="127"/>
    </row>
    <row r="257" spans="2:12" ht="39.950000000000003" customHeight="1" thickBot="1" x14ac:dyDescent="0.3">
      <c r="B257" s="127" t="s">
        <v>5594</v>
      </c>
      <c r="C257" s="127" t="s">
        <v>5521</v>
      </c>
      <c r="D257" s="135"/>
      <c r="E257" s="127" t="s">
        <v>9813</v>
      </c>
      <c r="F257" s="128" t="s">
        <v>5634</v>
      </c>
      <c r="G257" s="140" t="s">
        <v>5635</v>
      </c>
      <c r="H257" s="141"/>
      <c r="I257" s="142"/>
      <c r="J257" s="128" t="s">
        <v>5523</v>
      </c>
      <c r="K257" s="127" t="str">
        <f>IFERROR(_xlfn.XLOOKUP(E257,GSI!$AS$6:$AS$197,GSI!$AU$6:$AU$197),"")</f>
        <v/>
      </c>
      <c r="L257" s="127"/>
    </row>
    <row r="258" spans="2:12" ht="39.950000000000003" customHeight="1" thickBot="1" x14ac:dyDescent="0.3">
      <c r="B258" s="127" t="s">
        <v>5594</v>
      </c>
      <c r="C258" s="127" t="s">
        <v>5053</v>
      </c>
      <c r="D258" s="135"/>
      <c r="E258" s="127" t="s">
        <v>5636</v>
      </c>
      <c r="F258" s="128" t="s">
        <v>5637</v>
      </c>
      <c r="G258" s="140" t="s">
        <v>5638</v>
      </c>
      <c r="H258" s="141"/>
      <c r="I258" s="142"/>
      <c r="J258" s="136"/>
      <c r="K258" s="127">
        <f>IFERROR(_xlfn.XLOOKUP(E258,GSI!$AS$6:$AS$197,GSI!$AU$6:$AU$197),"")</f>
        <v>5175</v>
      </c>
      <c r="L258" s="127"/>
    </row>
    <row r="259" spans="2:12" ht="39.950000000000003" customHeight="1" thickBot="1" x14ac:dyDescent="0.3">
      <c r="B259" s="127" t="s">
        <v>5594</v>
      </c>
      <c r="C259" s="127" t="s">
        <v>5521</v>
      </c>
      <c r="D259" s="135"/>
      <c r="E259" s="127" t="s">
        <v>9814</v>
      </c>
      <c r="F259" s="128" t="s">
        <v>5639</v>
      </c>
      <c r="G259" s="148"/>
      <c r="H259" s="149"/>
      <c r="I259" s="150"/>
      <c r="J259" s="128" t="s">
        <v>5523</v>
      </c>
      <c r="K259" s="127" t="str">
        <f>IFERROR(_xlfn.XLOOKUP(E259,GSI!$AS$6:$AS$197,GSI!$AU$6:$AU$197),"")</f>
        <v/>
      </c>
      <c r="L259" s="127"/>
    </row>
    <row r="260" spans="2:12" ht="39.950000000000003" customHeight="1" thickBot="1" x14ac:dyDescent="0.3">
      <c r="B260" s="127" t="s">
        <v>5594</v>
      </c>
      <c r="C260" s="127" t="s">
        <v>5053</v>
      </c>
      <c r="D260" s="135"/>
      <c r="E260" s="127" t="s">
        <v>9815</v>
      </c>
      <c r="F260" s="128" t="s">
        <v>5640</v>
      </c>
      <c r="G260" s="140" t="s">
        <v>5641</v>
      </c>
      <c r="H260" s="141"/>
      <c r="I260" s="142"/>
      <c r="J260" s="136"/>
      <c r="K260" s="127" t="str">
        <f>IFERROR(_xlfn.XLOOKUP(E260,GSI!$AS$6:$AS$197,GSI!$AU$6:$AU$197),"")</f>
        <v/>
      </c>
      <c r="L260" s="127"/>
    </row>
    <row r="261" spans="2:12" ht="39.950000000000003" customHeight="1" thickBot="1" x14ac:dyDescent="0.3">
      <c r="B261" s="127" t="s">
        <v>5594</v>
      </c>
      <c r="C261" s="127" t="s">
        <v>5060</v>
      </c>
      <c r="D261" s="135"/>
      <c r="E261" s="127" t="s">
        <v>9816</v>
      </c>
      <c r="F261" s="128" t="s">
        <v>5642</v>
      </c>
      <c r="G261" s="140" t="s">
        <v>5643</v>
      </c>
      <c r="H261" s="141"/>
      <c r="I261" s="142"/>
      <c r="J261" s="128" t="s">
        <v>5357</v>
      </c>
      <c r="K261" s="127" t="str">
        <f>IFERROR(_xlfn.XLOOKUP(E261,GSI!$AS$6:$AS$197,GSI!$AU$6:$AU$197),"")</f>
        <v/>
      </c>
      <c r="L261" s="127"/>
    </row>
    <row r="262" spans="2:12" ht="39.950000000000003" customHeight="1" thickBot="1" x14ac:dyDescent="0.3">
      <c r="B262" s="127" t="s">
        <v>5594</v>
      </c>
      <c r="C262" s="127" t="s">
        <v>5053</v>
      </c>
      <c r="D262" s="135"/>
      <c r="E262" s="127" t="s">
        <v>5644</v>
      </c>
      <c r="F262" s="128" t="s">
        <v>5036</v>
      </c>
      <c r="G262" s="140" t="s">
        <v>5645</v>
      </c>
      <c r="H262" s="141"/>
      <c r="I262" s="142"/>
      <c r="J262" s="136"/>
      <c r="K262" s="127">
        <f>IFERROR(_xlfn.XLOOKUP(E262,GSI!$AS$6:$AS$197,GSI!$AU$6:$AU$197),"")</f>
        <v>4966</v>
      </c>
      <c r="L262" s="127"/>
    </row>
    <row r="263" spans="2:12" ht="39.950000000000003" customHeight="1" thickBot="1" x14ac:dyDescent="0.3">
      <c r="B263" s="127" t="s">
        <v>5594</v>
      </c>
      <c r="C263" s="127" t="s">
        <v>5053</v>
      </c>
      <c r="D263" s="135"/>
      <c r="E263" s="127" t="s">
        <v>9817</v>
      </c>
      <c r="F263" s="128" t="s">
        <v>5646</v>
      </c>
      <c r="G263" s="140" t="s">
        <v>5647</v>
      </c>
      <c r="H263" s="141"/>
      <c r="I263" s="142"/>
      <c r="J263" s="136"/>
      <c r="K263" s="127" t="str">
        <f>IFERROR(_xlfn.XLOOKUP(E263,GSI!$AS$6:$AS$197,GSI!$AU$6:$AU$197),"")</f>
        <v/>
      </c>
      <c r="L263" s="127"/>
    </row>
    <row r="264" spans="2:12" ht="39.950000000000003" customHeight="1" thickBot="1" x14ac:dyDescent="0.3">
      <c r="B264" s="127" t="s">
        <v>5594</v>
      </c>
      <c r="C264" s="127" t="s">
        <v>5648</v>
      </c>
      <c r="D264" s="135"/>
      <c r="E264" s="127" t="s">
        <v>5649</v>
      </c>
      <c r="F264" s="128" t="s">
        <v>5650</v>
      </c>
      <c r="G264" s="140" t="s">
        <v>5650</v>
      </c>
      <c r="H264" s="141"/>
      <c r="I264" s="142"/>
      <c r="J264" s="128" t="s">
        <v>5602</v>
      </c>
      <c r="K264" s="127" t="str">
        <f>IFERROR(_xlfn.XLOOKUP(E264,GSI!$AS$6:$AS$197,GSI!$AU$6:$AU$197),"")</f>
        <v/>
      </c>
      <c r="L264" s="127"/>
    </row>
    <row r="265" spans="2:12" ht="39.950000000000003" customHeight="1" thickBot="1" x14ac:dyDescent="0.3">
      <c r="B265" s="127" t="s">
        <v>5594</v>
      </c>
      <c r="C265" s="127" t="s">
        <v>5053</v>
      </c>
      <c r="D265" s="135"/>
      <c r="E265" s="127" t="s">
        <v>5651</v>
      </c>
      <c r="F265" s="128" t="s">
        <v>5652</v>
      </c>
      <c r="G265" s="140" t="s">
        <v>5653</v>
      </c>
      <c r="H265" s="141"/>
      <c r="I265" s="142"/>
      <c r="J265" s="136"/>
      <c r="K265" s="127">
        <f>IFERROR(_xlfn.XLOOKUP(E265,GSI!$AS$6:$AS$197,GSI!$AU$6:$AU$197),"")</f>
        <v>4087</v>
      </c>
      <c r="L265" s="127"/>
    </row>
    <row r="266" spans="2:12" ht="39.950000000000003" customHeight="1" thickBot="1" x14ac:dyDescent="0.3">
      <c r="B266" s="127" t="s">
        <v>5594</v>
      </c>
      <c r="C266" s="127" t="s">
        <v>5053</v>
      </c>
      <c r="D266" s="135"/>
      <c r="E266" s="127" t="s">
        <v>5654</v>
      </c>
      <c r="F266" s="128" t="s">
        <v>5655</v>
      </c>
      <c r="G266" s="140" t="s">
        <v>5656</v>
      </c>
      <c r="H266" s="141"/>
      <c r="I266" s="142"/>
      <c r="J266" s="136"/>
      <c r="K266" s="127">
        <f>IFERROR(_xlfn.XLOOKUP(E266,GSI!$AS$6:$AS$197,GSI!$AU$6:$AU$197),"")</f>
        <v>5465</v>
      </c>
      <c r="L266" s="127"/>
    </row>
    <row r="267" spans="2:12" ht="39.950000000000003" customHeight="1" thickBot="1" x14ac:dyDescent="0.3">
      <c r="B267" s="127" t="s">
        <v>5594</v>
      </c>
      <c r="C267" s="127" t="s">
        <v>5053</v>
      </c>
      <c r="D267" s="135"/>
      <c r="E267" s="127" t="s">
        <v>5657</v>
      </c>
      <c r="F267" s="128" t="s">
        <v>5658</v>
      </c>
      <c r="G267" s="140" t="s">
        <v>5659</v>
      </c>
      <c r="H267" s="141"/>
      <c r="I267" s="142"/>
      <c r="J267" s="136"/>
      <c r="K267" s="127">
        <f>IFERROR(_xlfn.XLOOKUP(E267,GSI!$AS$6:$AS$197,GSI!$AU$6:$AU$197),"")</f>
        <v>4555</v>
      </c>
      <c r="L267" s="127"/>
    </row>
    <row r="268" spans="2:12" ht="39.950000000000003" customHeight="1" thickBot="1" x14ac:dyDescent="0.3">
      <c r="B268" s="127" t="s">
        <v>5594</v>
      </c>
      <c r="C268" s="127" t="s">
        <v>5521</v>
      </c>
      <c r="D268" s="135"/>
      <c r="E268" s="127" t="s">
        <v>9818</v>
      </c>
      <c r="F268" s="128" t="s">
        <v>5660</v>
      </c>
      <c r="G268" s="140" t="s">
        <v>5660</v>
      </c>
      <c r="H268" s="141"/>
      <c r="I268" s="142"/>
      <c r="J268" s="128" t="s">
        <v>5523</v>
      </c>
      <c r="K268" s="127" t="str">
        <f>IFERROR(_xlfn.XLOOKUP(E268,GSI!$AS$6:$AS$197,GSI!$AU$6:$AU$197),"")</f>
        <v/>
      </c>
      <c r="L268" s="127"/>
    </row>
    <row r="269" spans="2:12" ht="39.950000000000003" customHeight="1" thickBot="1" x14ac:dyDescent="0.3">
      <c r="B269" s="127" t="s">
        <v>5594</v>
      </c>
      <c r="C269" s="127" t="s">
        <v>5661</v>
      </c>
      <c r="D269" s="135"/>
      <c r="E269" s="127" t="s">
        <v>9819</v>
      </c>
      <c r="F269" s="128" t="s">
        <v>5662</v>
      </c>
      <c r="G269" s="140" t="s">
        <v>5663</v>
      </c>
      <c r="H269" s="141"/>
      <c r="I269" s="142"/>
      <c r="J269" s="128" t="s">
        <v>5501</v>
      </c>
      <c r="K269" s="127" t="str">
        <f>IFERROR(_xlfn.XLOOKUP(E269,GSI!$AS$6:$AS$197,GSI!$AU$6:$AU$197),"")</f>
        <v/>
      </c>
      <c r="L269" s="127"/>
    </row>
    <row r="270" spans="2:12" ht="39.950000000000003" customHeight="1" thickBot="1" x14ac:dyDescent="0.3">
      <c r="B270" s="127" t="s">
        <v>5664</v>
      </c>
      <c r="C270" s="127" t="s">
        <v>5665</v>
      </c>
      <c r="D270" s="135"/>
      <c r="E270" s="127" t="s">
        <v>9820</v>
      </c>
      <c r="F270" s="128" t="s">
        <v>5666</v>
      </c>
      <c r="G270" s="140" t="s">
        <v>5666</v>
      </c>
      <c r="H270" s="141"/>
      <c r="I270" s="142"/>
      <c r="J270" s="128" t="s">
        <v>5667</v>
      </c>
      <c r="K270" s="127" t="str">
        <f>IFERROR(_xlfn.XLOOKUP(E270,GSI!$AS$6:$AS$197,GSI!$AU$6:$AU$197),"")</f>
        <v/>
      </c>
      <c r="L270" s="127"/>
    </row>
    <row r="271" spans="2:12" ht="39.950000000000003" customHeight="1" thickBot="1" x14ac:dyDescent="0.3">
      <c r="B271" s="127" t="s">
        <v>5664</v>
      </c>
      <c r="C271" s="127" t="s">
        <v>5661</v>
      </c>
      <c r="D271" s="135"/>
      <c r="E271" s="127" t="s">
        <v>9821</v>
      </c>
      <c r="F271" s="128" t="s">
        <v>5668</v>
      </c>
      <c r="G271" s="140" t="s">
        <v>5669</v>
      </c>
      <c r="H271" s="141"/>
      <c r="I271" s="142"/>
      <c r="J271" s="128" t="s">
        <v>5501</v>
      </c>
      <c r="K271" s="127" t="str">
        <f>IFERROR(_xlfn.XLOOKUP(E271,GSI!$AS$6:$AS$197,GSI!$AU$6:$AU$197),"")</f>
        <v/>
      </c>
      <c r="L271" s="127"/>
    </row>
    <row r="272" spans="2:12" ht="39.950000000000003" customHeight="1" thickBot="1" x14ac:dyDescent="0.3">
      <c r="B272" s="127" t="s">
        <v>5664</v>
      </c>
      <c r="C272" s="127" t="s">
        <v>5195</v>
      </c>
      <c r="D272" s="135"/>
      <c r="E272" s="127" t="s">
        <v>9822</v>
      </c>
      <c r="F272" s="128" t="s">
        <v>5670</v>
      </c>
      <c r="G272" s="148"/>
      <c r="H272" s="149"/>
      <c r="I272" s="150"/>
      <c r="J272" s="128" t="s">
        <v>5198</v>
      </c>
      <c r="K272" s="127" t="str">
        <f>IFERROR(_xlfn.XLOOKUP(E272,GSI!$AS$6:$AS$197,GSI!$AU$6:$AU$197),"")</f>
        <v/>
      </c>
      <c r="L272" s="127"/>
    </row>
    <row r="273" spans="2:12" ht="39.950000000000003" customHeight="1" thickBot="1" x14ac:dyDescent="0.3">
      <c r="B273" s="127" t="s">
        <v>5664</v>
      </c>
      <c r="C273" s="127" t="s">
        <v>5060</v>
      </c>
      <c r="D273" s="135"/>
      <c r="E273" s="127" t="s">
        <v>9823</v>
      </c>
      <c r="F273" s="128" t="s">
        <v>5671</v>
      </c>
      <c r="G273" s="140" t="s">
        <v>5672</v>
      </c>
      <c r="H273" s="141"/>
      <c r="I273" s="142"/>
      <c r="J273" s="128" t="s">
        <v>5063</v>
      </c>
      <c r="K273" s="127" t="str">
        <f>IFERROR(_xlfn.XLOOKUP(E273,GSI!$AS$6:$AS$197,GSI!$AU$6:$AU$197),"")</f>
        <v/>
      </c>
      <c r="L273" s="127"/>
    </row>
    <row r="274" spans="2:12" ht="39.950000000000003" customHeight="1" x14ac:dyDescent="0.25"/>
    <row r="275" spans="2:12" ht="39.950000000000003" customHeight="1" x14ac:dyDescent="0.25"/>
    <row r="276" spans="2:12" ht="39.950000000000003" customHeight="1" x14ac:dyDescent="0.25"/>
    <row r="277" spans="2:12" ht="39.950000000000003" customHeight="1" x14ac:dyDescent="0.25"/>
    <row r="278" spans="2:12" ht="39.950000000000003" customHeight="1" x14ac:dyDescent="0.25"/>
    <row r="279" spans="2:12" ht="39.950000000000003" customHeight="1" x14ac:dyDescent="0.25"/>
    <row r="280" spans="2:12" ht="39.950000000000003" customHeight="1" x14ac:dyDescent="0.25"/>
    <row r="281" spans="2:12" ht="39.950000000000003" customHeight="1" x14ac:dyDescent="0.25"/>
    <row r="282" spans="2:12" ht="39.950000000000003" customHeight="1" x14ac:dyDescent="0.25"/>
    <row r="283" spans="2:12" ht="39.950000000000003" customHeight="1" x14ac:dyDescent="0.25"/>
    <row r="284" spans="2:12" ht="39.950000000000003" customHeight="1" x14ac:dyDescent="0.25"/>
    <row r="285" spans="2:12" ht="39.950000000000003" customHeight="1" x14ac:dyDescent="0.25"/>
    <row r="286" spans="2:12" ht="39.950000000000003" customHeight="1" x14ac:dyDescent="0.25"/>
    <row r="287" spans="2:12" ht="39.950000000000003" customHeight="1" x14ac:dyDescent="0.25"/>
    <row r="288" spans="2:12" ht="39.950000000000003" customHeight="1" x14ac:dyDescent="0.25"/>
    <row r="289" ht="39.950000000000003" customHeight="1" x14ac:dyDescent="0.25"/>
    <row r="290" ht="39.950000000000003" customHeight="1" x14ac:dyDescent="0.25"/>
    <row r="291" ht="39.950000000000003" customHeight="1" x14ac:dyDescent="0.25"/>
    <row r="292" ht="39.950000000000003" customHeight="1" x14ac:dyDescent="0.25"/>
    <row r="293" ht="39.950000000000003" customHeight="1" x14ac:dyDescent="0.25"/>
    <row r="294" ht="39.950000000000003" customHeight="1" x14ac:dyDescent="0.25"/>
    <row r="295" ht="39.950000000000003" customHeight="1" x14ac:dyDescent="0.25"/>
    <row r="296" ht="39.950000000000003" customHeight="1" x14ac:dyDescent="0.25"/>
  </sheetData>
  <autoFilter ref="B3:J273" xr:uid="{53DFB07F-6ED7-4153-85AC-12B65A4E793B}"/>
  <phoneticPr fontId="3" type="noConversion"/>
  <conditionalFormatting sqref="E4:E273">
    <cfRule type="duplicateValues" dxfId="0" priority="73"/>
  </conditionalFormatting>
  <hyperlinks>
    <hyperlink ref="F4" r:id="rId1" display="https://zh.wikipedia.org/wiki/%E9%98%BF%E5%B0%94%E5%8F%8A%E5%88%A9%E4%BA%9A" xr:uid="{DC4F18F8-8AC9-410F-810F-7D96D208C062}"/>
    <hyperlink ref="G4" r:id="rId2" tooltip="阿爾及爾" display="https://zh.wikipedia.org/wiki/%E9%98%BF%E5%B0%94%E5%8F%8A%E5%B0%94" xr:uid="{C0BAF7B1-72BF-441E-AA51-B0AB0A8F56D3}"/>
    <hyperlink ref="F5" r:id="rId3" tooltip="安哥拉" display="https://zh.wikipedia.org/wiki/%E5%AE%89%E5%93%A5%E6%8B%89" xr:uid="{C3E86C66-4BA2-4B06-9559-8B83E2CC9657}"/>
    <hyperlink ref="G5" r:id="rId4" tooltip="魯安達" display="https://zh.wikipedia.org/wiki/%E7%BD%97%E5%AE%89%E8%BE%BE" xr:uid="{D6B789DE-4735-4CDF-AEA0-778F9EC5E3B0}"/>
    <hyperlink ref="F6" r:id="rId5" tooltip="貝南" display="https://zh.wikipedia.org/wiki/%E8%B4%9D%E5%AE%81" xr:uid="{0F11F7E0-4F02-4402-BC23-9E793DC3502A}"/>
    <hyperlink ref="G6" r:id="rId6" tooltip="新港" display="https://zh.wikipedia.org/wiki/%E6%B3%A2%E5%A4%9A%E8%AF%BA%E4%BC%8F" xr:uid="{02C5534F-52E5-4A8E-8024-556BE87A23B8}"/>
    <hyperlink ref="F7" r:id="rId7" tooltip="波札那" display="https://zh.wikipedia.org/wiki/%E5%8D%9A%E8%8C%A8%E7%93%A6%E7%BA%B3" xr:uid="{ED71BC97-7BA4-499B-9B6D-C250D2BEF9BA}"/>
    <hyperlink ref="G7" r:id="rId8" tooltip="未被國際普遍承認國家列表" display="https://zh.wikipedia.org/wiki/%E5%93%88%E5%8D%9A%E7%BD%97%E5%86%85" xr:uid="{8A2BD936-F440-4362-968F-AB26E87EC5E8}"/>
    <hyperlink ref="F8" r:id="rId9" tooltip="英屬印度洋領地" display="https://zh.wikipedia.org/wiki/%E8%8B%B1%E5%B1%9E%E5%8D%B0%E5%BA%A6%E6%B4%8B%E9%A2%86%E5%9C%B0" xr:uid="{C16ED1BF-7D50-4435-94D2-766255B1064F}"/>
    <hyperlink ref="G8" r:id="rId10" tooltip="迪亞哥加西亞島" display="https://zh.wikipedia.org/wiki/%E8%BF%AA%E4%BA%9A%E5%93%A5%E5%8A%A0%E8%A5%BF%E4%BA%9A%E5%B2%9B" xr:uid="{9BE21EEA-E13D-411E-84FD-B7072AF890E0}"/>
    <hyperlink ref="J8" r:id="rId11" tooltip="英國海外領地" display="https://zh.wikipedia.org/wiki/%E8%8B%B1%E5%9B%BD%E6%B5%B7%E5%A4%96%E9%A2%86%E5%9C%B0" xr:uid="{42F89D6E-83D0-4CC5-B97D-381D5C3C5955}"/>
    <hyperlink ref="F9" r:id="rId12" tooltip="布吉納法索" display="https://zh.wikipedia.org/wiki/%E5%B8%83%E5%9F%BA%E7%BA%B3%E6%B3%95%E7%B4%A2" xr:uid="{8F313BEF-F89B-461F-93C0-4930F9AA1474}"/>
    <hyperlink ref="G9" r:id="rId13" tooltip="瓦加杜古" display="https://zh.wikipedia.org/wiki/%E7%93%A6%E5%8A%A0%E6%9D%9C%E5%8F%A4" xr:uid="{83E0E576-B0C8-49EF-9CB2-2EC95D6BD855}"/>
    <hyperlink ref="F10" r:id="rId14" tooltip="蒲隆地" display="https://zh.wikipedia.org/wiki/%E5%B8%83%E9%9A%86%E8%BF%AA" xr:uid="{C1EACC44-B4F4-4CD3-8A59-6EAB4B75D8B2}"/>
    <hyperlink ref="G10" r:id="rId15" tooltip="基特加" display="https://zh.wikipedia.org/wiki/%E5%9F%BA%E7%89%B9%E5%8A%A0" xr:uid="{67AE5652-BB7F-4359-BB9F-3720EDB52792}"/>
    <hyperlink ref="F11" r:id="rId16" tooltip="喀麥隆" display="https://zh.wikipedia.org/wiki/%E5%96%80%E9%BA%A6%E9%9A%86" xr:uid="{FC2CE3F5-05DB-4BE9-BE74-DB1585B98ED4}"/>
    <hyperlink ref="G11" r:id="rId17" tooltip="雅恩德" display="https://zh.wikipedia.org/wiki/%E9%9B%85%E6%B8%A9%E5%BE%97" xr:uid="{D0B92A5C-427D-434D-B1D0-9A2016CF622B}"/>
    <hyperlink ref="F12" r:id="rId18" tooltip="維德角" display="https://zh.wikipedia.org/wiki/%E4%BD%9B%E5%BE%97%E8%A7%92" xr:uid="{4F655A35-3C56-4C2F-9167-BC0556B317A5}"/>
    <hyperlink ref="G12" r:id="rId19" tooltip="培亞" display="https://zh.wikipedia.org/wiki/%E6%99%AE%E6%8B%89%E4%BA%9A" xr:uid="{87289CD7-587F-4F9C-9B26-03E510AC49EB}"/>
    <hyperlink ref="F13" r:id="rId20" tooltip="中非共和國" display="https://zh.wikipedia.org/wiki/%E4%B8%AD%E9%9D%9E%E5%85%B1%E5%92%8C%E5%9C%8B" xr:uid="{79C0CBD0-6FCF-4640-8B42-34D6750480AC}"/>
    <hyperlink ref="G13" r:id="rId21" tooltip="班基" display="https://zh.wikipedia.org/wiki/%E7%8F%AD%E5%90%89" xr:uid="{C65ACC06-7AF4-41F4-AA80-8F2A2965AAA4}"/>
    <hyperlink ref="F14" r:id="rId22" tooltip="查德" display="https://zh.wikipedia.org/wiki/%E4%B9%8D%E5%BE%97" xr:uid="{920CCAEE-F002-42B7-8CFC-C2E00803A858}"/>
    <hyperlink ref="G14" r:id="rId23" tooltip="恩加美納" display="https://zh.wikipedia.org/wiki/%E6%81%A9%E8%B4%BE%E6%A2%85%E7%BA%B3" xr:uid="{3289609F-DEAB-4D6B-8CA7-C66381AA2A41}"/>
    <hyperlink ref="F15" r:id="rId24" tooltip="葛摩" display="https://zh.wikipedia.org/wiki/%E7%A7%91%E6%91%A9%E7%BD%97" xr:uid="{4CA5470C-C302-4057-A871-36D116770660}"/>
    <hyperlink ref="G15" r:id="rId25" tooltip="莫洛尼" display="https://zh.wikipedia.org/wiki/%E8%8E%AB%E7%BD%97%E5%B0%BC" xr:uid="{5EE64946-8A5C-4BDE-BCF2-5D41A39E4E1A}"/>
    <hyperlink ref="F16" r:id="rId26" tooltip="剛果（金）" display="https://zh.wikipedia.org/wiki/%E5%88%9A%E6%9E%9C%EF%BC%88%E9%87%91%EF%BC%89" xr:uid="{5A24B5F7-0905-419D-A666-2BDA7D41C033}"/>
    <hyperlink ref="G16" r:id="rId27" tooltip="金夏沙" display="https://zh.wikipedia.org/wiki/%E9%87%91%E6%B2%99%E8%90%A8" xr:uid="{36F34AE8-D8B0-4C1D-BBCF-C3D0E85978D4}"/>
    <hyperlink ref="F17" r:id="rId28" tooltip="剛果共和國" display="https://zh.wikipedia.org/wiki/%E5%88%9A%E6%9E%9C%E5%85%B1%E5%92%8C%E5%9B%BD" xr:uid="{A38A7383-5F2B-493B-BCFA-E60E4999D9FD}"/>
    <hyperlink ref="G17" r:id="rId29" tooltip="布拉薩市" display="https://zh.wikipedia.org/wiki/%E5%B8%83%E6%8B%89%E6%9F%B4%E7%BB%B4%E5%B0%94" xr:uid="{CA067E39-F1AA-4C04-A7A4-1836F2C84D01}"/>
    <hyperlink ref="F18" r:id="rId30" tooltip="象牙海岸" display="https://zh.wikipedia.org/wiki/%E7%A7%91%E7%89%B9%E8%BF%AA%E7%93%A6" xr:uid="{9B6F09E8-319F-4FEF-8C78-E007E88E9D49}"/>
    <hyperlink ref="G18" r:id="rId31" tooltip="雅穆索戈" display="https://zh.wikipedia.org/wiki/%E4%BA%9A%E7%A9%86%E8%8B%8F%E5%85%8B%E7%BD%97" xr:uid="{A054C4A0-3D7F-46BB-807E-9FF783C33E00}"/>
    <hyperlink ref="F19" r:id="rId32" tooltip="吉布地" display="https://zh.wikipedia.org/wiki/%E5%90%89%E5%B8%83%E6%8F%90" xr:uid="{E16991E3-4C5E-4D6A-8061-0A2DFD8BDE0D}"/>
    <hyperlink ref="G19" r:id="rId33" tooltip="吉布地市" display="https://zh.wikipedia.org/wiki/%E5%90%89%E5%B8%83%E6%8F%90%E5%B8%82" xr:uid="{C066D0F7-B108-4D32-9406-F6525D60F8B1}"/>
    <hyperlink ref="F20" r:id="rId34" tooltip="埃及" display="https://zh.wikipedia.org/wiki/%E5%9F%83%E5%8F%8A" xr:uid="{5D1F160B-F2D9-4EC4-A53F-434B58FFC1FA}"/>
    <hyperlink ref="G20" r:id="rId35" tooltip="開羅" display="https://zh.wikipedia.org/wiki/%E5%BC%80%E7%BD%97" xr:uid="{9A3B3821-0942-4BCC-A8B7-691E1F9319BA}"/>
    <hyperlink ref="F21" r:id="rId36" tooltip="赤道幾內亞" display="https://zh.wikipedia.org/wiki/%E8%B5%A4%E9%81%93%E5%87%A0%E5%86%85%E4%BA%9A" xr:uid="{434996DE-D430-424A-9E9A-37A12CE2E97A}"/>
    <hyperlink ref="G21" r:id="rId37" tooltip="馬拉博" display="https://zh.wikipedia.org/wiki/%E9%A9%AC%E6%8B%89%E5%8D%9A" xr:uid="{33FF7A8E-6960-4434-BF2F-BDE49E05FBA7}"/>
    <hyperlink ref="F22" r:id="rId38" tooltip="厄利垂亞" display="https://zh.wikipedia.org/wiki/%E5%8E%84%E7%AB%8B%E7%89%B9%E9%87%8C%E4%BA%9A" xr:uid="{D9D086CE-1B60-4A9F-92B7-84363FF9F249}"/>
    <hyperlink ref="G22" r:id="rId39" tooltip="阿斯瑪拉" display="https://zh.wikipedia.org/wiki/%E9%98%BF%E6%96%AF%E9%A9%AC%E6%8B%89" xr:uid="{246FAC61-B530-4B7B-BFB3-5B0936D78294}"/>
    <hyperlink ref="F23" r:id="rId40" tooltip="衣索比亞" display="https://zh.wikipedia.org/wiki/%E5%9F%83%E5%A1%9E%E4%BF%84%E6%AF%94%E4%BA%9A" xr:uid="{A358DBBD-9221-496D-BDF2-DC4F770BB343}"/>
    <hyperlink ref="G23" r:id="rId41" tooltip="阿迪斯阿貝巴" display="https://zh.wikipedia.org/wiki/%E4%BA%9A%E7%9A%84%E6%96%AF%E4%BA%9A%E8%B4%9D%E5%B7%B4" xr:uid="{16A6903A-4E8D-4E85-B253-034B6BC2684C}"/>
    <hyperlink ref="F24" r:id="rId42" tooltip="加彭" display="https://zh.wikipedia.org/wiki/%E5%8A%A0%E8%93%AC" xr:uid="{D1105757-7CE2-476C-88F0-FC99EEB754D3}"/>
    <hyperlink ref="G24" r:id="rId43" tooltip="自由市" display="https://zh.wikipedia.org/wiki/%E5%88%A9%E4%BC%AF%E7%BB%B4%E5%B0%94" xr:uid="{2862AB53-D5D6-4E08-9F67-EC5C7A53A7A8}"/>
    <hyperlink ref="F25" r:id="rId44" tooltip="甘比亞" display="https://zh.wikipedia.org/wiki/%E5%86%88%E6%AF%94%E4%BA%9A" xr:uid="{C27D946F-D87F-445A-8376-E9AC052F5372}"/>
    <hyperlink ref="G25" r:id="rId45" tooltip="班竹" display="https://zh.wikipedia.org/wiki/%E7%8F%AD%E7%8F%A0%E5%B0%94" xr:uid="{610333D0-6F10-456F-8607-BC785EA91DE2}"/>
    <hyperlink ref="F26" r:id="rId46" tooltip="迦納" display="https://zh.wikipedia.org/wiki/%E5%8A%A0%E7%BA%B3" xr:uid="{00677F8A-8DB3-465C-BAD5-AA4CDAAAA71A}"/>
    <hyperlink ref="G26" r:id="rId47" tooltip="阿克拉" display="https://zh.wikipedia.org/wiki/%E9%98%BF%E5%85%8B%E6%8B%89" xr:uid="{9BD3B4ED-BD7C-4B55-B7A7-232A15275122}"/>
    <hyperlink ref="F27" r:id="rId48" tooltip="幾內亞" display="https://zh.wikipedia.org/wiki/%E5%87%A0%E5%86%85%E4%BA%9A" xr:uid="{9923D650-C5D6-46BC-9B08-4C23D8AACFA8}"/>
    <hyperlink ref="G27" r:id="rId49" tooltip="柯那克里" display="https://zh.wikipedia.org/wiki/%E7%A7%91%E7%BA%B3%E5%85%8B%E9%87%8C" xr:uid="{803E8F95-DC49-4381-A9ED-DC92AE1F7DB5}"/>
    <hyperlink ref="F28" r:id="rId50" tooltip="幾內亞比索" display="https://zh.wikipedia.org/wiki/%E5%87%A0%E5%86%85%E4%BA%9A%E6%AF%94%E7%BB%8D" xr:uid="{0007A58B-7DC3-419F-8584-C970A3A0EDAE}"/>
    <hyperlink ref="G28" r:id="rId51" tooltip="比索" display="https://zh.wikipedia.org/wiki/%E6%AF%94%E7%BB%8D" xr:uid="{1C7091B0-2196-429D-828C-718360B0D3F3}"/>
    <hyperlink ref="F29" r:id="rId52" tooltip="肯亞" display="https://zh.wikipedia.org/wiki/%E8%82%AF%E5%B0%BC%E4%BA%9A" xr:uid="{98E818F6-1D79-43C9-A9B9-D0292B75F309}"/>
    <hyperlink ref="G29" r:id="rId53" tooltip="奈洛比" display="https://zh.wikipedia.org/wiki/%E5%86%85%E7%BD%97%E6%AF%95" xr:uid="{8DCA9662-AC6B-4FAA-BCBB-9A795D67C491}"/>
    <hyperlink ref="F30" r:id="rId54" tooltip="賴索托" display="https://zh.wikipedia.org/wiki/%E8%8E%B1%E7%B4%A2%E6%89%98" xr:uid="{41D2E2C2-90A7-49EE-ADE5-6B7C7C7F0C43}"/>
    <hyperlink ref="G30" r:id="rId55" tooltip="馬賽魯" display="https://zh.wikipedia.org/wiki/%E9%A9%AC%E5%A1%9E%E5%8D%A2" xr:uid="{87BB4DDF-6A86-4024-B194-A61DC6C3F960}"/>
    <hyperlink ref="F31" r:id="rId56" tooltip="賴比瑞亞" display="https://zh.wikipedia.org/wiki/%E5%88%A9%E6%AF%94%E9%87%8C%E4%BA%9A" xr:uid="{F91E287B-55F6-495E-8BC4-76F5534BBB7C}"/>
    <hyperlink ref="G31" r:id="rId57" tooltip="蒙羅維亞" display="https://zh.wikipedia.org/wiki/%E8%92%99%E7%BD%97%E7%BB%B4%E4%BA%9A" xr:uid="{28D17A76-6B3D-4358-9058-875D133B04C7}"/>
    <hyperlink ref="F32" r:id="rId58" tooltip="利比亞" display="https://zh.wikipedia.org/wiki/%E5%88%A9%E6%AF%94%E4%BA%9A" xr:uid="{D5DD0828-6505-46E5-B5E0-E681C0ED192D}"/>
    <hyperlink ref="G32" r:id="rId59" tooltip="的黎波里" display="https://zh.wikipedia.org/wiki/%E7%9A%84%E9%BB%8E%E6%B3%A2%E9%87%8C" xr:uid="{149FDA5D-1EC6-4839-B9FE-17BC416199A0}"/>
    <hyperlink ref="F33" r:id="rId60" tooltip="馬達加斯加" display="https://zh.wikipedia.org/wiki/%E9%A9%AC%E8%BE%BE%E5%8A%A0%E6%96%AF%E5%8A%A0" xr:uid="{CEC69288-C6B1-437D-A1D0-C7B6B17792FB}"/>
    <hyperlink ref="G33" r:id="rId61" tooltip="安塔那那利佛" display="https://zh.wikipedia.org/wiki/%E5%A1%94%E9%82%A3%E9%82%A3%E5%88%A9%E4%BD%9B" xr:uid="{2D58C528-09B2-4935-88C2-7C3F3FB4C30F}"/>
    <hyperlink ref="F34" r:id="rId62" tooltip="馬拉威" display="https://zh.wikipedia.org/wiki/%E9%A9%AC%E6%8B%89%E7%BB%B4" xr:uid="{FDEF30CF-4D9D-4B1A-AC56-E2C00CB08A1B}"/>
    <hyperlink ref="G34" r:id="rId63" tooltip="里朗威" display="https://zh.wikipedia.org/wiki/%E5%88%A9%E9%9A%86%E5%9C%AD" xr:uid="{0904B4BB-3EF5-436B-AE18-46C9C36DC6F7}"/>
    <hyperlink ref="F35" r:id="rId64" tooltip="馬里" display="https://zh.wikipedia.org/wiki/%E9%A9%AC%E9%87%8C" xr:uid="{811DD6FC-66C1-479E-8677-E3539E5AA77F}"/>
    <hyperlink ref="G35" r:id="rId65" tooltip="巴馬科" display="https://zh.wikipedia.org/wiki/%E5%B7%B4%E9%A9%AC%E7%A7%91" xr:uid="{B445E3AD-FA54-4277-A4C5-8F91282F8A23}"/>
    <hyperlink ref="F36" r:id="rId66" tooltip="茅利塔尼亞" display="https://zh.wikipedia.org/wiki/%E6%AF%9B%E9%87%8C%E5%A1%94%E5%B0%BC%E4%BA%9A" xr:uid="{9F1E8888-765B-4AA2-8592-7EF4A1D50DD0}"/>
    <hyperlink ref="G36" r:id="rId67" tooltip="諾克少" display="https://zh.wikipedia.org/wiki/%E5%8A%AA%E7%93%A6%E5%85%8B%E8%82%96%E7%89%B9" xr:uid="{A7480E56-2B24-4F04-8C02-2BE8C1D0B733}"/>
    <hyperlink ref="F37" r:id="rId68" tooltip="模里西斯" display="https://zh.wikipedia.org/wiki/%E6%AF%9B%E9%87%8C%E6%B1%82%E6%96%AF" xr:uid="{75BF57AD-EF46-4E58-92AE-79A0B880D5E6}"/>
    <hyperlink ref="G37" r:id="rId69" tooltip="路易士港" display="https://zh.wikipedia.org/wiki/%E8%B7%AF%E6%98%93%E6%B8%AF" xr:uid="{11EFE147-FA60-4EC9-A511-3DFF53051CB1}"/>
    <hyperlink ref="F38" r:id="rId70" tooltip="馬約特" display="https://zh.wikipedia.org/wiki/%E9%A9%AC%E7%BA%A6%E7%89%B9" xr:uid="{D1920C95-917F-48AB-A8F8-9CBE1323CC21}"/>
    <hyperlink ref="G38" r:id="rId71" tooltip="馬穆楚" display="https://zh.wikipedia.org/wiki/%E9%A9%AC%E7%A9%86%E6%A5%9A" xr:uid="{A9DA0262-2CF3-4968-AF88-D3999B32B408}"/>
    <hyperlink ref="J38" r:id="rId72" tooltip="法國行政區劃" display="https://zh.wikipedia.org/wiki/%E6%B3%95%E5%9B%BD%E8%A1%8C%E6%94%BF%E5%8C%BA%E5%88%92" xr:uid="{36D983E7-8EDD-4996-B7C6-8B1154D99E73}"/>
    <hyperlink ref="F39" r:id="rId73" tooltip="摩洛哥" display="https://zh.wikipedia.org/wiki/%E6%91%A9%E6%B4%9B%E5%93%A5" xr:uid="{5DF2FF83-8C5D-4546-83EA-08ECE3B81849}"/>
    <hyperlink ref="G39" r:id="rId74" tooltip="拉巴特" display="https://zh.wikipedia.org/wiki/%E6%8B%89%E5%B7%B4%E7%89%B9" xr:uid="{799C2268-BAC0-4743-8D75-2A8FA18DC4DB}"/>
    <hyperlink ref="F40" r:id="rId75" tooltip="莫三比克" display="https://zh.wikipedia.org/wiki/%E8%8E%AB%E6%A1%91%E6%AF%94%E5%85%8B" xr:uid="{19A4E585-C892-4307-AEEF-5796FBE722FE}"/>
    <hyperlink ref="G40" r:id="rId76" tooltip="馬布多" display="https://zh.wikipedia.org/wiki/%E9%A9%AC%E6%99%AE%E6%89%98" xr:uid="{98870D8A-3DDF-451F-A5E5-B46405B2A539}"/>
    <hyperlink ref="F41" r:id="rId77" tooltip="納米比亞" display="https://zh.wikipedia.org/wiki/%E7%BA%B3%E7%B1%B3%E6%AF%94%E4%BA%9A" xr:uid="{FF405481-DB6A-4FC9-AB09-8925144005ED}"/>
    <hyperlink ref="G41" r:id="rId78" tooltip="溫荷克" display="https://zh.wikipedia.org/wiki/%E6%B8%A9%E5%BE%97%E5%92%8C%E5%85%8B" xr:uid="{A8193780-9144-4930-B5FB-6461ACD85B42}"/>
    <hyperlink ref="F42" r:id="rId79" tooltip="尼日" display="https://zh.wikipedia.org/wiki/%E5%B0%BC%E6%97%A5%E5%B0%94" xr:uid="{6618D212-004F-4995-B11C-4F3FF65CE61B}"/>
    <hyperlink ref="G42" r:id="rId80" tooltip="尼阿美" display="https://zh.wikipedia.org/wiki/%E5%B0%BC%E4%BA%9A%E7%BE%8E" xr:uid="{C1A521EE-67DB-4224-9D29-70EAE204BA11}"/>
    <hyperlink ref="F43" r:id="rId81" tooltip="奈及利亞" display="https://zh.wikipedia.org/wiki/%E5%B0%BC%E6%97%A5%E5%88%A9%E4%BA%9A" xr:uid="{77B230C1-77CC-4BF2-B8B4-AD52B2DEA0D2}"/>
    <hyperlink ref="G43" r:id="rId82" tooltip="阿布加" display="https://zh.wikipedia.org/wiki/%E9%98%BF%E5%B8%83%E8%B4%BE" xr:uid="{E3DE0C7B-7AF3-4593-870D-E6225B60D41B}"/>
    <hyperlink ref="F44" r:id="rId83" tooltip="留尼旺" display="https://zh.wikipedia.org/wiki/%E7%95%99%E5%B0%BC%E6%97%BA" xr:uid="{0C86DB90-1E42-42CE-B0F0-4DB8FC1B8EFA}"/>
    <hyperlink ref="G44" r:id="rId84" tooltip="聖但尼 (留尼旺)" display="https://zh.wikipedia.org/wiki/%E5%9C%A3%E4%BD%86%E5%B0%BC_(%E7%95%99%E5%B0%BC%E6%B1%AA)" xr:uid="{3B1771B3-890A-49D8-BBEA-49F057A8BF8C}"/>
    <hyperlink ref="J44" r:id="rId85" tooltip="法國行政區劃" display="https://zh.wikipedia.org/wiki/%E6%B3%95%E5%9B%BD%E8%A1%8C%E6%94%BF%E5%8C%BA%E5%88%92" xr:uid="{30922AD2-DFE8-4D8A-BF06-0874F5CF10D3}"/>
    <hyperlink ref="F45" r:id="rId86" tooltip="盧安達" display="https://zh.wikipedia.org/wiki/%E5%8D%A2%E6%97%BA%E8%BE%BE" xr:uid="{19580CFE-B49C-43F7-B938-9F5A9DCBD39B}"/>
    <hyperlink ref="G45" r:id="rId87" tooltip="吉佳利" display="https://zh.wikipedia.org/wiki/%E5%9F%BA%E5%8A%A0%E5%88%A9" xr:uid="{29105CFB-85FB-4C3F-ADD4-E1540CD88EC8}"/>
    <hyperlink ref="F46" r:id="rId88" tooltip="聖赫倫那" display="https://zh.wikipedia.org/wiki/%E8%81%96%E8%B5%AB%E5%80%AB%E9%82%A3" xr:uid="{33852E34-6F83-42F0-9078-A7CF6C679B66}"/>
    <hyperlink ref="G46" r:id="rId89" tooltip="詹姆斯敦 (聖海蓮娜)" display="https://zh.wikipedia.org/wiki/%E8%A9%B9%E5%A7%86%E6%96%AF%E6%95%A6_(%E5%9C%A3%E8%B5%AB%E5%8B%92%E6%8B%BF)" xr:uid="{621DEF14-8D95-4605-87D3-F305F45698E1}"/>
    <hyperlink ref="F47" r:id="rId90" tooltip="聖多美普林西比" display="https://zh.wikipedia.org/wiki/%E5%9C%A3%E5%A4%9A%E7%BE%8E%E5%92%8C%E6%99%AE%E6%9E%97%E8%A5%BF%E6%AF%94" xr:uid="{021F7367-136D-47AC-81B3-EA0422030F13}"/>
    <hyperlink ref="G47" r:id="rId91" tooltip="聖多美" display="https://zh.wikipedia.org/wiki/%E5%9C%A3%E5%A4%9A%E7%BE%8E" xr:uid="{29CF88ED-55BB-483B-A72A-C157E3C09CC0}"/>
    <hyperlink ref="F48" r:id="rId92" tooltip="塞內加爾" display="https://zh.wikipedia.org/wiki/%E5%A1%9E%E5%86%85%E5%8A%A0%E5%B0%94" xr:uid="{37E1CB1F-4488-4ED9-9FE7-597BA506D1D3}"/>
    <hyperlink ref="G48" r:id="rId93" tooltip="達卡" display="https://zh.wikipedia.org/wiki/%E8%BE%BE%E5%96%80%E5%B0%94" xr:uid="{F4397714-04E7-49E2-B20C-CE720F60879E}"/>
    <hyperlink ref="F49" r:id="rId94" tooltip="塞席爾" display="https://zh.wikipedia.org/wiki/%E5%A1%9E%E8%88%8C%E5%B0%94" xr:uid="{DDD798EB-FD51-4C06-88D7-0066F9865767}"/>
    <hyperlink ref="G49" r:id="rId95" tooltip="維多利亞 (塞席爾)" display="https://zh.wikipedia.org/wiki/%E7%BB%B4%E5%A4%9A%E5%88%A9%E4%BA%9A_(%E5%A1%9E%E8%88%8C%E5%B0%94)" xr:uid="{F13F7D40-A342-405E-9B0E-CBBFBAC5DDEA}"/>
    <hyperlink ref="F50" r:id="rId96" tooltip="獅子山" display="https://zh.wikipedia.org/wiki/%E5%A1%9E%E6%8B%89%E5%88%A9%E6%98%82" xr:uid="{4E5BCD88-F8D6-44B3-B011-85F995660BD5}"/>
    <hyperlink ref="G50" r:id="rId97" tooltip="自由城" display="https://zh.wikipedia.org/wiki/%E5%BC%97%E9%87%8C%E6%95%A6" xr:uid="{EBBA6CEF-2D00-4F5D-B342-9198A4829D95}"/>
    <hyperlink ref="F51" r:id="rId98" tooltip="索馬利亞" display="https://zh.wikipedia.org/wiki/%E7%B4%A2%E9%A9%AC%E9%87%8C" xr:uid="{31E154BB-04E0-486B-B968-5DA2B72DC29A}"/>
    <hyperlink ref="G51" r:id="rId99" tooltip="摩加迪休" display="https://zh.wikipedia.org/wiki/%E6%91%A9%E5%8A%A0%E8%BF%AA%E6%B2%99" xr:uid="{A9717E1D-F880-4CE8-8F75-C2E1AE60CDF7}"/>
    <hyperlink ref="F52" r:id="rId100" tooltip="南非" display="https://zh.wikipedia.org/wiki/%E5%8D%97%E9%9D%9E" xr:uid="{964C1300-FD0A-4B7F-9F34-EC8CC80CBF5A}"/>
    <hyperlink ref="G52" r:id="rId101" tooltip="赫爾辛基" display="https://zh.wikipedia.org/wiki/%E6%AF%94%E5%8B%92%E9%99%80%E5%88%A9%E4%BA%9A" xr:uid="{DCDFAB85-7598-4F0B-A936-0C2DBEFE2F6D}"/>
    <hyperlink ref="H52" r:id="rId102" display="https://zh.wikipedia.org/wiki/%E5%BC%80%E6%99%AE%E6%95%A6" xr:uid="{19F8E14B-503B-489B-8390-FB013D30B76A}"/>
    <hyperlink ref="I52" r:id="rId103" tooltip="布隆泉" display="https://zh.wikipedia.org/wiki/%E5%B8%83%E9%9A%86%E6%96%B9%E4%B8%B9" xr:uid="{55EE6BDB-8AF2-480F-B728-875F75FC2359}"/>
    <hyperlink ref="F53" r:id="rId104" tooltip="蘇丹" display="https://zh.wikipedia.org/wiki/%E8%8B%8F%E4%B8%B9" xr:uid="{BAD49645-B217-45F0-891F-72AF56C365A7}"/>
    <hyperlink ref="G53" r:id="rId105" tooltip="喀土穆" display="https://zh.wikipedia.org/wiki/%E5%96%80%E5%9C%9F%E7%A9%86" xr:uid="{D2309614-DAB6-45AE-8687-F443460C39F2}"/>
    <hyperlink ref="F54" r:id="rId106" tooltip="史瓦帝尼" display="https://zh.wikipedia.org/wiki/%E5%8F%B2%E7%93%A6%E5%B8%9D%E5%B0%BC" xr:uid="{41F42D99-BF1F-42F7-8DE7-FE368A7A67DD}"/>
    <hyperlink ref="G54" r:id="rId107" tooltip="墨巴本" display="https://zh.wikipedia.org/wiki/%E5%A2%A8%E5%B7%B4%E6%9C%AC" xr:uid="{CDEA2936-75C2-4B6C-BB4B-C512C6BF357C}"/>
    <hyperlink ref="F55" r:id="rId108" tooltip="坦尚尼亞" display="https://zh.wikipedia.org/wiki/%E5%9D%A6%E6%A1%91%E5%B0%BC%E4%BA%9A" xr:uid="{67639737-D50C-4EA2-A990-921BA2FAB71A}"/>
    <hyperlink ref="G55" r:id="rId109" tooltip="杜篤瑪" display="https://zh.wikipedia.org/wiki/%E5%A4%9A%E5%A4%9A%E9%A9%AC" xr:uid="{61036A81-D948-44FA-9676-EBC3A4CBEF59}"/>
    <hyperlink ref="F56" r:id="rId110" tooltip="多哥" display="https://zh.wikipedia.org/wiki/%E5%A4%9A%E5%93%A5" xr:uid="{AC047E98-2714-48D4-B0C7-7BDB0EC5D25F}"/>
    <hyperlink ref="G56" r:id="rId111" tooltip="洛梅" display="https://zh.wikipedia.org/wiki/%E6%B4%9B%E7%BE%8E" xr:uid="{8E0B104D-E366-4522-AB0D-44365299A23F}"/>
    <hyperlink ref="F57" r:id="rId112" tooltip="突尼西亞" display="https://zh.wikipedia.org/wiki/%E7%AA%81%E5%B0%BC%E6%96%AF" xr:uid="{DF8219AE-1E56-4AFC-B634-FAEB484B2246}"/>
    <hyperlink ref="G57" r:id="rId113" tooltip="突尼西亞市" display="https://zh.wikipedia.org/wiki/%E7%AA%81%E5%B0%BC%E6%96%AF%E5%B8%82" xr:uid="{2FEF7045-50DC-4B0E-A37D-A0D3E6B0ED87}"/>
    <hyperlink ref="F58" r:id="rId114" tooltip="烏干達" display="https://zh.wikipedia.org/wiki/%E4%B9%8C%E5%B9%B2%E8%BE%BE" xr:uid="{77DAED2A-6C44-444B-82CC-E61F5DCBD3AD}"/>
    <hyperlink ref="G58" r:id="rId115" tooltip="康培拉" display="https://zh.wikipedia.org/wiki/%E5%9D%8E%E5%B8%95%E6%8B%89" xr:uid="{002AEC1F-3B6C-4F06-BD5F-F4DB8887E74C}"/>
    <hyperlink ref="F59" r:id="rId116" tooltip="撒拉威阿拉伯民主共和國" display="https://zh.wikipedia.org/wiki/%E9%98%BF%E6%8B%89%E4%BC%AF%E6%92%92%E5%93%88%E6%8B%89%E6%B0%91%E4%B8%BB%E5%85%B1%E5%92%8C%E5%9B%BD" xr:uid="{C96A96FE-6FAC-43FA-841E-C755165DB935}"/>
    <hyperlink ref="G59" r:id="rId117" tooltip="阿尤恩" display="https://zh.wikipedia.org/wiki/%E9%98%BF%E5%B0%A4%E6%81%A9" xr:uid="{910053E7-3CE3-4B21-B7FC-615F67A1F739}"/>
    <hyperlink ref="J59" r:id="rId118" tooltip="有限承認國家列表" display="https://zh.wikipedia.org/wiki/%E6%9C%89%E9%99%90%E6%89%BF%E8%AE%A4%E5%9B%BD%E5%AE%B6%E5%88%97%E8%A1%A8" xr:uid="{716DC910-A967-44A5-BFB9-1243804565B6}"/>
    <hyperlink ref="F60" r:id="rId119" tooltip="尚比亞" display="https://zh.wikipedia.org/wiki/%E8%B5%9E%E6%AF%94%E4%BA%9A" xr:uid="{3BF1A616-EBC2-4893-85CF-1DDD7E359B93}"/>
    <hyperlink ref="G60" r:id="rId120" tooltip="路沙卡" display="https://zh.wikipedia.org/wiki/%E5%8D%A2%E8%90%A8%E5%8D%A1" xr:uid="{791CA38C-42AB-47A6-A84D-E6ECCE76998E}"/>
    <hyperlink ref="F61" r:id="rId121" tooltip="辛巴威" display="https://zh.wikipedia.org/wiki/%E6%B4%A5%E5%B7%B4%E5%B8%83%E9%9F%A6" xr:uid="{4DEB7CBB-4F32-44C2-8E15-D6E09C746B90}"/>
    <hyperlink ref="G61" r:id="rId122" tooltip="哈拉雷" display="https://zh.wikipedia.org/wiki/%E5%93%88%E6%8B%89%E9%9B%B7" xr:uid="{6FB3BB22-7DB6-40C8-9F08-D78D89A8ECE9}"/>
    <hyperlink ref="F62" r:id="rId123" tooltip="索馬利蘭" display="https://zh.wikipedia.org/wiki/%E7%B4%A2%E9%A9%AC%E9%87%8C%E5%85%B0" xr:uid="{DBB5A62A-53D6-44F6-B011-81D1BE7F5ABE}"/>
    <hyperlink ref="G62" r:id="rId124" tooltip="哈爾格薩" display="https://zh.wikipedia.org/wiki/%E5%93%88%E5%B0%94%E6%A0%BC%E8%90%A8" xr:uid="{234BC7EF-A712-4961-B7F5-338B5F4A93BA}"/>
    <hyperlink ref="J62" r:id="rId125" tooltip="未被國際普遍承認國家列表" display="https://zh.wikipedia.org/wiki/%E6%9C%AA%E8%A2%AB%E5%9B%BD%E9%99%85%E6%99%AE%E9%81%8D%E6%89%BF%E8%AE%A4%E5%9B%BD%E5%AE%B6%E5%88%97%E8%A1%A8" xr:uid="{B9A124DD-AA88-4B04-9EDB-B2E523668BAA}"/>
    <hyperlink ref="F63" r:id="rId126" tooltip="南蘇丹" display="https://zh.wikipedia.org/wiki/%E5%8D%97%E8%98%87%E4%B8%B9" xr:uid="{74E1178E-6FBA-46FE-BF4B-6F93E60AF4C6}"/>
    <hyperlink ref="G63" r:id="rId127" tooltip="朱巴" display="https://zh.wikipedia.org/wiki/%E6%9C%B1%E5%B7%B4" xr:uid="{CCD2EEBA-BCE0-4EA8-9559-4F5796B4ECE4}"/>
    <hyperlink ref="J63" r:id="rId128" tooltip="南蘇丹獨立公投" display="https://zh.wikipedia.org/wiki/%E5%8D%97%E8%8B%8F%E4%B8%B9%E7%8B%AC%E7%AB%8B%E5%85%AC%E6%8A%95" xr:uid="{25A74065-BC92-48E4-8979-4ADF72A9DDA6}"/>
    <hyperlink ref="F64" r:id="rId129" tooltip="阿富汗" display="https://zh.wikipedia.org/wiki/%E9%98%BF%E5%AF%8C%E6%B1%97" xr:uid="{96C0DA01-9A51-40D1-B424-7EEAB0AD43C8}"/>
    <hyperlink ref="G64" r:id="rId130" tooltip="喀波耳" display="https://zh.wikipedia.org/wiki/%E5%96%80%E5%B8%83%E5%B0%94" xr:uid="{AB0936F2-321A-4D36-B538-2777B2552D32}"/>
    <hyperlink ref="F65" r:id="rId131" display="https://zh.wikipedia.org/wiki/%E4%BA%9A%E7%BE%8E%E5%B0%BC%E4%BA%9A" xr:uid="{3ADD9646-28A7-460A-9DDB-60DCA0AC22AF}"/>
    <hyperlink ref="G65" r:id="rId132" tooltip="葉里溫" display="https://zh.wikipedia.org/wiki/%E5%9F%83%E9%87%8C%E6%B8%A9" xr:uid="{B0D24696-E937-489B-B5B6-F8FDE9B409C5}"/>
    <hyperlink ref="F66" r:id="rId133" tooltip="聖但尼 (留尼旺)" display="https://zh.wikipedia.org/wiki/%E9%98%BF%E5%A1%9E%E6%8B%9C%E7%96%86" xr:uid="{3C79F6E3-F660-497F-8CD4-B60F2F45714B}"/>
    <hyperlink ref="G66" r:id="rId134" tooltip="巴庫" display="https://zh.wikipedia.org/wiki/%E5%B7%B4%E5%BA%93" xr:uid="{92D59858-5CAC-4036-A47C-98E9132202BE}"/>
    <hyperlink ref="F67" r:id="rId135" tooltip="巴林" display="https://zh.wikipedia.org/wiki/%E5%B7%B4%E6%9E%97" xr:uid="{43FA2CDF-18DF-4EE0-A077-BEB48961EA11}"/>
    <hyperlink ref="G67" r:id="rId136" tooltip="麥納瑪" display="https://zh.wikipedia.org/wiki/%E9%BA%A6%E7%BA%B3%E9%BA%A6" xr:uid="{B9298C9B-7571-4E56-9352-22D22B5AF286}"/>
    <hyperlink ref="F68" r:id="rId137" tooltip="孟加拉國" display="https://zh.wikipedia.org/wiki/%E5%AD%9F%E5%8A%A0%E6%8B%89%E5%9B%BD" xr:uid="{A5AAAB17-A39D-4EF9-94C1-CB773721419F}"/>
    <hyperlink ref="G68" r:id="rId138" tooltip="達卡" display="https://zh.wikipedia.org/wiki/%E8%BE%BE%E5%8D%A1" xr:uid="{8EF99531-5A1B-4C22-A83E-540082F8145C}"/>
    <hyperlink ref="F69" r:id="rId139" tooltip="中華人民共和國" display="https://zh.wikipedia.org/wiki/%E4%B8%AD%E5%8D%8E%E4%BA%BA%E6%B0%91%E5%85%B1%E5%92%8C%E5%9B%BD" xr:uid="{92E5511C-196E-4AA5-91A6-60AB0A491D9C}"/>
    <hyperlink ref="G69" r:id="rId140" display="https://zh.wikipedia.org/wiki/%E5%8C%97%E4%BA%AC" xr:uid="{DBB43A5A-4503-46E8-A6B1-08702F01B86B}"/>
    <hyperlink ref="F70" r:id="rId141" tooltip="不丹" display="https://zh.wikipedia.org/wiki/%E4%B8%8D%E4%B8%B9" xr:uid="{BD2CB54F-7E0C-4190-B1AC-039D06C3FDCB}"/>
    <hyperlink ref="G70" r:id="rId142" tooltip="辛布" display="https://zh.wikipedia.org/wiki/%E5%BB%B7%E5%B8%83" xr:uid="{C46A125F-F75C-4878-B3D5-3D36A3443BB8}"/>
    <hyperlink ref="F71" r:id="rId143" tooltip="汶萊" display="https://zh.wikipedia.org/wiki/%E6%96%87%E8%8E%B1" xr:uid="{556AC21F-B70B-4EBE-A32C-E6FF4AC8B998}"/>
    <hyperlink ref="G71" r:id="rId144" tooltip="斯里巴卡旺" display="https://zh.wikipedia.org/wiki/%E6%96%AF%E9%87%8C%E5%B7%B4%E5%8A%A0%E7%81%A3" xr:uid="{2E8E606F-DD83-4D82-811C-F3409DDC7A3E}"/>
    <hyperlink ref="F72" r:id="rId145" tooltip="柬埔寨" display="https://zh.wikipedia.org/wiki/%E6%9F%AC%E5%9F%94%E5%AF%A8" xr:uid="{C7263786-1348-43D2-B815-9408B7340CCF}"/>
    <hyperlink ref="G72" r:id="rId146" tooltip="金邊" display="https://zh.wikipedia.org/wiki/%E9%87%91%E8%BE%B9" xr:uid="{FA87C4AF-4A49-4E72-83B3-A92792F3EF0F}"/>
    <hyperlink ref="F73" r:id="rId147" tooltip="聖誕島" display="https://zh.wikipedia.org/wiki/%E5%9C%A3%E8%AF%9E%E5%B2%9B" xr:uid="{B3702F81-BAF7-4734-837F-B76DF2CF5F56}"/>
    <hyperlink ref="G73" r:id="rId148" tooltip="飛魚灣" display="https://zh.wikipedia.org/wiki/%E9%A3%9E%E9%B1%BC%E6%B9%BE" xr:uid="{A609003E-950E-440F-B9B5-3C9D0E9E5CEC}"/>
    <hyperlink ref="J73" r:id="rId149" tooltip="澳洲行政區劃" display="https://zh.wikipedia.org/wiki/%E6%BE%B3%E5%A4%A7%E5%88%A9%E4%BA%9A%E8%A1%8C%E6%94%BF%E5%8C%BA%E5%88%92" xr:uid="{E0FF1BEC-1145-44D9-8F45-967908928979}"/>
    <hyperlink ref="F74" r:id="rId150" tooltip="科科斯（基林）群島" display="https://zh.wikipedia.org/wiki/%E7%A7%91%E7%A7%91%E6%96%AF%EF%BC%88%E5%9F%BA%E6%9E%97%EF%BC%89%E7%BE%A4%E5%B2%9B" xr:uid="{909BFFC6-F8F5-444A-B822-183676A0D3F1}"/>
    <hyperlink ref="G74" r:id="rId151" tooltip="西島" display="https://zh.wikipedia.org/wiki/%E8%A5%BF%E5%B3%B6" xr:uid="{119D773D-556A-4871-B431-5B592563684E}"/>
    <hyperlink ref="J74" r:id="rId152" tooltip="澳洲行政區劃" display="https://zh.wikipedia.org/wiki/%E6%BE%B3%E5%A4%A7%E5%88%A9%E4%BA%9A%E8%A1%8C%E6%94%BF%E5%8C%BA%E5%88%92" xr:uid="{6ECA4A0F-51FA-4F01-B93F-A7A72494DFC9}"/>
    <hyperlink ref="F131" r:id="rId153" tooltip="賽普勒斯" display="https://zh.wikipedia.org/wiki/%E5%A1%9E%E6%B5%A6%E8%B7%AF%E6%96%AF" xr:uid="{D422EA25-5074-454D-B764-BE3C62C3202B}"/>
    <hyperlink ref="G131" r:id="rId154" tooltip="尼柯西亞" display="https://zh.wikipedia.org/wiki/%E5%B0%BC%E7%A7%91%E8%A5%BF%E4%BA%9A" xr:uid="{BCBA803B-8912-44C8-9106-8A8F23668F17}"/>
    <hyperlink ref="F76" r:id="rId155" tooltip="喬治亞" display="https://zh.wikipedia.org/wiki/%E6%A0%BC%E9%B2%81%E5%90%89%E4%BA%9A" xr:uid="{E06B634A-ADF8-44A6-8C95-330398D07C63}"/>
    <hyperlink ref="G76" r:id="rId156" tooltip="提比里斯" display="https://zh.wikipedia.org/wiki/%E7%AC%AC%E6%AF%94%E5%88%A9%E6%96%AF" xr:uid="{8E33039E-038B-4000-8A1A-63D5415278B3}"/>
    <hyperlink ref="F78" r:id="rId157" tooltip="印度" display="https://zh.wikipedia.org/wiki/%E5%8D%B0%E5%BA%A6" xr:uid="{91B83C54-8030-4557-8EFD-E39A981E97D7}"/>
    <hyperlink ref="G78" r:id="rId158" tooltip="新德里" display="https://zh.wikipedia.org/wiki/%E6%96%B0%E5%BE%B7%E9%87%8C" xr:uid="{0CF6F560-BD2A-45D3-8700-E4C5EF46F3EF}"/>
    <hyperlink ref="F79" r:id="rId159" tooltip="印尼" display="https://zh.wikipedia.org/wiki/%E5%8D%B0%E5%B0%BC" xr:uid="{9577A623-2638-49B5-9D58-8DF6B792D179}"/>
    <hyperlink ref="G79" r:id="rId160" tooltip="雅加達" display="https://zh.wikipedia.org/wiki/%E9%9B%85%E5%8A%A0%E8%BE%BE" xr:uid="{B84692CE-4A63-453A-81D1-857349D4AFD8}"/>
    <hyperlink ref="F80" r:id="rId161" tooltip="伊朗" display="https://zh.wikipedia.org/wiki/%E4%BC%8A%E6%9C%97" xr:uid="{99822E8A-4F41-4421-82AD-18DAA0983BAE}"/>
    <hyperlink ref="G80" r:id="rId162" tooltip="德黑蘭" display="https://zh.wikipedia.org/wiki/%E5%BE%B7%E9%BB%91%E5%85%B0" xr:uid="{69C4CE3D-B8EF-4170-86F1-DBE442CE6AD7}"/>
    <hyperlink ref="F81" r:id="rId163" tooltip="伊拉克" display="https://zh.wikipedia.org/wiki/%E4%BC%8A%E6%8B%89%E5%85%8B" xr:uid="{650228AC-CCE3-4A73-B72F-F47F477DF648}"/>
    <hyperlink ref="G81" r:id="rId164" tooltip="巴格達" display="https://zh.wikipedia.org/wiki/%E5%B7%B4%E6%A0%BC%E8%BE%BE" xr:uid="{8607A0FA-5CFC-4A01-A119-312D3806969A}"/>
    <hyperlink ref="F82" r:id="rId165" tooltip="以色列" display="https://zh.wikipedia.org/wiki/%E4%BB%A5%E8%89%B2%E5%88%97" xr:uid="{F8105567-645D-4153-A358-75C0B486B0BB}"/>
    <hyperlink ref="G82" r:id="rId166" tooltip="耶路撒冷" display="https://zh.wikipedia.org/wiki/%E8%80%B6%E8%B7%AF%E6%92%92%E5%86%B7" xr:uid="{0D02BCC5-7568-446E-B3CB-8E78BC05F374}"/>
    <hyperlink ref="F83" r:id="rId167" tooltip="日本" display="https://zh.wikipedia.org/wiki/%E6%97%A5%E6%9C%AC" xr:uid="{E232AF96-E11E-4270-9F24-EADE2797D408}"/>
    <hyperlink ref="G83" r:id="rId168" tooltip="東京" display="https://zh.wikipedia.org/wiki/%E6%9D%B1%E4%BA%AC" xr:uid="{7DBC1FDE-DC63-407F-AF49-5F1489E509AE}"/>
    <hyperlink ref="F84" r:id="rId169" tooltip="約旦" display="https://zh.wikipedia.org/wiki/%E7%BA%A6%E6%97%A6" xr:uid="{74EBA1F5-CB5E-4A65-8447-9E3B910173B9}"/>
    <hyperlink ref="G84" r:id="rId170" tooltip="安曼" display="https://zh.wikipedia.org/wiki/%E5%AE%89%E6%9B%BC" xr:uid="{85578A61-47E3-440B-8A6D-DDD883D8E017}"/>
    <hyperlink ref="F85" r:id="rId171" tooltip="哈薩克" display="https://zh.wikipedia.org/wiki/%E5%93%88%E8%96%A9%E5%85%8B%E6%96%AF%E5%9D%A6" xr:uid="{C006B95B-8153-45F8-B318-7A5E0BBD1285}"/>
    <hyperlink ref="G85" r:id="rId172" tooltip="努爾蘇丹" display="https://zh.wikipedia.org/wiki/%E5%8A%AA%E5%B0%94%E8%8B%8F%E4%B8%B9" xr:uid="{16F03E74-5A26-432F-A49A-730D7EEC3843}"/>
    <hyperlink ref="F86" r:id="rId173" tooltip="北韓" display="https://zh.wikipedia.org/wiki/%E6%9C%9D%E9%B2%9C" xr:uid="{152CC51F-A56F-4006-9395-C81558AE9E0A}"/>
    <hyperlink ref="G86" r:id="rId174" tooltip="平壤" display="https://zh.wikipedia.org/wiki/%E5%B9%B3%E5%A3%A4" xr:uid="{68FA4968-5D16-449C-B9BF-23F74905DBA4}"/>
    <hyperlink ref="F87" r:id="rId175" tooltip="韓國" display="https://zh.wikipedia.org/wiki/%E9%9F%A9%E5%9B%BD" xr:uid="{4AB2CB4B-EA63-41AE-B9DB-7D25BCFF1CDC}"/>
    <hyperlink ref="G87" r:id="rId176" tooltip="首爾" display="https://zh.wikipedia.org/wiki/%E9%A6%96%E5%B0%94" xr:uid="{20D1537E-99CD-4A25-B9CE-E45795C98F43}"/>
    <hyperlink ref="F88" r:id="rId177" tooltip="科威特" display="https://zh.wikipedia.org/wiki/%E7%A7%91%E5%A8%81%E7%89%B9" xr:uid="{B57E86C7-6EF5-4BF6-A71B-F0BAE7FA30D0}"/>
    <hyperlink ref="G88" r:id="rId178" tooltip="科威特城" display="https://zh.wikipedia.org/wiki/%E7%A7%91%E5%A8%81%E7%89%B9%E5%9F%8E" xr:uid="{6597AF04-7AEE-48D3-A70D-31D7EE00DD90}"/>
    <hyperlink ref="F89" r:id="rId179" tooltip="吉爾吉斯" display="https://zh.wikipedia.org/wiki/%E5%90%89%E5%B0%94%E5%90%89%E6%96%AF%E6%96%AF%E5%9D%A6" xr:uid="{3C761028-D38A-494C-AD24-EC9E94EEE30A}"/>
    <hyperlink ref="G89" r:id="rId180" tooltip="比斯凱克" display="https://zh.wikipedia.org/wiki/%E6%AF%94%E4%BB%80%E5%87%AF%E5%85%8B" xr:uid="{A4E6EA6B-F0BB-480D-8B75-C2EF68666D8A}"/>
    <hyperlink ref="F90" r:id="rId181" tooltip="寮國" display="https://zh.wikipedia.org/wiki/%E8%80%81%E6%8C%9D" xr:uid="{2728AFAD-1290-4E2E-A9D9-9CE1969E81C6}"/>
    <hyperlink ref="G90" r:id="rId182" tooltip="永珍" display="https://zh.wikipedia.org/wiki/%E4%B8%87%E8%B1%A1" xr:uid="{F80E3AE5-DBFC-4F75-85B1-47A1B41EC645}"/>
    <hyperlink ref="F91" r:id="rId183" tooltip="黎巴嫩" display="https://zh.wikipedia.org/wiki/%E9%BB%8E%E5%B7%B4%E5%AB%A9" xr:uid="{4E7804FA-891A-4B43-A480-C8DCB5ADC0EC}"/>
    <hyperlink ref="G91" r:id="rId184" tooltip="貝魯特" display="https://zh.wikipedia.org/wiki/%E8%B4%9D%E9%B2%81%E7%89%B9" xr:uid="{F7BF0691-02D0-442C-8C8D-07B9927068BE}"/>
    <hyperlink ref="F93" r:id="rId185" tooltip="馬來西亞" display="https://zh.wikipedia.org/wiki/%E9%A9%AC%E6%9D%A5%E8%A5%BF%E4%BA%9A" xr:uid="{FDA1C3EF-DA1A-4CB5-9C81-B07A7D5DDE86}"/>
    <hyperlink ref="G93" r:id="rId186" tooltip="吉隆坡" display="https://zh.wikipedia.org/wiki/%E5%90%89%E9%9A%86%E5%9D%A1" xr:uid="{00C59970-5E48-4BA6-9432-9079A4D4641A}"/>
    <hyperlink ref="F94" r:id="rId187" tooltip="馬爾地夫" display="https://zh.wikipedia.org/wiki/%E9%A9%AC%E5%B0%94%E4%BB%A3%E5%A4%AB" xr:uid="{FB1516A4-9B9A-4B84-910F-908DE82A6144}"/>
    <hyperlink ref="G94" r:id="rId188" tooltip="馬累" display="https://zh.wikipedia.org/wiki/%E9%A9%AC%E7%B4%AF" xr:uid="{D150E8D9-D64C-453D-9E3F-CA0E8C08EF8C}"/>
    <hyperlink ref="F95" r:id="rId189" tooltip="蒙古" display="https://zh.wikipedia.org/wiki/%E8%92%99%E5%8F%A4" xr:uid="{C7319878-D7F5-4937-86AC-14C5EFAB350B}"/>
    <hyperlink ref="G95" r:id="rId190" tooltip="烏蘭巴托" display="https://zh.wikipedia.org/wiki/%E4%B9%8C%E5%85%B0%E5%B7%B4%E6%89%98" xr:uid="{110EB57F-95BE-45E1-BFE9-9413216FC69F}"/>
    <hyperlink ref="F96" r:id="rId191" tooltip="緬甸" display="https://zh.wikipedia.org/wiki/%E7%BC%85%E7%94%B8" xr:uid="{8997BA0D-5CA3-45BD-A4C8-C8B4FE5CEB20}"/>
    <hyperlink ref="G96" r:id="rId192" tooltip="奈比多" display="https://zh.wikipedia.org/wiki/%E5%86%85%E6%AF%94%E9%83%BD" xr:uid="{F53C0987-0502-446C-BB74-9DD0F67D15C1}"/>
    <hyperlink ref="F97" r:id="rId193" tooltip="尼泊爾" display="https://zh.wikipedia.org/wiki/%E5%B0%BC%E6%B3%8A%E5%B0%94" xr:uid="{D749B832-7C5B-4763-90DA-CA661CCFE9EF}"/>
    <hyperlink ref="G97" r:id="rId194" tooltip="加德滿都" display="https://zh.wikipedia.org/wiki/%E5%8A%A0%E5%BE%B7%E6%BB%A1%E9%83%BD" xr:uid="{6821B2A2-C09F-4D38-9AF7-70468FE0EE98}"/>
    <hyperlink ref="F98" r:id="rId195" tooltip="阿曼" display="https://zh.wikipedia.org/wiki/%E9%98%BF%E6%9B%BC" xr:uid="{E88DF308-26B4-4A8C-8A00-332C54E1E6B1}"/>
    <hyperlink ref="G98" r:id="rId196" tooltip="馬斯喀特" display="https://zh.wikipedia.org/wiki/%E9%A9%AC%E6%96%AF%E5%96%80%E7%89%B9" xr:uid="{89040F00-2539-4AB8-9A17-7DFE54966B10}"/>
    <hyperlink ref="F99" r:id="rId197" tooltip="巴基斯坦" display="https://zh.wikipedia.org/wiki/%E5%B7%B4%E5%9F%BA%E6%96%AF%E5%9D%A6" xr:uid="{63D0DD8C-51F2-42C2-A063-DD284DBDF057}"/>
    <hyperlink ref="G99" r:id="rId198" tooltip="伊斯蘭瑪巴德" display="https://zh.wikipedia.org/wiki/%E4%BC%8A%E6%96%AF%E5%85%B0%E5%A0%A1" xr:uid="{16807E83-3F1F-4201-BAE1-13B6550D69BD}"/>
    <hyperlink ref="F100" r:id="rId199" tooltip="巴勒斯坦國" display="https://zh.wikipedia.org/wiki/%E5%B7%B4%E5%8B%92%E6%96%AF%E5%9D%A6%E5%9B%BD" xr:uid="{7BF9C889-A8F0-4D12-9AEB-73A367155C49}"/>
    <hyperlink ref="G100" r:id="rId200" tooltip="耶路撒冷" display="https://zh.wikipedia.org/wiki/%E8%80%B6%E8%B7%AF%E6%92%92%E5%86%B7" xr:uid="{5DB84115-6193-4A6F-9E9D-D4FFFACA8324}"/>
    <hyperlink ref="F101" r:id="rId201" tooltip="菲律賓" display="https://zh.wikipedia.org/wiki/%E8%8F%B2%E5%BE%8B%E5%AE%BE" xr:uid="{722CBA50-CD72-4B57-9C66-596D06820795}"/>
    <hyperlink ref="G101" r:id="rId202" tooltip="馬尼拉" display="https://zh.wikipedia.org/wiki/%E9%A9%AC%E5%B0%BC%E6%8B%89" xr:uid="{8F478287-11CC-4196-BDA9-B7FA87257618}"/>
    <hyperlink ref="F102" r:id="rId203" tooltip="卡達" display="https://zh.wikipedia.org/wiki/%E5%8D%A1%E5%A1%94%E5%B0%94" xr:uid="{ED7842B1-00D7-44FF-B1E9-E283A739DB76}"/>
    <hyperlink ref="G102" r:id="rId204" tooltip="杜哈" display="https://zh.wikipedia.org/wiki/%E5%A4%9A%E5%93%88" xr:uid="{8536FEDA-D697-4CC5-9475-B732B111F6EE}"/>
    <hyperlink ref="F103" r:id="rId205" tooltip="沙烏地阿拉伯" display="https://zh.wikipedia.org/wiki/%E6%B2%99%E7%89%B9%E9%98%BF%E6%8B%89%E4%BC%AF" xr:uid="{8CBCC1ED-DB92-460D-B8AB-FA72E9394D84}"/>
    <hyperlink ref="G103" r:id="rId206" tooltip="利雅德" display="https://zh.wikipedia.org/wiki/%E5%88%A9%E9%9B%85%E5%BE%97" xr:uid="{58BADF51-747D-403F-930C-E04E3E980331}"/>
    <hyperlink ref="F104" r:id="rId207" tooltip="新加坡" display="https://zh.wikipedia.org/wiki/%E6%96%B0%E5%8A%A0%E5%9D%A1" xr:uid="{ACD50073-BC06-4A1C-B3AB-D6B92C15BC23}"/>
    <hyperlink ref="G104" r:id="rId208" tooltip="新加坡" display="https://zh.wikipedia.org/wiki/%E6%96%B0%E5%8A%A0%E5%9D%A1" xr:uid="{2F91008E-1B07-401F-8060-D12B43AA5D12}"/>
    <hyperlink ref="F105" r:id="rId209" tooltip="斯里蘭卡" display="https://zh.wikipedia.org/wiki/%E6%96%AF%E9%87%8C%E5%85%B0%E5%8D%A1" xr:uid="{D9DC942F-1556-49A3-8EF0-77E204DD6779}"/>
    <hyperlink ref="G105" r:id="rId210" tooltip="斯里賈亞瓦德納普拉科特" display="https://zh.wikipedia.org/wiki/%E6%96%AF%E9%87%8C%E8%B3%88%E4%BA%9E%E7%93%A6%E5%BE%B7%E7%B4%8D%E6%99%AE%E6%8B%89%E7%A7%91%E7%89%B9" xr:uid="{DC8E65FD-C3E9-4A89-A2C3-EFF63B7492A6}"/>
    <hyperlink ref="F106" r:id="rId211" tooltip="敘利亞" display="https://zh.wikipedia.org/wiki/%E5%8F%99%E5%88%A9%E4%BA%9A" xr:uid="{FB93A3BB-B19E-460D-9C84-2796556BCF9F}"/>
    <hyperlink ref="G106" r:id="rId212" tooltip="大馬士革" display="https://zh.wikipedia.org/wiki/%E5%A4%A7%E9%A9%AC%E5%A3%AB%E9%9D%A9" xr:uid="{C4D40F4A-FFAC-4BCF-A92A-B751296F208D}"/>
    <hyperlink ref="F107" r:id="rId213" tooltip="塔吉克" display="https://zh.wikipedia.org/wiki/%E5%A1%94%E5%90%89%E5%85%8B%E6%96%AF%E5%9D%A6" xr:uid="{692B8E42-7E44-45AE-A95A-3F810CDBD057}"/>
    <hyperlink ref="G107" r:id="rId214" tooltip="杜尚貝" display="https://zh.wikipedia.org/wiki/%E6%9D%9C%E5%B0%9A%E5%88%AB" xr:uid="{39DEE0E2-3194-4C3D-8377-BA0E979763A0}"/>
    <hyperlink ref="F108" r:id="rId215" tooltip="泰國" display="https://zh.wikipedia.org/wiki/%E6%B3%B0%E5%9B%BD" xr:uid="{31FA56B5-FFB7-4C8F-874F-0E25E2BCD1B2}"/>
    <hyperlink ref="G108" r:id="rId216" tooltip="曼谷" display="https://zh.wikipedia.org/wiki/%E6%9B%BC%E8%B0%B7" xr:uid="{90061B4C-FA09-4352-82B0-2DD76186742B}"/>
    <hyperlink ref="F109" r:id="rId217" tooltip="東帝汶" display="https://zh.wikipedia.org/wiki/%E4%B8%9C%E5%B8%9D%E6%B1%B6" xr:uid="{8045D36F-8CAD-48D5-91C3-31B8DE3EE7F7}"/>
    <hyperlink ref="G109" r:id="rId218" tooltip="狄力" display="https://zh.wikipedia.org/wiki/%E5%B8%9D%E5%8A%9B" xr:uid="{75263AB5-36D5-41ED-B2E3-C298B5721B52}"/>
    <hyperlink ref="F110" r:id="rId219" tooltip="土耳其" display="https://zh.wikipedia.org/wiki/%E5%9C%9F%E8%80%B3%E5%85%B6" xr:uid="{7D906342-5A1B-42EF-95BB-80EDCB7622B8}"/>
    <hyperlink ref="G110" r:id="rId220" tooltip="安卡拉" display="https://zh.wikipedia.org/wiki/%E5%AE%89%E5%8D%A1%E6%8B%89" xr:uid="{51B735E3-8A27-4CD8-A79F-2540FE1ED7B9}"/>
    <hyperlink ref="F111" r:id="rId221" tooltip="土庫曼" display="https://zh.wikipedia.org/wiki/%E5%9C%9F%E5%BA%93%E6%9B%BC%E6%96%AF%E5%9D%A6" xr:uid="{485E3DEB-C267-4BF3-A46B-72C614D000C2}"/>
    <hyperlink ref="G111" r:id="rId222" tooltip="阿什哈巴特" display="https://zh.wikipedia.org/wiki/%E9%98%BF%E4%BB%80%E5%93%88%E5%B7%B4%E5%BE%B7" xr:uid="{2BFB256A-22A0-4CD6-B24C-A296FC4CDAAC}"/>
    <hyperlink ref="F112" r:id="rId223" tooltip="阿拉伯聯合大公國" display="https://zh.wikipedia.org/wiki/%E9%98%BF%E6%8B%89%E4%BC%AF%E8%81%94%E5%90%88%E9%85%8B%E9%95%BF%E5%9B%BD" xr:uid="{EBB9B4A1-295B-4E8E-A3F8-AFF0A76AA9C4}"/>
    <hyperlink ref="G112" r:id="rId224" tooltip="阿布達比" display="https://zh.wikipedia.org/wiki/%E9%98%BF%E5%B8%83%E6%89%8E%E6%AF%94" xr:uid="{A2FE12F0-DBDB-40DC-9000-47C4133B7C09}"/>
    <hyperlink ref="F113" r:id="rId225" tooltip="烏茲別克" display="https://zh.wikipedia.org/wiki/%E4%B9%8C%E5%85%B9%E5%88%AB%E5%85%8B%E6%96%AF%E5%9D%A6" xr:uid="{39C92C3D-D0E9-45B4-B4C2-B2A7432A483D}"/>
    <hyperlink ref="G113" r:id="rId226" tooltip="塔什干" display="https://zh.wikipedia.org/wiki/%E5%A1%94%E4%BB%80%E5%B9%B2" xr:uid="{1B72C7F7-4551-4CB6-BDBF-519FF8A43504}"/>
    <hyperlink ref="F114" r:id="rId227" tooltip="越南" display="https://zh.wikipedia.org/wiki/%E8%B6%8A%E5%8D%97" xr:uid="{08EF4FB9-82BB-49AA-9322-E9933009E4DC}"/>
    <hyperlink ref="G114" r:id="rId228" tooltip="河內" display="https://zh.wikipedia.org/wiki/%E6%B2%B3%E5%86%85" xr:uid="{FC20F8DF-2511-4AD1-BE23-F40E023469D5}"/>
    <hyperlink ref="F115" r:id="rId229" tooltip="葉門" display="https://zh.wikipedia.org/wiki/%E4%B9%9F%E9%97%A8" xr:uid="{85254FA9-A74C-49EF-A07C-4D4F09A334A5}"/>
    <hyperlink ref="G115" r:id="rId230" tooltip="沙那" display="https://zh.wikipedia.org/wiki/%E8%90%A8%E9%82%A3" xr:uid="{1F29B354-A09E-49CC-9747-7A20A1956BD9}"/>
    <hyperlink ref="F116" r:id="rId231" tooltip="阿布哈茲" display="https://zh.wikipedia.org/wiki/%E9%98%BF%E5%B8%83%E5%93%88%E5%85%B9" xr:uid="{ADED6315-7EAB-4C2C-80F7-2BBAB420CE58}"/>
    <hyperlink ref="G116" r:id="rId232" tooltip="蘇呼米" display="https://zh.wikipedia.org/wiki/%E8%8B%8F%E5%91%BC%E7%B1%B3" xr:uid="{EC0C1276-21EF-42AC-BA63-244914896004}"/>
    <hyperlink ref="J116" r:id="rId233" tooltip="未被國際普遍承認國家列表" display="https://zh.wikipedia.org/wiki/%E6%9C%AA%E8%A2%AB%E5%9B%BD%E9%99%85%E6%99%AE%E9%81%8D%E6%89%BF%E8%AE%A4%E5%9B%BD%E5%AE%B6%E5%88%97%E8%A1%A8" xr:uid="{C9167B11-B210-4A84-BBB2-E20B478B0937}"/>
    <hyperlink ref="F117" r:id="rId234" tooltip="臺灣" display="https://zh.wikipedia.org/wiki/%E8%87%BA%E7%81%A3" xr:uid="{1A0D89EE-6649-4105-B5B1-22338CEB23E2}"/>
    <hyperlink ref="G117" r:id="rId235" tooltip="臺北市" display="https://zh.wikipedia.org/wiki/%E8%87%BA%E5%8C%97%E5%B8%82" xr:uid="{2D5D53EA-2B86-46C4-A925-4213131A931B}"/>
    <hyperlink ref="J117" r:id="rId236" tooltip="未被國際普遍承認國家列表" display="https://zh.wikipedia.org/wiki/%E6%9C%AA%E8%A2%AB%E5%9B%BD%E9%99%85%E6%99%AE%E9%81%8D%E6%89%BF%E8%AE%A4%E5%9B%BD%E5%AE%B6%E5%88%97%E8%A1%A8" xr:uid="{ACF39C76-AF0D-4B06-967F-16E3B972E6C0}"/>
    <hyperlink ref="F118" r:id="rId237" tooltip="阿爾察赫" display="https://zh.wikipedia.org/wiki/%E9%98%BF%E7%88%BE%E5%AF%9F%E8%B5%AB" xr:uid="{D5B8CF4D-C5B0-46B0-A578-ECB5D67D156A}"/>
    <hyperlink ref="G118" r:id="rId238" tooltip="斯捷潘奈克特" display="https://zh.wikipedia.org/wiki/%E6%96%AF%E6%8D%B7%E6%BD%98%E7%BA%B3%E5%85%8B%E7%89%B9" xr:uid="{0F10A8E6-24A1-4A02-AB41-4BD124AFBDA7}"/>
    <hyperlink ref="J118" r:id="rId239" tooltip="未被國際普遍承認國家列表" display="https://zh.wikipedia.org/wiki/%E6%9C%AA%E8%A2%AB%E5%9B%BD%E9%99%85%E6%99%AE%E9%81%8D%E6%89%BF%E8%AE%A4%E5%9B%BD%E5%AE%B6%E5%88%97%E8%A1%A8" xr:uid="{977EA55E-BCFA-41AF-A1DA-424AD46FF00A}"/>
    <hyperlink ref="F119" r:id="rId240" tooltip="北賽普勒斯" display="https://zh.wikipedia.org/wiki/%E5%8C%97%E5%A1%9E%E6%B5%A6%E8%B7%AF%E6%96%AF" xr:uid="{CB8061C9-0ACB-4598-8033-F41979AC1F2A}"/>
    <hyperlink ref="G119" r:id="rId241" tooltip="尼柯西亞" display="https://zh.wikipedia.org/wiki/%E5%B0%BC%E7%A7%91%E8%A5%BF%E4%BA%9A" xr:uid="{2FCE1066-EA5D-4B29-9226-F392AE737BB6}"/>
    <hyperlink ref="J119" r:id="rId242" tooltip="未被國際普遍承認國家列表" display="https://zh.wikipedia.org/wiki/%E6%9C%AA%E8%A2%AB%E5%9B%BD%E9%99%85%E6%99%AE%E9%81%8D%E6%89%BF%E8%AE%A4%E5%9B%BD%E5%AE%B6%E5%88%97%E8%A1%A8" xr:uid="{AB3711B7-0634-4B60-B7EF-5845A5AB4881}"/>
    <hyperlink ref="F120" r:id="rId243" tooltip="南奧塞提亞" display="https://zh.wikipedia.org/wiki/%E5%8D%97%E5%A5%A5%E5%A1%9E%E6%A2%AF" xr:uid="{F133BD1E-2D70-47C8-8E99-5996EEEC5479}"/>
    <hyperlink ref="G120" r:id="rId244" tooltip="茲辛瓦利" display="https://zh.wikipedia.org/wiki/%E8%8C%A8%E6%AC%A3%E7%93%A6%E5%88%A9" xr:uid="{47B67C0A-9BCD-45D2-9CEE-8C7FE98A859F}"/>
    <hyperlink ref="J120" r:id="rId245" tooltip="未被國際普遍承認國家列表" display="https://zh.wikipedia.org/wiki/%E6%9C%AA%E8%A2%AB%E5%9B%BD%E9%99%85%E6%99%AE%E9%81%8D%E6%89%BF%E8%AE%A4%E5%9B%BD%E5%AE%B6%E5%88%97%E8%A1%A8" xr:uid="{DB4DA6B5-4A34-4558-8C95-61E4EE2F8EB3}"/>
    <hyperlink ref="F121" r:id="rId246" tooltip="亞克羅提利與德凱利亞" display="https://zh.wikipedia.org/wiki/%E4%BA%9A%E5%85%8B%E7%BD%97%E6%8F%90%E5%88%A9%E4%B8%8E%E5%BE%B7%E5%87%AF%E5%88%A9%E4%BA%9A" xr:uid="{54FCAA91-9584-4B10-9323-68B90B994935}"/>
    <hyperlink ref="G121" r:id="rId247" display="https://zh.wikipedia.org/wiki/%E4%BA%9A%E5%85%8B%E7%BD%97%E6%8F%90%E5%88%A9%E4%B8%8E%E5%BE%B7%E5%87%AF%E5%88%A9%E4%BA%9A" xr:uid="{5F20E9A0-95C9-4549-837F-DB4DE7E1CA66}"/>
    <hyperlink ref="F122" r:id="rId248" tooltip="奧蘭群島" display="https://zh.wikipedia.org/wiki/%E5%A5%A5%E5%85%B0%E7%BE%A4%E5%B2%9B" xr:uid="{1722A164-8ADF-4FC4-B049-76D1EEA0AEDE}"/>
    <hyperlink ref="G122" r:id="rId249" tooltip="瑪麗港" display="https://zh.wikipedia.org/wiki/%E7%8E%9B%E4%B8%BD%E6%B8%AF" xr:uid="{53B649D1-75AE-44DD-AA93-8C8459CC2280}"/>
    <hyperlink ref="J122" r:id="rId250" tooltip="芬蘭行政區劃" display="https://zh.wikipedia.org/wiki/%E8%8A%AC%E5%85%B0%E8%A1%8C%E6%94%BF%E5%8C%BA%E5%88%92" xr:uid="{AF782D77-86C7-439A-B0FC-57B9C18C14C7}"/>
    <hyperlink ref="F123" r:id="rId251" display="https://zh.wikipedia.org/wiki/%E9%98%BF%E5%B0%94%E5%B7%B4%E5%B0%BC%E4%BA%9A" xr:uid="{7E1DEB4B-7E48-4995-83A2-AF5288CC59FE}"/>
    <hyperlink ref="G123" r:id="rId252" tooltip="地拉那" display="https://zh.wikipedia.org/wiki/%E5%9C%B0%E6%8B%89%E9%82%A3" xr:uid="{582126CC-3020-498A-BA04-561054DD7C5C}"/>
    <hyperlink ref="J123" r:id="rId253" tooltip="阿爾巴尼亞行政區劃" display="https://zh.wikipedia.org/wiki/%E9%98%BF%E7%88%BE%E5%B7%B4%E5%B0%BC%E4%BA%9E%E8%A1%8C%E6%94%BF%E5%8D%80%E5%8A%83" xr:uid="{1BC10851-8156-4AFA-ACDA-B19A91126F28}"/>
    <hyperlink ref="F124" r:id="rId254" tooltip="安道爾" display="https://zh.wikipedia.org/wiki/%E5%AE%89%E9%81%93%E5%B0%94" xr:uid="{8F270542-F16D-4BBE-9ECB-6960BE6EE772}"/>
    <hyperlink ref="G124" r:id="rId255" tooltip="老安道爾" display="https://zh.wikipedia.org/wiki/%E5%AE%89%E9%81%93%E5%B0%94%E5%9F%8E" xr:uid="{20661D19-9EE2-4158-AEF6-423F33AD7527}"/>
    <hyperlink ref="F125" r:id="rId256" tooltip="奧地利" display="https://zh.wikipedia.org/wiki/%E5%A5%A5%E5%9C%B0%E5%88%A9" xr:uid="{AE609A51-9C64-4A75-9590-4197C1634101}"/>
    <hyperlink ref="G125" r:id="rId257" tooltip="維也納" display="https://zh.wikipedia.org/wiki/%E7%BB%B4%E4%B9%9F%E7%BA%B3" xr:uid="{951DB82A-AC21-409D-ADC1-D55E37365E08}"/>
    <hyperlink ref="F126" r:id="rId258" tooltip="白俄羅斯" display="https://zh.wikipedia.org/wiki/%E7%99%BD%E4%BF%84%E7%BD%97%E6%96%AF" xr:uid="{008BE106-48BE-4914-8D0B-1309CA571AF7}"/>
    <hyperlink ref="G126" r:id="rId259" tooltip="明斯克" display="https://zh.wikipedia.org/wiki/%E6%98%8E%E6%96%AF%E5%85%8B" xr:uid="{AFC2F299-E069-4226-B96C-DD1F46F64637}"/>
    <hyperlink ref="F127" r:id="rId260" tooltip="比利時" display="https://zh.wikipedia.org/wiki/%E6%AF%94%E5%88%A9%E6%97%B6" xr:uid="{90C0EC71-41A5-4B73-A6E1-ED70041602AC}"/>
    <hyperlink ref="G127" r:id="rId261" tooltip="布魯塞爾" display="https://zh.wikipedia.org/wiki/%E5%B8%83%E9%B2%81%E5%A1%9E%E5%B0%94" xr:uid="{A3739584-D3E2-4803-BA75-D06A46843FBF}"/>
    <hyperlink ref="F128" r:id="rId262" tooltip="波士尼亞與赫塞哥維納" display="https://zh.wikipedia.org/wiki/%E6%B3%A2%E6%96%AF%E5%B0%BC%E4%BA%9A%E5%92%8C%E9%BB%91%E5%A1%9E%E5%93%A5%E7%BB%B4%E9%82%A3" xr:uid="{6FAA82D0-B40D-4677-91AB-BCFA6B299201}"/>
    <hyperlink ref="G128" r:id="rId263" tooltip="未被國際普遍承認國家列表" display="https://zh.wikipedia.org/wiki/%E8%90%A8%E6%8B%89%E7%83%AD%E7%AA%9D" xr:uid="{A9AD72B1-C477-4132-9C2B-540A959A0C8E}"/>
    <hyperlink ref="F129" r:id="rId264" tooltip="保加利亞" display="https://zh.wikipedia.org/wiki/%E4%BF%9D%E5%8A%A0%E5%88%A9%E4%BA%9A" xr:uid="{68793D82-D29B-42AE-8DAA-25A39E5BFB8D}"/>
    <hyperlink ref="G129" r:id="rId265" tooltip="索菲亞" display="https://zh.wikipedia.org/wiki/%E7%B4%A2%E8%8F%B2%E4%BA%9A" xr:uid="{068998B8-AC7A-4F14-BB78-A3DB38894B4C}"/>
    <hyperlink ref="F130" r:id="rId266" tooltip="克羅埃西亞" display="https://zh.wikipedia.org/wiki/%E5%85%8B%E7%BD%97%E5%9C%B0%E4%BA%9A" xr:uid="{4546E14D-086A-4C47-A3D2-14A40BA98DAB}"/>
    <hyperlink ref="G130" r:id="rId267" tooltip="札格瑞布" display="https://zh.wikipedia.org/wiki/%E8%90%A8%E6%A0%BC%E5%8B%92%E5%B8%83" xr:uid="{8A8C69FA-0C1B-4C56-B093-50F56F40238C}"/>
    <hyperlink ref="F132" r:id="rId268" tooltip="捷克共和國" display="https://zh.wikipedia.org/wiki/%E6%8D%B7%E5%85%8B%E5%85%B1%E5%92%8C%E5%9B%BD" xr:uid="{6EA2D895-0172-41DC-9C08-E834F3FF08F2}"/>
    <hyperlink ref="G132" r:id="rId269" tooltip="布拉格" display="https://zh.wikipedia.org/wiki/%E5%B8%83%E6%8B%89%E6%A0%BC" xr:uid="{F8EF99A1-C375-4953-BAFD-9589A4FBC9F1}"/>
    <hyperlink ref="F133" r:id="rId270" tooltip="丹麥" display="https://zh.wikipedia.org/wiki/%E4%B8%B9%E9%BA%A6" xr:uid="{E84D4BAE-2365-4D7F-AB71-6921139F8B42}"/>
    <hyperlink ref="G133" r:id="rId271" tooltip="哥本哈根" display="https://zh.wikipedia.org/wiki/%E5%93%A5%E6%9C%AC%E5%93%88%E6%A0%B9" xr:uid="{362762E8-A012-43FA-AE53-9872D9BDD616}"/>
    <hyperlink ref="F134" r:id="rId272" tooltip="愛沙尼亞" display="https://zh.wikipedia.org/wiki/%E7%88%B1%E6%B2%99%E5%B0%BC%E4%BA%9A" xr:uid="{09B00875-CC05-4BF6-B975-1843A099A0B6}"/>
    <hyperlink ref="G134" r:id="rId273" tooltip="塔林" display="https://zh.wikipedia.org/wiki/%E5%A1%94%E6%9E%97" xr:uid="{55906033-A17B-42B1-A702-F3907DE9BDF3}"/>
    <hyperlink ref="F135" r:id="rId274" tooltip="法羅群島" display="https://zh.wikipedia.org/wiki/%E6%B3%95%E7%BD%97%E7%BE%A4%E5%B2%9B" xr:uid="{43A66D6E-8E6E-409C-A652-1A9A0CA98AFE}"/>
    <hyperlink ref="G135" r:id="rId275" tooltip="托爾斯港" display="https://zh.wikipedia.org/wiki/%E6%89%98%E7%88%BE%E6%96%AF%E6%B8%AF" xr:uid="{726C3BDA-8362-4F33-B1D6-E4884B3747B2}"/>
    <hyperlink ref="J135" r:id="rId276" tooltip="丹麥行政區劃" display="https://zh.wikipedia.org/wiki/%E4%B8%B9%E9%BA%A6%E8%A1%8C%E6%94%BF%E5%8C%BA%E5%88%92" xr:uid="{CAECE2C8-25C1-45AB-9FC5-8D604F731B0C}"/>
    <hyperlink ref="F136" r:id="rId277" tooltip="芬蘭" display="https://zh.wikipedia.org/wiki/%E8%8A%AC%E5%85%B0" xr:uid="{FAAFD86B-F1C2-400E-BC0E-A1AFF382B7FC}"/>
    <hyperlink ref="G136" r:id="rId278" tooltip="赫爾辛基" display="https://zh.wikipedia.org/wiki/%E8%B5%AB%E5%B0%94%E8%BE%9B%E5%9F%BA" xr:uid="{57C8C454-A162-42DC-8CE6-61F2F63084AD}"/>
    <hyperlink ref="F137" r:id="rId279" tooltip="法國" display="https://zh.wikipedia.org/wiki/%E6%B3%95%E5%9B%BD" xr:uid="{52F0D8AA-7CFF-4855-BED9-A50BA52DA1FF}"/>
    <hyperlink ref="G137" r:id="rId280" tooltip="巴黎" display="https://zh.wikipedia.org/wiki/%E5%B7%B4%E9%BB%8E" xr:uid="{D76BFA70-07C4-4DC9-A848-87126FD857CE}"/>
    <hyperlink ref="F138" r:id="rId281" tooltip="德國" display="https://zh.wikipedia.org/wiki/%E5%BE%B7%E5%9B%BD" xr:uid="{C4F6E23D-48E2-45EE-BE80-CD80699FE822}"/>
    <hyperlink ref="G138" r:id="rId282" tooltip="柏林" display="https://zh.wikipedia.org/wiki/%E6%9F%8F%E6%9E%97" xr:uid="{ABBDC3FF-291F-42BC-B458-6C9D6CC4F962}"/>
    <hyperlink ref="F139" r:id="rId283" tooltip="直布羅陀" display="https://zh.wikipedia.org/wiki/%E7%9B%B4%E5%B8%83%E7%BD%97%E9%99%80" xr:uid="{4B049C3F-9C8C-4550-96CB-C2487695C47A}"/>
    <hyperlink ref="G139" r:id="rId284" tooltip="直布羅陀" display="https://zh.wikipedia.org/wiki/%E7%9B%B4%E5%B8%83%E7%BD%97%E9%99%80" xr:uid="{A4BF3102-8BD6-4E0F-A2C8-A34D99F677B5}"/>
    <hyperlink ref="J139" r:id="rId285" tooltip="英國海外領土" display="https://zh.wikipedia.org/wiki/%E8%8B%B1%E5%9B%BD%E6%B5%B7%E5%A4%96%E9%A2%86%E5%9C%9F" xr:uid="{17FA0D22-805A-445C-BAFB-0BFCD5D85043}"/>
    <hyperlink ref="F140" r:id="rId286" tooltip="希臘" display="https://zh.wikipedia.org/wiki/%E5%B8%8C%E8%85%8A" xr:uid="{042189FC-EB69-46DB-9BCE-B4B9396DA729}"/>
    <hyperlink ref="G140" r:id="rId287" tooltip="雅典" display="https://zh.wikipedia.org/wiki/%E9%9B%85%E5%85%B8" xr:uid="{DDBB37A7-96D5-49DF-9EEC-B973BCB57BBE}"/>
    <hyperlink ref="F141" r:id="rId288" tooltip="根西島" display="https://zh.wikipedia.org/wiki/%E6%A0%B9%E8%A5%BF%E5%B2%9B" xr:uid="{BA9B83FA-A9DA-4B46-8201-4629F9FBA7E4}"/>
    <hyperlink ref="G141" r:id="rId289" tooltip="聖彼得港" display="https://zh.wikipedia.org/wiki/%E5%9C%A3%E5%BD%BC%E5%BE%97%E6%B8%AF" xr:uid="{109E9D8F-54CE-45F7-975C-456FB8FDF90D}"/>
    <hyperlink ref="J141" r:id="rId290" tooltip="英國皇家屬地" display="https://zh.wikipedia.org/wiki/%E8%8B%B1%E5%9B%BD%E7%9A%87%E5%AE%B6%E5%B1%9E%E5%9C%B0" xr:uid="{562624D9-B9E2-44AF-BB09-6911679D20F6}"/>
    <hyperlink ref="F142" r:id="rId291" tooltip="匈牙利" display="https://zh.wikipedia.org/wiki/%E5%8C%88%E7%89%99%E5%88%A9" xr:uid="{DBD3FFE3-F84C-4291-8B2E-696A96886608}"/>
    <hyperlink ref="G142" r:id="rId292" tooltip="布達佩斯" display="https://zh.wikipedia.org/wiki/%E5%B8%83%E8%BE%BE%E4%BD%A9%E6%96%AF" xr:uid="{11B4E901-2252-4ACB-B320-DD08875EC1DC}"/>
    <hyperlink ref="F143" r:id="rId293" tooltip="冰島" display="https://zh.wikipedia.org/wiki/%E5%86%B0%E5%B2%9B" xr:uid="{AC85BFC0-8076-4589-805C-ABF677680A7D}"/>
    <hyperlink ref="G143" r:id="rId294" tooltip="雷克雅維克" display="https://zh.wikipedia.org/wiki/%E9%9B%B7%E5%85%8B%E9%9B%85%E6%9C%AA%E5%85%8B" xr:uid="{82910041-7771-4FFD-92BF-BF6385EEDD0B}"/>
    <hyperlink ref="F144" r:id="rId295" tooltip="愛爾蘭共和國" display="https://zh.wikipedia.org/wiki/%E7%88%B1%E5%B0%94%E5%85%B0%E5%85%B1%E5%92%8C%E5%9B%BD" xr:uid="{19B61DF8-C3D2-4CBD-902A-C475A7BBD96F}"/>
    <hyperlink ref="G144" r:id="rId296" tooltip="都柏林" display="https://zh.wikipedia.org/wiki/%E9%83%BD%E6%9F%8F%E6%9E%97" xr:uid="{58913EA6-A0BF-4DBA-BC8C-18A2B3B23D4F}"/>
    <hyperlink ref="F145" r:id="rId297" tooltip="曼島" display="https://zh.wikipedia.org/wiki/%E9%A9%AC%E6%81%A9%E5%B2%9B" xr:uid="{D3CE156C-E021-47BA-85E9-2F05B3EBF006}"/>
    <hyperlink ref="G145" r:id="rId298" tooltip="道格拉斯 (曼島)" display="https://zh.wikipedia.org/wiki/%E9%81%93%E6%A0%BC%E6%8B%89%E6%96%AF_(%E9%A9%AC%E6%81%A9%E5%B2%9B)" xr:uid="{FD6C2E24-E559-4B06-973C-217F8EA0390E}"/>
    <hyperlink ref="J145" r:id="rId299" tooltip="英國皇家屬地" display="https://zh.wikipedia.org/wiki/%E8%8B%B1%E5%9B%BD%E7%9A%87%E5%AE%B6%E5%B1%9E%E5%9C%B0" xr:uid="{1DC46192-D75D-4588-802B-8C2DFFB015CF}"/>
    <hyperlink ref="F146" r:id="rId300" tooltip="義大利" display="https://zh.wikipedia.org/wiki/%E6%84%8F%E5%A4%A7%E5%88%A9" xr:uid="{B94F26D6-EC71-4B71-88AC-E427402CBAD1}"/>
    <hyperlink ref="G146" r:id="rId301" tooltip="羅馬" display="https://zh.wikipedia.org/wiki/%E7%BD%97%E9%A9%AC" xr:uid="{46579A3A-049D-4F19-B907-A40D37F42BC3}"/>
    <hyperlink ref="F147" r:id="rId302" tooltip="澤西島" display="https://zh.wikipedia.org/wiki/%E6%B3%BD%E8%A5%BF%E5%B2%9B" xr:uid="{C74B8F7F-E3BA-4701-B154-781902E21574}"/>
    <hyperlink ref="G147" r:id="rId303" tooltip="聖赫利爾" display="https://zh.wikipedia.org/wiki/%E5%9C%A3%E8%B5%AB%E5%88%A9%E5%B0%94" xr:uid="{CC0A1FE4-1741-41B0-A85C-B9E5C4FA7DCE}"/>
    <hyperlink ref="J147" r:id="rId304" tooltip="英國皇家屬地" display="https://zh.wikipedia.org/wiki/%E8%8B%B1%E5%9B%BD%E7%9A%87%E5%AE%B6%E5%B1%9E%E5%9C%B0" xr:uid="{8A322A87-06C6-44CE-B5D7-46F2C35A7048}"/>
    <hyperlink ref="F148" r:id="rId305" tooltip="拉脫維亞" display="https://zh.wikipedia.org/wiki/%E6%8B%89%E8%84%B1%E7%BB%B4%E4%BA%9A" xr:uid="{378A781E-B68E-435A-8952-F9E0E2887A66}"/>
    <hyperlink ref="G148" r:id="rId306" tooltip="里加" display="https://zh.wikipedia.org/wiki/%E9%87%8C%E5%8A%A0" xr:uid="{BDBFE5DF-8651-4242-B7A1-76A031A5A2BF}"/>
    <hyperlink ref="F149" r:id="rId307" tooltip="列支敦斯登" display="https://zh.wikipedia.org/wiki/%E5%88%97%E6%94%AF%E6%95%A6%E5%A3%AB%E7%99%BB" xr:uid="{0B6F9EB2-98E5-4F44-9FF4-5F4572770C19}"/>
    <hyperlink ref="G149" r:id="rId308" tooltip="瓦都茲" display="https://zh.wikipedia.org/wiki/%E7%93%A6%E6%9D%9C%E5%85%B9" xr:uid="{316CE8C0-0E2A-4AA5-A984-8AF76C75D601}"/>
    <hyperlink ref="F150" r:id="rId309" tooltip="立陶宛" display="https://zh.wikipedia.org/wiki/%E7%AB%8B%E9%99%B6%E5%AE%9B" xr:uid="{E2E27EA2-93CE-4F6D-A4B7-28B86BA51831}"/>
    <hyperlink ref="G150" r:id="rId310" tooltip="維爾紐斯" display="https://zh.wikipedia.org/wiki/%E7%BB%B4%E5%B0%94%E7%BA%BD%E6%96%AF" xr:uid="{756AEE61-490E-4E45-8CE7-44E6A4503011}"/>
    <hyperlink ref="F151" r:id="rId311" tooltip="盧森堡" display="https://zh.wikipedia.org/wiki/%E5%8D%A2%E6%A3%AE%E5%A0%A1" xr:uid="{674AD8FE-8ABC-4C45-9E7A-9124141D010B}"/>
    <hyperlink ref="G151" r:id="rId312" tooltip="盧森堡市" display="https://zh.wikipedia.org/wiki/%E5%8D%A2%E6%A3%AE%E5%A0%A1%E5%B8%82" xr:uid="{5517C836-1A0D-4DD8-AA5A-CE58528BFD36}"/>
    <hyperlink ref="F152" r:id="rId313" tooltip="北馬其頓" display="https://zh.wikipedia.org/wiki/%E5%8C%97%E9%A9%AC%E5%85%B6%E9%A1%BF" xr:uid="{4F2A3C16-1F7F-4F91-B813-6EAF5C9297D2}"/>
    <hyperlink ref="G152" r:id="rId314" tooltip="史高比耶" display="https://zh.wikipedia.org/wiki/%E6%96%AF%E7%A7%91%E6%99%AE%E9%87%8C" xr:uid="{75489B30-59B8-4EDC-A094-309049AC1447}"/>
    <hyperlink ref="F153" r:id="rId315" tooltip="馬爾他" display="https://zh.wikipedia.org/wiki/%E9%A9%AC%E8%80%B3%E4%BB%96" xr:uid="{C754219D-6983-4699-B738-70B38CE7B467}"/>
    <hyperlink ref="G153" r:id="rId316" tooltip="瓦勒他" display="https://zh.wikipedia.org/wiki/%E7%93%A6%E8%8E%B1%E5%A1%94" xr:uid="{53B44829-FF9D-409C-B4A8-F24CF5032E29}"/>
    <hyperlink ref="F154" r:id="rId317" tooltip="摩爾多瓦" display="https://zh.wikipedia.org/wiki/%E6%91%A9%E5%B0%94%E5%A4%9A%E7%93%A6" xr:uid="{82769621-7156-492F-A254-0EAF3A6E9917}"/>
    <hyperlink ref="G154" r:id="rId318" tooltip="基希訥烏" display="https://zh.wikipedia.org/wiki/%E5%9F%BA%E5%B8%8C%E8%AE%B7%E4%B9%8C" xr:uid="{5397D9F5-C85D-480B-B4D5-35EEAC642FDD}"/>
    <hyperlink ref="F155" r:id="rId319" tooltip="摩納哥" display="https://zh.wikipedia.org/wiki/%E6%91%A9%E7%BA%B3%E5%93%A5" xr:uid="{90F23C6D-DCF4-4235-B10C-A4A076E90CF4}"/>
    <hyperlink ref="G155" r:id="rId320" tooltip="摩納哥" display="https://zh.wikipedia.org/wiki/%E6%91%A9%E7%BA%B3%E5%93%A5" xr:uid="{7E254ED0-5A16-443E-A67B-3B178086976C}"/>
    <hyperlink ref="F156" r:id="rId321" tooltip="蒙特內哥羅共和國" display="https://zh.wikipedia.org/wiki/%E9%BB%91%E5%B1%B1%E5%85%B1%E5%92%8C%E5%9B%BD" xr:uid="{DE7E44B3-69BA-4753-B329-E7BCF8024CED}"/>
    <hyperlink ref="G156" r:id="rId322" tooltip="波德里查" display="https://zh.wikipedia.org/wiki/%E6%B3%A2%E5%BE%B7%E6%88%88%E9%87%8C%E5%AF%9F" xr:uid="{A819530B-E4C0-4F38-8A0D-4D9D2228469D}"/>
    <hyperlink ref="F157" r:id="rId323" tooltip="荷蘭" display="https://zh.wikipedia.org/wiki/%E8%8D%B7%E5%85%B0" xr:uid="{E77767E5-BF8F-4C3D-866A-30C33725A899}"/>
    <hyperlink ref="G157" r:id="rId324" tooltip="阿姆斯特丹" display="https://zh.wikipedia.org/wiki/%E9%98%BF%E5%A7%86%E6%96%AF%E7%89%B9%E4%B8%B9" xr:uid="{CE39283D-FBDA-4CCD-A3A4-9122743DD658}"/>
    <hyperlink ref="F158" r:id="rId325" tooltip="挪威" display="https://zh.wikipedia.org/wiki/%E6%8C%AA%E5%A8%81" xr:uid="{E8BB640C-2DA5-4AA0-9C4C-86037021925B}"/>
    <hyperlink ref="G158" r:id="rId326" tooltip="奧斯陸" display="https://zh.wikipedia.org/wiki/%E5%A5%A5%E6%96%AF%E9%99%86" xr:uid="{DB09F070-6652-449A-B6E0-4A1FED515432}"/>
    <hyperlink ref="F159" r:id="rId327" tooltip="波蘭" display="https://zh.wikipedia.org/wiki/%E6%B3%A2%E5%85%B0" xr:uid="{FC5FBBB7-5FB0-4B79-91BA-DA2C7A53DE26}"/>
    <hyperlink ref="G159" r:id="rId328" tooltip="華沙" display="https://zh.wikipedia.org/wiki/%E5%8D%8E%E6%B2%99" xr:uid="{0E5AE083-CBD5-4457-9814-70EFDE496696}"/>
    <hyperlink ref="F160" r:id="rId329" tooltip="葡萄牙" display="https://zh.wikipedia.org/wiki/%E8%91%A1%E8%90%84%E7%89%99" xr:uid="{3722647A-83CE-433D-8A81-37755906BA35}"/>
    <hyperlink ref="G160" r:id="rId330" tooltip="里斯本" display="https://zh.wikipedia.org/wiki/%E9%87%8C%E6%96%AF%E6%9C%AC" xr:uid="{5015CFF3-7670-4056-8FCE-050D9ED2DFDC}"/>
    <hyperlink ref="F161" r:id="rId331" tooltip="羅馬尼亞" display="https://zh.wikipedia.org/wiki/%E7%BD%97%E9%A9%AC%E5%B0%BC%E4%BA%9A" xr:uid="{CD0582B7-96AC-4330-82C4-720339C646C2}"/>
    <hyperlink ref="G161" r:id="rId332" tooltip="布加勒斯特" display="https://zh.wikipedia.org/wiki/%E5%B8%83%E5%8A%A0%E5%8B%92%E6%96%AF%E7%89%B9" xr:uid="{C7A1D688-060B-4F22-A095-C97FC271F0ED}"/>
    <hyperlink ref="F162" r:id="rId333" tooltip="俄羅斯" display="https://zh.wikipedia.org/wiki/%E4%BF%84%E7%BD%97%E6%96%AF" xr:uid="{8FF190E7-8789-4E67-9593-1AAF2EA0EB5B}"/>
    <hyperlink ref="G162" r:id="rId334" tooltip="莫斯科" display="https://zh.wikipedia.org/wiki/%E8%8E%AB%E6%96%AF%E7%A7%91" xr:uid="{CF4B5BFC-E282-4F9F-9ADB-DCB8A9FE9896}"/>
    <hyperlink ref="F163" r:id="rId335" tooltip="聖馬利諾" display="https://zh.wikipedia.org/wiki/%E5%9C%A3%E9%A9%AC%E5%8A%9B%E8%AF%BA" xr:uid="{62B16140-44D3-4300-86F4-CB83DCEAEA3F}"/>
    <hyperlink ref="G163" r:id="rId336" tooltip="聖馬利諾 (城市)" display="https://zh.wikipedia.org/wiki/%E5%9C%A3%E9%A9%AC%E5%8A%9B%E8%AF%BA_(%E5%9F%8E%E5%B8%82)" xr:uid="{0702FF67-ED11-4AA2-9022-48E4525F1B6E}"/>
    <hyperlink ref="F164" r:id="rId337" tooltip="塞爾維亞" display="https://zh.wikipedia.org/wiki/%E5%A1%9E%E5%B0%94%E7%BB%B4%E4%BA%9A" xr:uid="{B691C1A2-7F07-4203-9D06-7B82DFC23554}"/>
    <hyperlink ref="G164" r:id="rId338" tooltip="貝爾格勒" display="https://zh.wikipedia.org/wiki/%E8%B4%9D%E5%B0%94%E6%A0%BC%E8%8E%B1%E5%BE%B7" xr:uid="{46234D0F-0D72-4F02-B465-F97FE6D42260}"/>
    <hyperlink ref="F165" r:id="rId339" tooltip="斯洛伐克" display="https://zh.wikipedia.org/wiki/%E6%96%AF%E6%B4%9B%E4%BC%90%E5%85%8B" xr:uid="{CB78D682-70B5-473A-82B5-7F9CA68E46AF}"/>
    <hyperlink ref="G165" r:id="rId340" tooltip="布拉提斯拉瓦" display="https://zh.wikipedia.org/wiki/%E5%B8%83%E6%8B%89%E8%BF%AA%E6%96%AF%E6%8B%89%E5%8F%91" xr:uid="{66697785-42AE-432B-A600-09D9E6D786B1}"/>
    <hyperlink ref="F166" r:id="rId341" tooltip="斯洛維尼亞" display="https://zh.wikipedia.org/wiki/%E6%96%AF%E6%B4%9B%E6%96%87%E5%B0%BC%E4%BA%9A" xr:uid="{72137428-79F1-4C45-9B3C-DE45FCC487D7}"/>
    <hyperlink ref="G166" r:id="rId342" tooltip="盧比安納" display="https://zh.wikipedia.org/wiki/%E5%8D%A2%E5%B8%83%E5%B0%94%E9%9B%85%E9%82%A3" xr:uid="{48E78E89-FDC3-46CB-9CBC-1CB51F3FD2FD}"/>
    <hyperlink ref="F167" r:id="rId343" tooltip="西班牙" display="https://zh.wikipedia.org/wiki/%E8%A5%BF%E7%8F%AD%E7%89%99" xr:uid="{D6CDBCD5-F1D1-4B29-82A5-4111A0E16532}"/>
    <hyperlink ref="G167" r:id="rId344" tooltip="馬德里" display="https://zh.wikipedia.org/wiki/%E9%A9%AC%E5%BE%B7%E9%87%8C" xr:uid="{6022D2D4-857D-4A61-A514-B2EA9CDC5BEB}"/>
    <hyperlink ref="F168" r:id="rId345" tooltip="斯瓦巴" display="https://zh.wikipedia.org/wiki/%E6%96%AF%E7%93%A6%E5%B7%B4" xr:uid="{582836BF-930C-43EC-8474-644D156DB9EC}"/>
    <hyperlink ref="G168" r:id="rId346" tooltip="隆雅市" display="https://zh.wikipedia.org/wiki/%E9%9A%86%E9%9B%85%E5%B8%82" xr:uid="{54E8A461-29F2-47DB-9E96-AFF538978E00}"/>
    <hyperlink ref="J168" r:id="rId347" tooltip="挪威屬地" display="https://zh.wikipedia.org/wiki/%E6%8C%AA%E5%A8%81%E5%B1%9E%E5%9C%B0" xr:uid="{822B57EC-AF81-426B-A424-788211382822}"/>
    <hyperlink ref="F169" r:id="rId348" tooltip="瑞典" display="https://zh.wikipedia.org/wiki/%E7%91%9E%E5%85%B8" xr:uid="{2B3B1108-70B7-4201-B999-6552F5092699}"/>
    <hyperlink ref="G169" r:id="rId349" tooltip="斯德哥爾摩" display="https://zh.wikipedia.org/wiki/%E6%96%AF%E5%BE%B7%E5%93%A5%E5%B0%94%E6%91%A9" xr:uid="{C31FCFB6-94E6-4FBC-98FB-FA672496C546}"/>
    <hyperlink ref="F170" r:id="rId350" tooltip="瑞士" display="https://zh.wikipedia.org/wiki/%E7%91%9E%E5%A3%AB" xr:uid="{AC5FAD13-1FA6-45AA-ACE5-E758DA45F229}"/>
    <hyperlink ref="G170" r:id="rId351" tooltip="伯爾尼" display="https://zh.wikipedia.org/wiki/%E4%BC%AF%E5%B0%94%E5%B0%BC" xr:uid="{BB9F990B-851F-43B3-8ECC-B1BFC33E8D57}"/>
    <hyperlink ref="F171" r:id="rId352" tooltip="烏克蘭" display="https://zh.wikipedia.org/wiki/%E4%B9%8C%E5%85%8B%E5%85%B0" xr:uid="{D18F066E-478A-4F52-80AE-A3DEAF1FE13C}"/>
    <hyperlink ref="G171" r:id="rId353" tooltip="基輔" display="https://zh.wikipedia.org/wiki/%E5%9F%BA%E8%BE%85" xr:uid="{22A8783F-C106-44E9-B215-0CC43A7D6861}"/>
    <hyperlink ref="F172" r:id="rId354" tooltip="英國" display="https://zh.wikipedia.org/wiki/%E8%8B%B1%E5%9B%BD" xr:uid="{44E958A5-376D-4BB5-8450-D1B2FFE83C8A}"/>
    <hyperlink ref="G172" r:id="rId355" tooltip="倫敦" display="https://zh.wikipedia.org/wiki/%E4%BC%A6%E6%95%A6" xr:uid="{BD2F4732-ECEB-40FD-A925-49AC871299E2}"/>
    <hyperlink ref="F173" r:id="rId356" tooltip="梵蒂岡" display="https://zh.wikipedia.org/wiki/%E6%A2%B5%E8%92%82%E5%86%88" xr:uid="{0426279A-5BFE-4E69-9A5C-82CA54A35CC9}"/>
    <hyperlink ref="G173" r:id="rId357" tooltip="梵蒂岡" display="https://zh.wikipedia.org/wiki/%E6%A2%B5%E8%92%82%E5%86%88" xr:uid="{CDED529B-31F0-46E2-8F09-9C55B301F316}"/>
    <hyperlink ref="F174" r:id="rId358" tooltip="科索沃" display="https://zh.wikipedia.org/wiki/%E7%A7%91%E7%B4%A2%E6%B2%83" xr:uid="{8AB03A90-141B-4E77-8614-DF7E250A7203}"/>
    <hyperlink ref="G174" r:id="rId359" tooltip="普里斯提納" display="https://zh.wikipedia.org/wiki/%E6%99%AE%E9%87%8C%E4%BB%80%E8%92%82%E7%BA%B3" xr:uid="{9D1D2D88-282E-49CC-BB94-7307A601AD1C}"/>
    <hyperlink ref="J174" r:id="rId360" tooltip="未被國際普遍承認國家列表" display="https://zh.wikipedia.org/wiki/%E6%9C%AA%E8%A2%AB%E5%9B%BD%E9%99%85%E6%99%AE%E9%81%8D%E6%89%BF%E8%AE%A4%E5%9B%BD%E5%AE%B6%E5%88%97%E8%A1%A8" xr:uid="{BA26968E-A36D-4D45-B81F-E4D6FF42E464}"/>
    <hyperlink ref="F175" r:id="rId361" tooltip="聶斯特河沿岸" display="https://zh.wikipedia.org/wiki/%E5%BE%B7%E6%B6%85%E6%96%AF%E7%89%B9%E6%B2%B3%E6%B2%BF%E5%B2%B8" xr:uid="{F5AD4684-18B4-4C7D-9A72-D2F7147D6B19}"/>
    <hyperlink ref="G175" r:id="rId362" tooltip="蒂拉斯波爾" display="https://zh.wikipedia.org/wiki/%E8%92%82%E6%8B%89%E6%96%AF%E6%B3%A2%E5%B0%94" xr:uid="{310F8ED4-36AD-4267-B99A-5FF3DDC6FC57}"/>
    <hyperlink ref="J175" r:id="rId363" tooltip="未被國際普遍承認國家列表" display="https://zh.wikipedia.org/wiki/%E6%9C%AA%E8%A2%AB%E5%9B%BD%E9%99%85%E6%99%AE%E9%81%8D%E6%89%BF%E8%AE%A4%E5%9B%BD%E5%AE%B6%E5%88%97%E8%A1%A8" xr:uid="{70009D2E-BC45-4BBF-B78B-C8CB668CC2AC}"/>
    <hyperlink ref="F176" r:id="rId364" tooltip="頓內次克人民共和國" display="https://zh.wikipedia.org/wiki/%E9%A1%BF%E6%B6%85%E8%8C%A8%E5%85%8B%E4%BA%BA%E6%B0%91%E5%85%B1%E5%92%8C%E5%9B%BD" xr:uid="{80763758-8A2A-4C43-A5D4-9B5848EFE9BA}"/>
    <hyperlink ref="G176" r:id="rId365" tooltip="頓內次克" display="https://zh.wikipedia.org/wiki/%E9%A1%BF%E6%B6%85%E8%8C%A8%E5%85%8B" xr:uid="{4740D069-239B-447A-9C5F-6337B9796C88}"/>
    <hyperlink ref="J176" r:id="rId366" tooltip="未被國際普遍承認國家列表" display="https://zh.wikipedia.org/wiki/%E6%9C%AA%E8%A2%AB%E5%9B%BD%E9%99%85%E6%99%AE%E9%81%8D%E6%89%BF%E8%AE%A4%E5%9B%BD%E5%AE%B6%E5%88%97%E8%A1%A8" xr:uid="{09D68D2F-6B6B-40CB-ACA7-349C79826CB4}"/>
    <hyperlink ref="F177" r:id="rId367" tooltip="盧干斯克人民共和國" display="https://zh.wikipedia.org/wiki/%E5%8D%A2%E7%94%98%E6%96%AF%E5%85%8B%E4%BA%BA%E6%B0%91%E5%85%B1%E5%92%8C%E5%9B%BD" xr:uid="{5C498262-093C-4F23-BB5C-A4B6916CA3F8}"/>
    <hyperlink ref="G177" r:id="rId368" tooltip="盧干斯克" display="https://zh.wikipedia.org/wiki/%E5%8D%A2%E7%94%98%E6%96%AF%E5%85%8B" xr:uid="{9DA06E50-B543-4FB3-A598-C85E9CBECD21}"/>
    <hyperlink ref="J177" r:id="rId369" display="https://zh.wikipedia.org/wiki/%E6%9C%AA%E8%A2%AB%E5%9B%BD%E9%99%85%E6%99%AE%E9%81%8D%E6%89%BF%E8%AE%A4%E5%9B%BD%E5%AE%B6%E5%88%97%E8%A1%A8" xr:uid="{26B635E2-1775-4762-BC97-2394C7C99141}"/>
    <hyperlink ref="F178" r:id="rId370" tooltip="安圭拉" display="https://zh.wikipedia.org/wiki/%E5%AE%89%E5%9C%AD%E6%8B%89" xr:uid="{6A89E57B-0C20-437D-A376-3314DFAC709E}"/>
    <hyperlink ref="G178" r:id="rId371" tooltip="山谷市" display="https://zh.wikipedia.org/wiki/%E5%B1%B1%E8%B0%B7%E5%B8%82" xr:uid="{2A2D3CF5-3557-4259-A1CC-C30676B27A2F}"/>
    <hyperlink ref="J178" r:id="rId372" display="https://zh.wikipedia.org/wiki/%E8%8B%B1%E5%9B%BD%E6%B5%B7%E5%A4%96%E9%A2%86%E5%9C%B0" xr:uid="{A9673B21-7A34-4517-B29F-53D225176746}"/>
    <hyperlink ref="F179" r:id="rId373" tooltip="安圭拉" display="https://zh.wikipedia.org/wiki/%E5%AE%89%E6%8F%90%E7%93%9C%E5%92%8C%E5%B7%B4%E5%B8%83%E8%BE%BE" xr:uid="{A4FD9EEF-13E6-41AE-851E-67D8610EEFD3}"/>
    <hyperlink ref="G179" r:id="rId374" tooltip="聖約翰斯 (安地卡及巴布達)" display="https://zh.wikipedia.org/wiki/%E8%81%96%E7%B4%84%E7%BF%B0%E6%96%AF_(%E5%AE%89%E6%8F%90%E7%93%9C%E5%92%8C%E5%B7%B4%E5%B8%83%E9%81%94)" xr:uid="{1D7B1E24-5C59-4A10-A46D-9FE82A5E05A6}"/>
    <hyperlink ref="F180" r:id="rId375" display="https://zh.wikipedia.org/wiki/%E9%98%BF%E9%B2%81%E5%B7%B4" xr:uid="{301863B0-E476-4A9F-9764-B1507B14AC85}"/>
    <hyperlink ref="G180" r:id="rId376" tooltip="阿魯巴" display="https://zh.wikipedia.org/wiki/%E9%98%BF%E9%B2%81%E5%B7%B4" xr:uid="{F65D3D19-3AF0-4634-A216-D7A22F691CA6}"/>
    <hyperlink ref="J180" r:id="rId377" tooltip="荷蘭王國行政區劃" display="https://zh.wikipedia.org/wiki/%E8%8D%B7%E8%98%AD%E7%8E%8B%E5%9C%8B%E8%A1%8C%E6%94%BF%E5%8D%80%E5%8A%83" xr:uid="{46187B20-82E1-4685-BDDC-69C77856D7B6}"/>
    <hyperlink ref="F181" r:id="rId378" tooltip="巴哈馬" display="https://zh.wikipedia.org/wiki/%E5%B7%B4%E5%93%88%E9%A9%AC" xr:uid="{A777427F-6280-460E-8EEE-5D3158B46A7A}"/>
    <hyperlink ref="G181" r:id="rId379" tooltip="拿索" display="https://zh.wikipedia.org/wiki/%E6%8B%BF%E9%AA%9A" xr:uid="{EB533C80-C72C-48A4-A46A-81E7C1B6EB44}"/>
    <hyperlink ref="F182" r:id="rId380" tooltip="巴貝多" display="https://zh.wikipedia.org/wiki/%E5%B7%B4%E5%B7%B4%E5%A4%9A%E6%96%AF" xr:uid="{E76DFA14-4486-4A50-8CCB-ED7BE8E6CF88}"/>
    <hyperlink ref="G182" r:id="rId381" tooltip="布里奇敦" display="https://zh.wikipedia.org/wiki/%E5%B8%83%E9%87%8C%E5%A5%87%E6%95%A6" xr:uid="{C38AF54F-A775-4C99-8899-42600B3CBF1D}"/>
    <hyperlink ref="F183" r:id="rId382" tooltip="貝里斯" display="https://zh.wikipedia.org/wiki/%E4%BC%AF%E5%88%A9%E5%85%B9" xr:uid="{8B558D37-7DD8-4B51-BF6D-AB024E96E6A4}"/>
    <hyperlink ref="G183" r:id="rId383" tooltip="貝爾墨邦" display="https://zh.wikipedia.org/wiki/%E8%B4%9D%E5%B0%94%E8%8E%AB%E6%BD%98" xr:uid="{DFB23540-3320-4F0D-81C0-D7300E68E8A5}"/>
    <hyperlink ref="F184" r:id="rId384" tooltip="百慕達" display="https://zh.wikipedia.org/wiki/%E7%99%BE%E6%85%95%E5%A4%A7" xr:uid="{AD7DEF89-06B2-49D9-82A0-FFF405982D3F}"/>
    <hyperlink ref="G184" r:id="rId385" tooltip="英國海外領地" display="https://zh.wikipedia.org/wiki/%E6%B1%89%E5%AF%86%E5%B0%94%E9%A1%BF_(%E7%99%BE%E6%85%95%E5%A4%A7)" xr:uid="{869D6CBC-E1F9-4D3C-B67D-B6F21CBD1CD3}"/>
    <hyperlink ref="J184" r:id="rId386" tooltip="英國海外領地" display="https://zh.wikipedia.org/wiki/%E8%8B%B1%E5%9B%BD%E6%B5%B7%E5%A4%96%E9%A2%86%E5%9C%B0" xr:uid="{8E84945D-F81D-41E0-A083-B1BABBDE6248}"/>
    <hyperlink ref="F185" r:id="rId387" tooltip="英屬維京群島" display="https://zh.wikipedia.org/wiki/%E8%8B%B1%E5%B1%9E%E7%BB%B4%E5%B0%94%E4%BA%AC%E7%BE%A4%E5%B2%9B" xr:uid="{D2067C53-5D88-4B00-B7C1-6EAC77BE3305}"/>
    <hyperlink ref="G185" r:id="rId388" tooltip="羅德城" display="https://zh.wikipedia.org/wiki/%E7%BD%97%E5%BE%B7%E5%9F%8E" xr:uid="{8DF4D6B7-53CD-4B02-8CA5-DB3353F94158}"/>
    <hyperlink ref="J185" r:id="rId389" tooltip="英國海外領地" display="https://zh.wikipedia.org/wiki/%E8%8B%B1%E5%9B%BD%E6%B5%B7%E5%A4%96%E9%A2%86%E5%9C%B0" xr:uid="{27359BFA-C3ED-47FD-95D6-074B92A84F8F}"/>
    <hyperlink ref="F186" r:id="rId390" tooltip="加拿大" display="https://zh.wikipedia.org/wiki/%E5%8A%A0%E6%8B%BF%E5%A4%A7" xr:uid="{160BC7FB-191C-491C-B17C-D9907F4B49D4}"/>
    <hyperlink ref="G186" r:id="rId391" tooltip="渥太華" display="https://zh.wikipedia.org/wiki/%E6%B8%A5%E5%A4%AA%E5%8D%8E" xr:uid="{93447A6F-4AFA-4C7F-868B-00B4C5FC84F4}"/>
    <hyperlink ref="F187" r:id="rId392" tooltip="開曼群島" display="https://zh.wikipedia.org/wiki/%E5%BC%80%E6%9B%BC%E7%BE%A4%E5%B2%9B" xr:uid="{13B887BD-DB7B-4210-BFC5-10901BE52455}"/>
    <hyperlink ref="G187" r:id="rId393" tooltip="喬治敦 (開曼群島)" display="https://zh.wikipedia.org/wiki/%E5%96%AC%E6%B2%BB%E6%95%A6_(%E9%96%8B%E6%9B%BC%E7%BE%A4%E5%B3%B6)" xr:uid="{E75E2DBF-ADB4-4CBF-A625-C465AB15C6EB}"/>
    <hyperlink ref="J187" r:id="rId394" tooltip="英國海外領地" display="https://zh.wikipedia.org/wiki/%E8%8B%B1%E5%9B%BD%E6%B5%B7%E5%A4%96%E9%A2%86%E5%9C%B0" xr:uid="{34C3B773-FFF5-4BEB-B735-978C0E080615}"/>
    <hyperlink ref="F188" r:id="rId395" tooltip="克利珀頓島" display="https://zh.wikipedia.org/wiki/%E5%85%8B%E5%88%A9%E7%8F%80%E9%A1%BF%E5%B2%9B" xr:uid="{C32FB336-0581-4877-849D-60E4C4A2F20C}"/>
    <hyperlink ref="G188" r:id="rId396" tooltip="克利珀頓島" display="https://zh.wikipedia.org/wiki/%E5%85%8B%E5%88%A9%E7%8F%80%E9%A1%BF%E5%B2%9B" xr:uid="{23F28309-FCC9-4C70-95FB-AA4A8BAA2B8A}"/>
    <hyperlink ref="J188" r:id="rId397" tooltip="法國行政區劃" display="https://zh.wikipedia.org/wiki/%E6%B3%95%E5%9B%BD%E8%A1%8C%E6%94%BF%E5%8C%BA%E5%88%92" xr:uid="{4E97770B-E6DE-48E3-B938-CFF37D73BB7C}"/>
    <hyperlink ref="F189" r:id="rId398" tooltip="哥斯大黎加" display="https://zh.wikipedia.org/wiki/%E5%93%A5%E6%96%AF%E8%BE%BE%E9%BB%8E%E5%8A%A0" xr:uid="{9E0AF7E7-D489-42C0-84D7-83EB1908C5D7}"/>
    <hyperlink ref="G189" r:id="rId399" tooltip="聖荷西" display="https://zh.wikipedia.org/wiki/%E5%9C%A3%E4%BD%95%E5%A1%9E" xr:uid="{0B934C3B-A1CC-4415-96B9-D7ED6772C622}"/>
    <hyperlink ref="F190" r:id="rId400" tooltip="古巴" display="https://zh.wikipedia.org/wiki/%E5%8F%A4%E5%B7%B4" xr:uid="{72D03090-01A9-44FA-9D8F-D9EA02E87C51}"/>
    <hyperlink ref="G190" r:id="rId401" tooltip="哈瓦那" display="https://zh.wikipedia.org/wiki/%E5%93%88%E7%93%A6%E9%82%A3" xr:uid="{51382634-93D7-40FF-910C-9499055B8B9A}"/>
    <hyperlink ref="F191" r:id="rId402" tooltip="古拉索" display="https://zh.wikipedia.org/wiki/%E5%BA%93%E6%8B%89%E7%B4%A2" xr:uid="{190F6CFF-69EB-4262-9CF7-9837BC600221}"/>
    <hyperlink ref="G191" r:id="rId403" tooltip="威廉城" display="https://zh.wikipedia.org/wiki/%E5%A8%81%E5%BB%89%E6%96%AF%E5%A1%94%E5%BE%B7" xr:uid="{5DD5C753-743F-46F4-A963-BAF98F3EC04C}"/>
    <hyperlink ref="J191" r:id="rId404" tooltip="荷蘭行政區劃" display="https://zh.wikipedia.org/wiki/%E8%8D%B7%E5%85%B0%E8%A1%8C%E6%94%BF%E5%8C%BA%E5%88%92" xr:uid="{A4E27605-9B27-42B2-A8D6-913C4BC82B56}"/>
    <hyperlink ref="F192" r:id="rId405" tooltip="多米尼克" display="https://zh.wikipedia.org/wiki/%E5%A4%9A%E7%B1%B3%E5%B0%BC%E5%85%8B" xr:uid="{B727BFB8-1E29-4B75-8808-451D073082EC}"/>
    <hyperlink ref="G192" r:id="rId406" tooltip="羅梭" display="https://zh.wikipedia.org/wiki/%E7%BD%97%E7%B4%A2" xr:uid="{227E1739-E68A-4789-96EF-AD0274972D71}"/>
    <hyperlink ref="F193" r:id="rId407" tooltip="多明尼加共和國" display="https://zh.wikipedia.org/wiki/%E5%A4%9A%E7%B1%B3%E5%B0%BC%E5%8A%A0%E5%85%B1%E5%92%8C%E5%9B%BD" xr:uid="{5E1885F6-7CB0-4D24-AA4F-8534F912BDEE}"/>
    <hyperlink ref="G193" r:id="rId408" tooltip="聖多明哥" display="https://zh.wikipedia.org/wiki/%E5%9C%A3%E5%A4%9A%E6%98%8E%E5%90%84" xr:uid="{1DEC7587-E1D4-4EC0-867E-0A10378214BF}"/>
    <hyperlink ref="F194" r:id="rId409" tooltip="薩爾瓦多" display="https://zh.wikipedia.org/wiki/%E8%90%A8%E5%B0%94%E7%93%A6%E5%A4%9A" xr:uid="{81E53393-5817-4F61-83AB-473B366B9817}"/>
    <hyperlink ref="G194" r:id="rId410" tooltip="聖薩爾瓦多" display="https://zh.wikipedia.org/wiki/%E5%9C%A3%E8%90%A8%E5%B0%94%E7%93%A6%E5%A4%9A" xr:uid="{119A528D-03B3-4985-86CF-7778F5463A02}"/>
    <hyperlink ref="F195" r:id="rId411" tooltip="格陵蘭" display="https://zh.wikipedia.org/wiki/%E6%A0%BC%E9%99%B5%E5%85%B0" xr:uid="{743114DD-0317-43A1-8723-333F8AD0581F}"/>
    <hyperlink ref="G195" r:id="rId412" tooltip="努克" display="https://zh.wikipedia.org/wiki/%E5%8A%AA%E5%85%8B" xr:uid="{0FCB275C-4635-4CF2-A80D-44DAB4848CC3}"/>
    <hyperlink ref="J195" r:id="rId413" tooltip="丹麥行政區劃" display="https://zh.wikipedia.org/wiki/%E4%B8%B9%E9%BA%A6%E8%A1%8C%E6%94%BF%E5%8C%BA%E5%88%92" xr:uid="{42EB6393-D26B-4D49-ACCE-B7B1DA019930}"/>
    <hyperlink ref="F196" r:id="rId414" tooltip="格瑞那達" display="https://zh.wikipedia.org/wiki/%E6%A0%BC%E6%9E%97%E7%BA%B3%E8%BE%BE" xr:uid="{73D7950A-CE2F-4A9A-8678-EE89D39AEB67}"/>
    <hyperlink ref="G196" r:id="rId415" tooltip="聖喬治 (格瑞那達)" display="https://zh.wikipedia.org/wiki/%E5%9C%A3%E4%B9%94%E6%B2%BB_(%E6%A0%BC%E6%9E%97%E7%BA%B3%E8%BE%BE)" xr:uid="{B31691D7-5E53-48D0-9881-112072DDF4F7}"/>
    <hyperlink ref="F197" r:id="rId416" tooltip="瓜德羅普" display="https://zh.wikipedia.org/wiki/%E7%93%9C%E5%BE%B7%E7%BD%97%E6%99%AE" xr:uid="{73C894BE-F68D-4C43-8197-52A7E2D30AAD}"/>
    <hyperlink ref="G197" r:id="rId417" tooltip="巴士地 (瓜德羅普)" display="https://zh.wikipedia.org/wiki/%E5%B7%B4%E6%96%AF%E7%89%B9%E5%B0%94_(%E7%93%9C%E5%BE%B7%E7%BD%97%E6%99%AE)" xr:uid="{A944791E-9B9E-490E-BA4E-9E8E8CA65947}"/>
    <hyperlink ref="J197" r:id="rId418" tooltip="法國海外領地" display="https://zh.wikipedia.org/wiki/%E6%B3%95%E5%9B%BD%E6%B5%B7%E5%A4%96%E9%A2%86%E5%9C%B0" xr:uid="{2DAD271C-8637-4360-8B70-DECFF9B29B3E}"/>
    <hyperlink ref="F198" r:id="rId419" tooltip="瓜地馬拉" display="https://zh.wikipedia.org/wiki/%E5%8D%B1%E5%9C%B0%E9%A9%AC%E6%8B%89" xr:uid="{22961DD4-2D56-486C-B178-8C71ED4D1EFD}"/>
    <hyperlink ref="G198" r:id="rId420" tooltip="瓜地馬拉市" display="https://zh.wikipedia.org/wiki/%E5%8D%B1%E5%9C%B0%E9%A9%AC%E6%8B%89%E5%9F%8E" xr:uid="{267AB669-0500-4046-BC22-C7D8939C5BDA}"/>
    <hyperlink ref="F199" r:id="rId421" tooltip="海地" display="https://zh.wikipedia.org/wiki/%E6%B5%B7%E5%9C%B0" xr:uid="{DCE07526-7DF0-4648-AA22-71053D472268}"/>
    <hyperlink ref="G199" r:id="rId422" tooltip="太子港" display="https://zh.wikipedia.org/wiki/%E5%A4%AA%E5%AD%90%E6%B8%AF" xr:uid="{FFBF34E6-3AA4-4A2B-8879-98B2E389F6B6}"/>
    <hyperlink ref="F200" r:id="rId423" tooltip="宏都拉斯" display="https://zh.wikipedia.org/wiki/%E6%B4%AA%E9%83%BD%E6%8B%89%E6%96%AF" xr:uid="{0CE7337D-8942-4DF9-AC3F-2693A0B0A40E}"/>
    <hyperlink ref="G200" r:id="rId424" tooltip="德古西加巴" display="https://zh.wikipedia.org/wiki/%E7%89%B9%E5%8F%A4%E8%A5%BF%E5%8A%A0%E5%B0%94%E5%B7%B4" xr:uid="{A1FFEFB4-282D-466A-83C9-BD5FEC202C17}"/>
    <hyperlink ref="F201" r:id="rId425" tooltip="牙買加" display="https://zh.wikipedia.org/wiki/%E7%89%99%E4%B9%B0%E5%8A%A0" xr:uid="{22F21121-61D3-4D90-8FA1-5AED421EBECC}"/>
    <hyperlink ref="G201" r:id="rId426" tooltip="京斯敦" display="https://zh.wikipedia.org/wiki/%E4%BA%AC%E6%96%AF%E6%95%A6" xr:uid="{F60106E7-9E45-4552-8119-3E3FEC6E563D}"/>
    <hyperlink ref="F202" r:id="rId427" tooltip="馬提尼克島" display="https://zh.wikipedia.org/wiki/%E9%A9%AC%E6%8F%90%E5%B0%BC%E5%85%8B%E5%B2%9B" xr:uid="{96685227-B788-4BA6-8F19-47D1E1EB9E31}"/>
    <hyperlink ref="G202" r:id="rId428" tooltip="法蘭西堡" display="https://zh.wikipedia.org/wiki/%E6%B3%95%E5%85%B0%E8%A5%BF%E5%A0%A1" xr:uid="{4A5BE1F5-E9F7-4F6F-A895-B86D36EB3FFC}"/>
    <hyperlink ref="J202" r:id="rId429" tooltip="法國海外省" display="https://zh.wikipedia.org/wiki/%E6%B3%95%E5%9B%BD%E6%B5%B7%E5%A4%96%E7%9C%81" xr:uid="{8B52C983-496A-46FF-9D26-7AC2631A60BF}"/>
    <hyperlink ref="F203" r:id="rId430" tooltip="墨西哥" display="https://zh.wikipedia.org/wiki/%E5%A2%A8%E8%A5%BF%E5%93%A5" xr:uid="{FDFD9279-67BF-440A-8626-3E7E5EA14784}"/>
    <hyperlink ref="G203" r:id="rId431" tooltip="墨西哥城" display="https://zh.wikipedia.org/wiki/%E5%A2%A8%E8%A5%BF%E5%93%A5%E5%9F%8E" xr:uid="{A2A52FD7-C787-4373-979D-4366380175AC}"/>
    <hyperlink ref="F204" r:id="rId432" tooltip="蒙哲臘" display="https://zh.wikipedia.org/wiki/%E8%92%99%E7%89%B9%E5%A1%9E%E6%8B%89%E7%89%B9" xr:uid="{A0DFC471-0D0C-4A6A-B6AE-CA361796BFE7}"/>
    <hyperlink ref="G204" r:id="rId433" tooltip="普利茅斯 (蒙哲臘)" display="https://zh.wikipedia.org/wiki/%E6%99%AE%E5%88%A9%E8%8C%85%E6%96%AF_(%E8%92%99%E7%89%B9%E5%A1%9E%E6%8B%89%E7%89%B9)" xr:uid="{CF730F6F-505B-4791-A2FF-D3FAF4B8793F}"/>
    <hyperlink ref="J204" r:id="rId434" tooltip="英國海外領土" display="https://zh.wikipedia.org/wiki/%E8%8B%B1%E5%9B%BD%E6%B5%B7%E5%A4%96%E9%A2%86%E5%9C%9F" xr:uid="{92BB2B97-D42B-42D1-B9D9-D07B9B7E90E0}"/>
    <hyperlink ref="F205" r:id="rId435" tooltip="納瓦薩島" display="https://zh.wikipedia.org/wiki/%E7%BA%B3%E7%93%A6%E8%90%A8%E5%B2%9B" xr:uid="{C3D0D2FD-90EE-4D2D-BF3B-6F5ABAC4B7AD}"/>
    <hyperlink ref="G205" r:id="rId436" tooltip="納瓦薩島" display="https://zh.wikipedia.org/wiki/%E7%BA%B3%E7%93%A6%E8%90%A8%E5%B2%9B" xr:uid="{63C0BC7E-AD61-438D-9775-64EEC4B6F00D}"/>
    <hyperlink ref="J205" r:id="rId437" tooltip="美國行政區劃" display="https://zh.wikipedia.org/wiki/%E7%BE%8E%E5%9B%BD%E8%A1%8C%E6%94%BF%E5%8C%BA%E5%88%92" xr:uid="{15C94719-94FA-473C-A074-C5BE04B2820B}"/>
    <hyperlink ref="F206" r:id="rId438" tooltip="尼加拉瓜" display="https://zh.wikipedia.org/wiki/%E5%B0%BC%E5%8A%A0%E6%8B%89%E7%93%9C" xr:uid="{77ADC34E-3A49-48D0-9532-F134FC06FF68}"/>
    <hyperlink ref="G206" r:id="rId439" tooltip="馬納瓜" display="https://zh.wikipedia.org/wiki/%E9%A9%AC%E9%82%A3%E7%93%9C" xr:uid="{E5A1277E-1CF6-46EE-86EA-F2D807545385}"/>
    <hyperlink ref="F207" r:id="rId440" tooltip="巴拿馬" display="https://zh.wikipedia.org/wiki/%E5%B7%B4%E6%8B%BF%E9%A9%AC" xr:uid="{C5FF170C-ACCE-4278-85AE-A442070007D1}"/>
    <hyperlink ref="G207" r:id="rId441" tooltip="巴拿馬城" display="https://zh.wikipedia.org/wiki/%E5%B7%B4%E6%8B%BF%E9%A9%AC%E5%9F%8E" xr:uid="{2849F865-B752-4865-BC67-5669FED303E7}"/>
    <hyperlink ref="F208" r:id="rId442" tooltip="波多黎各" display="https://zh.wikipedia.org/wiki/%E6%B3%A2%E5%A4%9A%E9%BB%8E%E5%90%84" xr:uid="{72DD27BC-A014-44FA-A0F8-22B399F4EC54}"/>
    <hyperlink ref="G208" r:id="rId443" tooltip="聖胡安 (波多黎各)" display="https://zh.wikipedia.org/wiki/%E5%9C%A3%E8%83%A1%E5%AE%89_(%E6%B3%A2%E5%A4%9A%E9%BB%8E%E5%90%84)" xr:uid="{AFAAE4F4-600F-48DC-BDB6-0B9AF0814E55}"/>
    <hyperlink ref="J208" r:id="rId444" tooltip="美國行政區劃" display="https://zh.wikipedia.org/wiki/%E7%BE%8E%E5%9B%BD%E8%A1%8C%E6%94%BF%E5%8C%BA%E5%88%92" xr:uid="{458398E0-8978-411F-AFD4-A7F80B871318}"/>
    <hyperlink ref="F209" r:id="rId445" tooltip="聖巴泰勒米" display="https://zh.wikipedia.org/wiki/%E5%9C%A3%E5%B7%B4%E6%B3%B0%E5%8B%92%E7%B1%B3" xr:uid="{548A6AAD-EC14-4BDE-9472-224E5B1F773B}"/>
    <hyperlink ref="G209" r:id="rId446" tooltip="古斯塔維亞" display="https://zh.wikipedia.org/wiki/%E5%8F%A4%E6%96%AF%E5%A1%94%E7%BB%B4%E4%BA%9A" xr:uid="{14AC1B7F-8AFE-47D5-BFD3-C16D2536F308}"/>
    <hyperlink ref="J209" r:id="rId447" tooltip="法國海外領地" display="https://zh.wikipedia.org/wiki/%E6%B3%95%E5%9B%BD%E6%B5%B7%E5%A4%96%E9%A2%86%E5%9C%B0" xr:uid="{FE166D5D-ADA7-47AE-A279-2B37CD5C0929}"/>
    <hyperlink ref="F210" r:id="rId448" tooltip="聖克里斯多福及尼維斯" display="https://zh.wikipedia.org/wiki/%E5%9C%A3%E5%9F%BA%E8%8C%A8%E5%92%8C%E5%B0%BC%E7%BB%B4%E6%96%AF" xr:uid="{8CD58FC3-3CEA-45A3-9520-5C646940098E}"/>
    <hyperlink ref="G210" r:id="rId449" tooltip="巴士地 (聖克里斯多福及尼維斯)" display="https://zh.wikipedia.org/wiki/%E5%B7%B4%E6%96%AF%E7%89%B9%E5%B0%94_(%E5%9C%A3%E5%9F%BA%E8%8C%A8%E5%92%8C%E5%B0%BC%E7%BB%B4%E6%96%AF)" xr:uid="{3C9932EA-CB8A-40C6-9BEC-0385AC169706}"/>
    <hyperlink ref="F211" r:id="rId450" tooltip="聖露西亞" display="https://zh.wikipedia.org/wiki/%E5%9C%A3%E5%8D%A2%E8%A5%BF%E4%BA%9A" xr:uid="{5FFF7DC8-8AD0-4BF5-806E-8C4CB9FDA7D1}"/>
    <hyperlink ref="G211" r:id="rId451" tooltip="卡斯翠" display="https://zh.wikipedia.org/wiki/%E5%8D%A1%E6%96%AF%E7%89%B9%E9%87%8C" xr:uid="{D5EE00F7-1EB0-41AB-AF10-3D241CDCB7ED}"/>
    <hyperlink ref="F212" r:id="rId452" tooltip="法屬聖馬丁" display="https://zh.wikipedia.org/wiki/%E6%B3%95%E5%B1%AC%E8%81%96%E9%A6%AC%E4%B8%81" xr:uid="{30601438-F411-44E8-96D5-74C3510DEA55}"/>
    <hyperlink ref="G212" r:id="rId453" tooltip="馬里戈特" display="https://zh.wikipedia.org/wiki/%E9%A9%AC%E9%87%8C%E6%88%88%E7%89%B9" xr:uid="{3ED5496A-C0CD-4490-BA1F-BEA9C301DAE6}"/>
    <hyperlink ref="J212" r:id="rId454" tooltip="法國海外領地" display="https://zh.wikipedia.org/wiki/%E6%B3%95%E5%9B%BD%E6%B5%B7%E5%A4%96%E9%A2%86%E5%9C%B0" xr:uid="{45F12A9B-39D0-4697-80AA-10BE9064E937}"/>
    <hyperlink ref="F213" r:id="rId455" tooltip="聖皮耶與密克隆群島" display="https://zh.wikipedia.org/wiki/%E5%9C%A3%E7%9A%AE%E5%9F%83%E5%B0%94%E5%92%8C%E5%AF%86%E5%85%8B%E9%9A%86%E7%BE%A4%E5%B2%9B" xr:uid="{713E0520-9012-46CC-A1D8-DA55F03BBFE4}"/>
    <hyperlink ref="G213" r:id="rId456" tooltip="聖皮耶" display="https://zh.wikipedia.org/wiki/%E5%9C%A3%E7%9A%AE%E5%9F%83%E5%B0%94" xr:uid="{A4C948D3-9BB8-4EE9-87AC-8774AA829DC2}"/>
    <hyperlink ref="J213" r:id="rId457" tooltip="法國海外領地" display="https://zh.wikipedia.org/wiki/%E6%B3%95%E5%9B%BD%E6%B5%B7%E5%A4%96%E9%A2%86%E5%9C%B0" xr:uid="{608F6FAF-297A-4F19-BBEA-617E17F691DD}"/>
    <hyperlink ref="F214" r:id="rId458" tooltip="聖文森及格瑞那丁" display="https://zh.wikipedia.org/wiki/%E5%9C%A3%E6%96%87%E6%A3%AE%E7%89%B9%E5%92%8C%E6%A0%BC%E6%9E%97%E7%BA%B3%E4%B8%81%E6%96%AF" xr:uid="{0FF599C5-BE0C-4390-A7E8-DB00BDBE02B3}"/>
    <hyperlink ref="G214" r:id="rId459" tooltip="京斯敦" display="https://zh.wikipedia.org/wiki/%E9%87%91%E6%96%AF%E6%95%A6" xr:uid="{C65E94B1-FEF1-44F8-8CD4-6DFFE1237A98}"/>
    <hyperlink ref="F215" r:id="rId460" tooltip="千里達及托巴哥" display="https://zh.wikipedia.org/wiki/%E7%89%B9%E7%AB%8B%E5%B0%BC%E8%BE%BE%E5%92%8C%E5%A4%9A%E5%B7%B4%E5%93%A5" xr:uid="{4FBCADCD-AA7B-4BE8-8384-402EB0CE89B8}"/>
    <hyperlink ref="G215" r:id="rId461" tooltip="西班牙港" display="https://zh.wikipedia.org/wiki/%E8%A5%BF%E7%8F%AD%E7%89%99%E6%B8%AF" xr:uid="{A16A1749-A075-4964-A79E-8550666764D5}"/>
    <hyperlink ref="F216" r:id="rId462" tooltip="土克凱可群島" display="https://zh.wikipedia.org/wiki/%E7%89%B9%E5%85%8B%E6%96%AF%E5%92%8C%E5%87%AF%E7%A7%91%E6%96%AF%E7%BE%A4%E5%B2%9B" xr:uid="{E38585FF-F5D2-48ED-A4C9-DA29ECEE2A9F}"/>
    <hyperlink ref="G216" r:id="rId463" tooltip="科伯恩城" display="https://zh.wikipedia.org/wiki/%E7%A7%91%E4%BC%AF%E6%81%A9%E5%9F%8E" xr:uid="{21D04E0E-9CC0-497F-92F2-815903D00FEA}"/>
    <hyperlink ref="J216" r:id="rId464" tooltip="英國海外領地" display="https://zh.wikipedia.org/wiki/%E8%8B%B1%E5%9B%BD%E6%B5%B7%E5%A4%96%E9%A2%86%E5%9C%B0" xr:uid="{D7D3E1C6-C4BB-4FBA-A5DE-0FA0DD8E031E}"/>
    <hyperlink ref="F217" r:id="rId465" tooltip="美國" display="https://zh.wikipedia.org/wiki/%E7%BE%8E%E5%9B%BD" xr:uid="{ADC06BCB-C613-44C6-8DC7-47FB1A666E38}"/>
    <hyperlink ref="G217" r:id="rId466" tooltip="阿魯巴" display="https://zh.wikipedia.org/wiki/%E5%8D%8E%E7%9B%9B%E9%A1%BF%E5%93%A5%E4%BC%A6%E6%AF%94%E4%BA%9A%E7%89%B9%E5%8C%BA" xr:uid="{B7934F2D-04BF-42EE-A62F-310A785924D2}"/>
    <hyperlink ref="F218" r:id="rId467" tooltip="美屬維京群島" display="https://zh.wikipedia.org/wiki/%E7%BE%8E%E5%B1%9E%E7%BB%B4%E5%B0%94%E4%BA%AC%E7%BE%A4%E5%B2%9B" xr:uid="{CB5B2B0C-9F6C-4A94-A496-AD9943B855DB}"/>
    <hyperlink ref="G218" r:id="rId468" tooltip="夏洛特阿馬利亞" display="https://zh.wikipedia.org/wiki/%E5%A4%8F%E6%B4%9B%E7%89%B9%E9%98%BF%E9%A9%AC%E5%88%A9%E4%BA%9A" xr:uid="{0CF6E196-5D3E-4ED7-9B33-D3CEC6B7DABE}"/>
    <hyperlink ref="J218" r:id="rId469" tooltip="美國行政區劃" display="https://zh.wikipedia.org/wiki/%E7%BE%8E%E5%9B%BD%E8%A1%8C%E6%94%BF%E5%8C%BA%E5%88%92" xr:uid="{4565064A-EFF5-4CCB-AA85-00CEDEE6B067}"/>
    <hyperlink ref="F219" r:id="rId470" tooltip="荷屬聖馬丁" display="https://zh.wikipedia.org/wiki/%E8%8D%B7%E5%B1%AC%E8%81%96%E9%A6%AC%E4%B8%81" xr:uid="{D8F98EA6-9F40-4B8A-BA78-A922A870E426}"/>
    <hyperlink ref="G219" r:id="rId471" tooltip="菲利普斯堡" display="https://zh.wikipedia.org/wiki/%E8%8F%B2%E5%88%A9%E6%99%AE%E6%96%AF%E5%A0%A1" xr:uid="{1DC602A7-9C35-4A9D-A524-986325138EB0}"/>
    <hyperlink ref="J219" r:id="rId472" tooltip="荷蘭行政區劃" display="https://zh.wikipedia.org/wiki/%E8%8D%B7%E5%85%B0%E8%A1%8C%E6%94%BF%E5%8C%BA%E5%88%92" xr:uid="{6F18BA98-3023-4FDC-B83E-97E2242AE436}"/>
    <hyperlink ref="F220" r:id="rId473" tooltip="波內赫" display="https://zh.wikipedia.org/wiki/%E6%B3%A2%E5%86%85%E8%B5%AB" xr:uid="{081219C9-45DC-4872-B37B-21FEF6C46103}"/>
    <hyperlink ref="G220" r:id="rId474" tooltip="克拉倫代克" display="https://zh.wikipedia.org/wiki/%E5%85%8B%E6%8B%89%E4%BC%A6%E4%BB%A3%E5%85%8B" xr:uid="{5463A2A9-4BA1-494B-9155-FD070F03ED00}"/>
    <hyperlink ref="J220" r:id="rId475" tooltip="荷蘭行政區劃" display="https://zh.wikipedia.org/wiki/%E8%8D%B7%E5%85%B0%E8%A1%8C%E6%94%BF%E5%8C%BA%E5%88%92" xr:uid="{302A6E03-163C-40D5-A054-8CA62AF42011}"/>
    <hyperlink ref="F221" r:id="rId476" tooltip="聖佑達修斯" display="https://zh.wikipedia.org/wiki/%E5%9C%A3%E5%B0%A4%E6%96%AF%E7%89%B9%E6%AD%87%E6%96%AF" xr:uid="{A6795499-F0FB-44B8-9F3F-B5D877AF2999}"/>
    <hyperlink ref="G221" r:id="rId477" tooltip="奧拉涅斯塔德 (聖佑達修斯)" display="https://zh.wikipedia.org/wiki/%E5%A5%A5%E6%8B%89%E6%B6%85%E6%96%AF%E5%A1%94%E5%BE%B7_(%E5%9C%A3%E5%B0%A4%E6%96%AF%E7%89%B9%E6%AD%87%E6%96%AF)" xr:uid="{1DB64858-9C5D-4BE6-8AE7-D0A358E76CA5}"/>
    <hyperlink ref="J221" r:id="rId478" display="https://zh.wikipedia.org/wiki/%E8%8D%B7%E5%85%B0%E8%A1%8C%E6%94%BF%E5%8C%BA%E5%88%92" xr:uid="{0B585853-CB90-4E3E-8982-DBAF049585BA}"/>
    <hyperlink ref="F222" r:id="rId479" tooltip="荷屬沙巴" display="https://zh.wikipedia.org/wiki/%E8%90%A8%E5%B7%B4" xr:uid="{4ED46FBB-6CA8-44EF-9D6D-0E25369E1FFE}"/>
    <hyperlink ref="G222" r:id="rId480" tooltip="博坦" display="https://zh.wikipedia.org/wiki/%E5%8D%9A%E5%9D%A6" xr:uid="{C64466B4-6972-4B88-8041-15FC31D90536}"/>
    <hyperlink ref="J222" r:id="rId481" tooltip="荷蘭行政區劃" display="https://zh.wikipedia.org/wiki/%E8%8D%B7%E5%85%B0%E8%A1%8C%E6%94%BF%E5%8C%BA%E5%88%92" xr:uid="{DB2EB294-84A3-4E8E-9371-80525A82D7C3}"/>
    <hyperlink ref="F223" r:id="rId482" tooltip="法國行政區劃" display="https://zh.wikipedia.org/wiki/%E9%98%BF%E6%A0%B9%E5%BB%B7" xr:uid="{F2281F77-8770-4B8F-A7B8-60029A982CD4}"/>
    <hyperlink ref="G223" r:id="rId483" tooltip="布宜諾斯艾利斯" display="https://zh.wikipedia.org/wiki/%E5%B8%83%E5%AE%9C%E8%AF%BA%E6%96%AF%E8%89%BE%E5%88%A9%E6%96%AF" xr:uid="{84AC608A-2F0D-4656-803C-386FFDE4971B}"/>
    <hyperlink ref="F224" r:id="rId484" tooltip="玻利維亞" display="https://zh.wikipedia.org/wiki/%E7%8E%BB%E5%88%A9%E7%BB%B4%E4%BA%9A" xr:uid="{8E834511-FD62-4290-ACBC-33FBFB832B06}"/>
    <hyperlink ref="G224" r:id="rId485" tooltip="蘇克瑞" display="https://zh.wikipedia.org/wiki/%E8%8B%8F%E5%85%8B%E9%9B%B7" xr:uid="{83C5DBA5-D506-4CCF-BD38-8BC22AB5291D}"/>
    <hyperlink ref="F225" r:id="rId486" tooltip="巴西" display="https://zh.wikipedia.org/wiki/%E5%B7%B4%E8%A5%BF" xr:uid="{32DCC4B0-65A3-493C-ACCD-3B0E43376C60}"/>
    <hyperlink ref="G225" r:id="rId487" tooltip="巴西利亞" display="https://zh.wikipedia.org/wiki/%E5%B7%B4%E8%A5%BF%E5%88%A9%E4%BA%9A" xr:uid="{90ECDB50-BAEE-4F5E-B1FE-66C09AF0F84D}"/>
    <hyperlink ref="F226" r:id="rId488" tooltip="智利" display="https://zh.wikipedia.org/wiki/%E6%99%BA%E5%88%A9" xr:uid="{183E62F8-4803-48FE-B580-4D89BBE9E672}"/>
    <hyperlink ref="G226" r:id="rId489" tooltip="聖地牙哥 (智利)" display="https://zh.wikipedia.org/wiki/%E5%9C%A3%E5%9C%B0%E4%BA%9A%E5%93%A5_(%E6%99%BA%E5%88%A9)" xr:uid="{8A5C1216-EC5A-44E4-8C93-0F0B58E1482B}"/>
    <hyperlink ref="F227" r:id="rId490" tooltip="哥倫比亞" display="https://zh.wikipedia.org/wiki/%E5%93%A5%E4%BC%A6%E6%AF%94%E4%BA%9A" xr:uid="{91C7BEF5-57B3-4766-AA3F-3EFE54893425}"/>
    <hyperlink ref="G227" r:id="rId491" tooltip="波哥大" display="https://zh.wikipedia.org/wiki/%E6%B3%A2%E5%93%A5%E5%A4%A7" xr:uid="{596330DD-055A-47B2-B8BB-2963D1257F25}"/>
    <hyperlink ref="F228" r:id="rId492" tooltip="厄瓜多" display="https://zh.wikipedia.org/wiki/%E5%8E%84%E7%93%9C%E5%A4%9A%E5%B0%94" xr:uid="{E89521BD-1739-4963-872C-A8AC5CC6A6FE}"/>
    <hyperlink ref="G228" r:id="rId493" tooltip="基多" display="https://zh.wikipedia.org/wiki/%E5%9F%BA%E5%A4%9A" xr:uid="{B84E2FD8-D5ED-4F3F-BE5C-132ECF5E796A}"/>
    <hyperlink ref="F229" r:id="rId494" display="https://zh.wikipedia.org/wiki/%E7%A6%8F%E5%85%8B%E5%85%B0%E7%BE%A4%E5%B2%9B" xr:uid="{0BE28AC3-94ED-4E02-8E0E-A639515A32D0}"/>
    <hyperlink ref="G229" r:id="rId495" tooltip="斯坦利港" display="https://zh.wikipedia.org/wiki/%E6%96%AF%E5%9D%A6%E5%88%A9%E6%B8%AF" xr:uid="{C761E46F-FD4B-47A7-8DD7-90F3DBACB8EB}"/>
    <hyperlink ref="J229" r:id="rId496" tooltip="馬島戰爭" display="https://zh.wikipedia.org/wiki/%E9%A9%AC%E5%B2%9B%E6%88%98%E4%BA%89" xr:uid="{39CD7DFF-DDCD-43DA-A8E8-B5A567ABDD06}"/>
    <hyperlink ref="F230" r:id="rId497" tooltip="法屬蓋亞那" display="https://zh.wikipedia.org/wiki/%E6%B3%95%E5%B1%9E%E5%9C%AD%E4%BA%9A%E9%82%A3" xr:uid="{1776E85A-574D-4206-BD06-F7C99BDEF7B3}"/>
    <hyperlink ref="G230" r:id="rId498" tooltip="開雲" display="https://zh.wikipedia.org/wiki/%E5%8D%A1%E5%AE%B4" xr:uid="{F7C75038-F303-49A7-B1E7-F571FE59FC2F}"/>
    <hyperlink ref="J230" r:id="rId499" display="https://zh.wikipedia.org/wiki/%E6%B3%95%E5%9B%BD%E8%A1%8C%E6%94%BF%E5%8C%BA%E5%88%92" xr:uid="{26335399-AC34-4723-8D04-B2AC6E60E3D0}"/>
    <hyperlink ref="F231" r:id="rId500" tooltip="蓋亞那" display="https://zh.wikipedia.org/wiki/%E5%9C%AD%E4%BA%9A%E9%82%A3" xr:uid="{C566297C-19A8-4C9F-8994-C2DAA2D24A8C}"/>
    <hyperlink ref="G231" r:id="rId501" tooltip="喬治城 (蓋亞那)" display="https://zh.wikipedia.org/wiki/%E4%B9%94%E6%B2%BB%E6%95%A6_(%E5%9C%AD%E4%BA%9A%E9%82%A3)" xr:uid="{BB7A70E1-116B-443A-B214-56951B922D83}"/>
    <hyperlink ref="F232" r:id="rId502" tooltip="巴拉圭" display="https://zh.wikipedia.org/wiki/%E5%B7%B4%E6%8B%89%E5%9C%AD" xr:uid="{0AB3C00B-90A9-425F-BD75-5FB064CC4DA9}"/>
    <hyperlink ref="G232" r:id="rId503" tooltip="亞松森" display="https://zh.wikipedia.org/wiki/%E4%BA%9A%E6%9D%BE%E6%A3%AE" xr:uid="{5D181B61-0D4F-4A1C-A2B5-6CA1C9026B6A}"/>
    <hyperlink ref="F233" r:id="rId504" tooltip="秘魯" display="https://zh.wikipedia.org/wiki/%E7%A7%98%E9%B2%81" xr:uid="{CD606B6E-1CB1-4E5B-8526-824A3F0AF643}"/>
    <hyperlink ref="G233" r:id="rId505" tooltip="利馬" display="https://zh.wikipedia.org/wiki/%E5%88%A9%E9%A9%AC" xr:uid="{E41D3D22-3881-4DF9-90B2-6527D43D42D2}"/>
    <hyperlink ref="F234" r:id="rId506" tooltip="蘇利南" display="https://zh.wikipedia.org/wiki/%E8%8B%8F%E9%87%8C%E5%8D%97" xr:uid="{7FF25AFD-C52C-4843-B24C-0CF689BEDE14}"/>
    <hyperlink ref="G234" r:id="rId507" tooltip="巴拉馬利波" display="https://zh.wikipedia.org/wiki/%E5%B8%95%E6%8B%89%E9%A9%AC%E9%87%8C%E5%8D%9A" xr:uid="{7DD7A9EE-6F8E-4598-8CAA-42C2B29B31C5}"/>
    <hyperlink ref="F235" r:id="rId508" tooltip="烏拉圭" display="https://zh.wikipedia.org/wiki/%E4%B9%8C%E6%8B%89%E5%9C%AD" xr:uid="{CC9F1753-86DC-4CFC-AF90-4F913FFC375C}"/>
    <hyperlink ref="G235" r:id="rId509" tooltip="蒙特維多" display="https://zh.wikipedia.org/wiki/%E8%92%99%E5%BE%97%E7%BB%B4%E7%9A%84%E4%BA%9A" xr:uid="{525373E8-7EE4-4D93-B67A-EFBEE67B2D66}"/>
    <hyperlink ref="F236" r:id="rId510" tooltip="委內瑞拉" display="https://zh.wikipedia.org/wiki/%E5%A7%94%E5%86%85%E7%91%9E%E6%8B%89" xr:uid="{70BA7E17-785B-4AD3-B231-B83A89BB1566}"/>
    <hyperlink ref="G236" r:id="rId511" tooltip="卡拉卡斯" display="https://zh.wikipedia.org/wiki/%E5%8A%A0%E6%8B%89%E5%8A%A0%E6%96%AF" xr:uid="{BA8B21D9-4D56-47F9-B7DD-77C4AC95F18A}"/>
    <hyperlink ref="F237" r:id="rId512" tooltip="坎培拉" display="https://zh.wikipedia.org/wiki/%E7%BE%8E%E5%B1%9E%E8%90%A8%E6%91%A9%E4%BA%9A" xr:uid="{27B2656B-8A08-4383-A4BD-73BA12FDE075}"/>
    <hyperlink ref="G237" r:id="rId513" tooltip="帕果帕果" display="https://zh.wikipedia.org/wiki/%E5%B8%95%E6%9E%9C%E5%B8%95%E6%9E%9C" xr:uid="{11E2D642-C08D-4E13-95AE-8C90C849D506}"/>
    <hyperlink ref="J237" r:id="rId514" tooltip="美國行政區劃" display="https://zh.wikipedia.org/wiki/%E7%BE%8E%E5%9B%BD%E8%A1%8C%E6%94%BF%E5%8C%BA%E5%88%92" xr:uid="{69F16B8F-F165-4277-9270-85C7E4207963}"/>
    <hyperlink ref="F238" r:id="rId515" tooltip="澳洲" display="https://zh.wikipedia.org/wiki/%E6%BE%B3%E5%A4%A7%E5%88%A9%E4%BA%9A" xr:uid="{8BBD8048-07AD-4834-9797-BEFA66AD0DBD}"/>
    <hyperlink ref="G238" r:id="rId516" display="https://zh.wikipedia.org/wiki/%E5%A0%AA%E5%9F%B9%E6%8B%89" xr:uid="{3CFBA3AD-7DA0-41D5-B25E-B4F2363B999A}"/>
    <hyperlink ref="F239" r:id="rId517" tooltip="美國行政區劃" display="https://zh.wikipedia.org/wiki/%E7%BE%8E%E5%9B%BD%E8%A1%8C%E6%94%BF%E5%8C%BA%E5%88%92" xr:uid="{EC238762-EDDA-457A-A1C5-D19CD052D325}"/>
    <hyperlink ref="J239" r:id="rId518" tooltip="福克蘭群島" display="https://zh.wikipedia.org/wiki/%E7%BE%8E%E5%9B%BD%E8%A1%8C%E6%94%BF%E5%8C%BA%E5%88%92" xr:uid="{09A50566-77A9-4F22-AE52-C1A89C69D4B1}"/>
    <hyperlink ref="F240" r:id="rId519" tooltip="庫克群島" display="https://zh.wikipedia.org/wiki/%E5%BA%93%E5%85%8B%E7%BE%A4%E5%B2%9B" xr:uid="{3895835F-9EFB-4EED-8743-371CE6B29A2C}"/>
    <hyperlink ref="G240" r:id="rId520" tooltip="庫克群島" display="https://zh.wikipedia.org/wiki/%E5%BA%93%E5%85%8B%E7%BE%A4%E5%B2%9B" xr:uid="{4D205723-5F6A-45E2-BCB3-C0DC37C4B499}"/>
    <hyperlink ref="J240" r:id="rId521" display="https://zh.wikipedia.org/wiki/%E6%96%B0%E8%A5%BF%E5%85%B0%E8%A1%8C%E6%94%BF%E5%8C%BA%E5%88%92" xr:uid="{605B1EED-B0A4-4590-81D8-CD15E6B40B57}"/>
    <hyperlink ref="F241" r:id="rId522" tooltip="斐濟" display="https://zh.wikipedia.org/wiki/%E6%96%90%E6%B5%8E" xr:uid="{8DD55771-E9DB-46B0-A5E1-524444119240}"/>
    <hyperlink ref="G241" r:id="rId523" tooltip="蘇瓦" display="https://zh.wikipedia.org/wiki/%E8%8B%8F%E7%93%A6" xr:uid="{92CC0427-A5DA-415A-82CF-2C6330995964}"/>
    <hyperlink ref="F242" r:id="rId524" tooltip="法屬玻里尼西亞" display="https://zh.wikipedia.org/wiki/%E6%B3%95%E5%B1%9E%E6%B3%A2%E5%88%A9%E5%B0%BC%E8%A5%BF%E4%BA%9A" xr:uid="{DFB38F67-564F-44FD-A185-C036A430F889}"/>
    <hyperlink ref="G242" r:id="rId525" tooltip="巴比提" display="https://zh.wikipedia.org/wiki/%E5%B8%95%E7%9A%AE%E6%8F%90" xr:uid="{FE08DB6D-8439-43D1-BDDD-9FA25157078D}"/>
    <hyperlink ref="J242" r:id="rId526" tooltip="法國行政區劃" display="https://zh.wikipedia.org/wiki/%E6%B3%95%E5%9B%BD%E8%A1%8C%E6%94%BF%E5%8C%BA%E5%88%92" xr:uid="{CB55C964-52A5-4349-A41B-4003BA782143}"/>
    <hyperlink ref="F243" r:id="rId527" tooltip="關島" display="https://zh.wikipedia.org/wiki/%E5%85%B3%E5%B2%9B" xr:uid="{0FA18DF9-ADF7-4D80-916D-D1655CCC7362}"/>
    <hyperlink ref="G243" r:id="rId528" tooltip="關島" display="https://zh.wikipedia.org/wiki/%E5%85%B3%E5%B2%9B" xr:uid="{3CF9D550-306D-4AF7-B8A1-90DBD47AA7F6}"/>
    <hyperlink ref="J243" r:id="rId529" tooltip="美國行政區劃" display="https://zh.wikipedia.org/wiki/%E7%BE%8E%E5%9B%BD%E8%A1%8C%E6%94%BF%E5%8C%BA%E5%88%92" xr:uid="{05B0DE44-7115-489A-AF10-9BF3CB4F4A5A}"/>
    <hyperlink ref="F244" r:id="rId530" tooltip="豪蘭島" display="https://zh.wikipedia.org/wiki/%E8%B1%AA%E5%85%B0%E5%B2%9B" xr:uid="{5608EFFC-9367-4168-8C06-4E6BE94136E6}"/>
    <hyperlink ref="J244" r:id="rId531" tooltip="美國行政區劃" display="https://zh.wikipedia.org/wiki/%E7%BE%8E%E5%9B%BD%E8%A1%8C%E6%94%BF%E5%8C%BA%E5%88%92" xr:uid="{CE757461-E62B-44CC-9106-DFF56F7C1964}"/>
    <hyperlink ref="F245" r:id="rId532" tooltip="美國行政區劃" display="https://zh.wikipedia.org/wiki/%E7%BE%8E%E5%9B%BD%E8%A1%8C%E6%94%BF%E5%8C%BA%E5%88%92" xr:uid="{2E066CF2-8768-4AE1-86E3-7611CA6A1193}"/>
    <hyperlink ref="J245" r:id="rId533" tooltip="美國行政區劃" display="https://zh.wikipedia.org/wiki/%E7%BE%8E%E5%9B%BD%E8%A1%8C%E6%94%BF%E5%8C%BA%E5%88%92" xr:uid="{27BBD70A-8B06-488F-934E-292123D95BA5}"/>
    <hyperlink ref="F246" r:id="rId534" tooltip="強斯頓島" display="https://zh.wikipedia.org/wiki/%E7%BA%A6%E7%BF%B0%E6%96%AF%E9%A1%BF%E5%B2%9B" xr:uid="{0D491ACD-448E-4B56-8CE9-DAFD8171A0EF}"/>
    <hyperlink ref="J246" r:id="rId535" tooltip="美國行政區劃" display="https://zh.wikipedia.org/wiki/%E7%BE%8E%E5%9B%BD%E8%A1%8C%E6%94%BF%E5%8C%BA%E5%88%92" xr:uid="{FF801602-0DAF-4CFF-8BD6-7CDA9A72FAC3}"/>
    <hyperlink ref="F247" r:id="rId536" tooltip="金曼礁" display="https://zh.wikipedia.org/wiki/%E9%87%91%E6%9B%BC%E7%A4%81" xr:uid="{9C704B48-BB1D-4AB0-A740-555D53A08BF8}"/>
    <hyperlink ref="J247" r:id="rId537" tooltip="美國行政區劃" display="https://zh.wikipedia.org/wiki/%E7%BE%8E%E5%9B%BD%E8%A1%8C%E6%94%BF%E5%8C%BA%E5%88%92" xr:uid="{1715C9CC-2A7F-4313-AD1C-467342847B19}"/>
    <hyperlink ref="F248" r:id="rId538" tooltip="吉里巴斯" display="https://zh.wikipedia.org/wiki/%E5%9F%BA%E9%87%8C%E5%B7%B4%E6%96%AF" xr:uid="{5D833BD3-FC64-45A1-9DE2-5364F4775B14}"/>
    <hyperlink ref="G248" r:id="rId539" tooltip="南塔拉瓦" display="https://zh.wikipedia.org/wiki/%E5%8D%97%E5%A1%94%E6%8B%89%E7%93%A6" xr:uid="{032564C4-B7C3-4C34-BAE6-BF64552CEAD5}"/>
    <hyperlink ref="F249" r:id="rId540" tooltip="馬紹爾群島" display="https://zh.wikipedia.org/wiki/%E9%A9%AC%E7%BB%8D%E5%B0%94%E7%BE%A4%E5%B2%9B" xr:uid="{453286BF-25AF-4788-9333-B4CEA534504B}"/>
    <hyperlink ref="G249" r:id="rId541" tooltip="馬久羅" display="https://zh.wikipedia.org/wiki/%E9%A9%AC%E6%9C%B1%E7%BD%97" xr:uid="{DEE38642-66E7-45D1-A0AE-679D96010193}"/>
    <hyperlink ref="F250" r:id="rId542" tooltip="密克羅尼西亞聯邦" display="https://zh.wikipedia.org/wiki/%E5%AF%86%E5%85%8B%E7%BD%97%E5%B0%BC%E8%A5%BF%E4%BA%9A%E8%81%94%E9%82%A6" xr:uid="{4C689298-5807-4435-9873-0F822BA72EEB}"/>
    <hyperlink ref="G250" r:id="rId543" tooltip="帕里克爾" display="https://zh.wikipedia.org/wiki/%E5%B8%95%E5%88%A9%E5%9F%BA%E5%B0%94" xr:uid="{AF5A6819-3E20-4BBD-88E6-6AC657F1D6C4}"/>
    <hyperlink ref="F251" r:id="rId544" tooltip="中途島" display="https://zh.wikipedia.org/wiki/%E4%B8%AD%E9%80%94%E5%B2%9B" xr:uid="{9966EFD9-35E6-4E67-99BE-57A81E7AA29A}"/>
    <hyperlink ref="J251" r:id="rId545" tooltip="美國行政區劃" display="https://zh.wikipedia.org/wiki/%E7%BE%8E%E5%9B%BD%E8%A1%8C%E6%94%BF%E5%8C%BA%E5%88%92" xr:uid="{6E8966A0-A7B9-409A-97FB-BFAD00A2F99F}"/>
    <hyperlink ref="F252" r:id="rId546" tooltip="諾魯" display="https://zh.wikipedia.org/wiki/%E7%91%99%E9%B2%81" xr:uid="{4CDE71F4-82FB-4F7F-B771-474211570EA7}"/>
    <hyperlink ref="G252" r:id="rId547" tooltip="雅連" display="https://zh.wikipedia.org/wiki/%E4%BA%9A%E4%BC%A6" xr:uid="{579D655F-7D0F-4F07-9BFE-259BE12FF757}"/>
    <hyperlink ref="F253" r:id="rId548" tooltip="新喀里多尼亞" display="https://zh.wikipedia.org/wiki/%E6%96%B0%E5%96%80%E9%87%8C%E5%A4%9A%E5%B0%BC%E4%BA%9A" xr:uid="{72DAFCE3-3933-445F-93E4-95C685EBA6F1}"/>
    <hyperlink ref="G253" r:id="rId549" tooltip="努美阿" display="https://zh.wikipedia.org/wiki/%E5%8A%AA%E7%BE%8E%E9%98%BF" xr:uid="{12870D65-5C30-4E0D-95F0-34392CAD1E62}"/>
    <hyperlink ref="J253" r:id="rId550" tooltip="法國行政區劃" display="https://zh.wikipedia.org/wiki/%E6%B3%95%E5%9B%BD%E8%A1%8C%E6%94%BF%E5%8C%BA%E5%88%92" xr:uid="{1FD69B3F-FA59-4A03-A72A-5AE80681A28C}"/>
    <hyperlink ref="F254" r:id="rId551" tooltip="紐西蘭" display="https://zh.wikipedia.org/wiki/%E6%96%B0%E8%A5%BF%E5%85%B0" xr:uid="{D45FC471-91C4-4C38-AB68-6F3278490577}"/>
    <hyperlink ref="G254" r:id="rId552" tooltip="威靈頓" display="https://zh.wikipedia.org/wiki/%E6%83%A0%E7%81%B5%E9%A1%BF" xr:uid="{E3016AA0-2069-4596-943D-DD577FAA9802}"/>
    <hyperlink ref="F255" r:id="rId553" tooltip="紐埃" display="https://zh.wikipedia.org/wiki/%E7%BA%BD%E5%9F%83" xr:uid="{1AE399D4-A18A-4709-A08D-87D88F1840EA}"/>
    <hyperlink ref="G255" r:id="rId554" tooltip="阿洛菲" display="https://zh.wikipedia.org/wiki/%E9%98%BF%E6%B4%9B%E8%8F%B2" xr:uid="{D83CC30E-5C1B-45C9-8A9A-80D1FE53335D}"/>
    <hyperlink ref="J255" r:id="rId555" tooltip="紐西蘭行政區劃" display="https://zh.wikipedia.org/wiki/%E6%96%B0%E8%A5%BF%E5%85%B0%E8%A1%8C%E6%94%BF%E5%8C%BA%E5%88%92" xr:uid="{7689D629-1E0E-409A-ACE5-988859333B53}"/>
    <hyperlink ref="F256" r:id="rId556" tooltip="諾福克島" display="https://zh.wikipedia.org/wiki/%E8%AF%BA%E7%A6%8F%E5%85%8B%E5%B2%9B" xr:uid="{D1C5E1EA-2E94-4A3B-91DD-43687CC7763E}"/>
    <hyperlink ref="G256" r:id="rId557" tooltip="京斯敦 (諾福克島)" display="https://zh.wikipedia.org/wiki/%E9%87%91%E6%96%AF%E6%95%A6_(%E8%AF%BA%E7%A6%8F%E5%85%8B%E5%B2%9B)" xr:uid="{ADB95D50-5E5A-45AB-B8B7-D407C42F9C48}"/>
    <hyperlink ref="J256" r:id="rId558" tooltip="澳洲行政區劃" display="https://zh.wikipedia.org/wiki/%E6%BE%B3%E5%A4%A7%E5%88%A9%E4%BA%9A%E8%A1%8C%E6%94%BF%E5%8C%BA%E5%88%92" xr:uid="{3DB1BFCA-F747-41E3-AAB2-DE48BDCAA307}"/>
    <hyperlink ref="F257" r:id="rId559" tooltip="北馬利安納群島" display="https://zh.wikipedia.org/wiki/%E5%8C%97%E9%A9%AC%E9%87%8C%E4%BA%9A%E7%BA%B3%E7%BE%A4%E5%B2%9B" xr:uid="{B7B837B5-8219-45F2-A2E0-6CAF24256B1E}"/>
    <hyperlink ref="G257" r:id="rId560" tooltip="塞班" display="https://zh.wikipedia.org/wiki/%E5%A1%9E%E7%8F%AD" xr:uid="{B923BD76-0FD5-4946-A76C-97775B7F7F79}"/>
    <hyperlink ref="J257" r:id="rId561" tooltip="美國行政區劃" display="https://zh.wikipedia.org/wiki/%E7%BE%8E%E5%9B%BD%E8%A1%8C%E6%94%BF%E5%8C%BA%E5%88%92" xr:uid="{A3EE0E55-8302-404F-BE0B-B41204E83BB8}"/>
    <hyperlink ref="F258" r:id="rId562" tooltip="帛琉" display="https://zh.wikipedia.org/wiki/%E5%B8%95%E5%8A%B3" xr:uid="{8586C9A1-3DD6-491E-9E2B-AC6BAC757859}"/>
    <hyperlink ref="G258" r:id="rId563" tooltip="恩吉魯穆德" display="https://zh.wikipedia.org/wiki/%E6%81%A9%E5%90%89%E9%B2%81%E7%A9%86%E5%BE%B7" xr:uid="{846C8BD1-41C1-4056-977B-4B0FD02BA14B}"/>
    <hyperlink ref="F259" r:id="rId564" tooltip="帕邁拉環礁" display="https://zh.wikipedia.org/wiki/%E5%B7%B4%E5%B0%94%E7%B1%B3%E6%8B%89%E7%8E%AF%E7%A4%81" xr:uid="{27FE650F-09E0-4788-B002-D6D966B0F4BE}"/>
    <hyperlink ref="J259" r:id="rId565" tooltip="美國行政區劃" display="https://zh.wikipedia.org/wiki/%E7%BE%8E%E5%9B%BD%E8%A1%8C%E6%94%BF%E5%8C%BA%E5%88%92" xr:uid="{749C9F8C-1DC8-4EC6-A9D8-4C980C6E3F53}"/>
    <hyperlink ref="F260" r:id="rId566" tooltip="巴布亞紐幾內亞" display="https://zh.wikipedia.org/wiki/%E5%B7%B4%E5%B8%83%E4%BA%9A%E6%96%B0%E5%87%A0%E5%86%85%E4%BA%9A" xr:uid="{318A8B12-9D5A-4523-9E84-72E50F56221C}"/>
    <hyperlink ref="G260" r:id="rId567" tooltip="摩斯比港" display="https://zh.wikipedia.org/wiki/%E8%8E%AB%E5%B0%94%E5%85%B9%E6%AF%94%E6%B8%AF" xr:uid="{1FA3230B-A139-4A13-B207-B4074C7F5F3A}"/>
    <hyperlink ref="F261" r:id="rId568" tooltip="皮特肯群島" display="https://zh.wikipedia.org/wiki/%E7%9A%AE%E7%89%B9%E5%87%AF%E6%81%A9%E7%BE%A4%E5%B2%9B" xr:uid="{195280C4-C0D2-4CBD-8063-EC195896A459}"/>
    <hyperlink ref="G261" r:id="rId569" tooltip="亞當斯敦 (皮特肯群島)" display="https://zh.wikipedia.org/wiki/%E4%BA%9A%E5%BD%93%E6%96%AF%E6%95%A6_(%E7%9A%AE%E7%89%B9%E5%87%AF%E6%81%A9%E7%BE%A4%E5%B2%9B)" xr:uid="{75B03FF4-676C-40B6-9A05-0D1D87696A0E}"/>
    <hyperlink ref="J261" r:id="rId570" tooltip="英國海外領土" display="https://zh.wikipedia.org/wiki/%E8%8B%B1%E5%9B%BD%E6%B5%B7%E5%A4%96%E9%A2%86%E5%9C%9F" xr:uid="{6C54C65A-695F-45AE-8D95-3D83FC88F963}"/>
    <hyperlink ref="F262" r:id="rId571" tooltip="薩摩亞" display="https://zh.wikipedia.org/wiki/%E8%90%A8%E6%91%A9%E4%BA%9A" xr:uid="{507E73B1-84B5-447C-9591-7455E7E4DEAF}"/>
    <hyperlink ref="G262" r:id="rId572" tooltip="阿庇亞" display="https://zh.wikipedia.org/wiki/%E9%98%BF%E7%9A%AE%E4%BA%9A" xr:uid="{BFA06C0B-4247-4FA4-BAC7-05440C400B43}"/>
    <hyperlink ref="F263" r:id="rId573" tooltip="索羅門群島" display="https://zh.wikipedia.org/wiki/%E6%89%80%E7%BD%97%E9%97%A8%E7%BE%A4%E5%B2%9B" xr:uid="{4AA74277-0BDC-4362-9139-130CD62AA8ED}"/>
    <hyperlink ref="G263" r:id="rId574" tooltip="荷尼阿拉" display="https://zh.wikipedia.org/wiki/%E9%9C%8D%E5%B0%BC%E4%BA%9A%E6%8B%89" xr:uid="{9250D321-C4F2-44B2-8B65-A767D1F44277}"/>
    <hyperlink ref="F264" r:id="rId575" tooltip="托克勞" display="https://zh.wikipedia.org/wiki/%E6%89%98%E5%85%8B%E5%8A%B3" xr:uid="{C322B121-E004-4BC7-8C08-A0D9769C0663}"/>
    <hyperlink ref="G264" r:id="rId576" tooltip="托克勞" display="https://zh.wikipedia.org/wiki/%E6%89%98%E5%85%8B%E5%8A%B3" xr:uid="{EA9592BC-F5B3-4F9F-9A16-BBC6D7519DC3}"/>
    <hyperlink ref="J264" r:id="rId577" tooltip="紐西蘭行政區劃" display="https://zh.wikipedia.org/wiki/%E6%96%B0%E8%A5%BF%E5%85%B0%E8%A1%8C%E6%94%BF%E5%8C%BA%E5%88%92" xr:uid="{D163FBB9-3166-4582-9B67-B8F6968DB8DC}"/>
    <hyperlink ref="F265" r:id="rId578" tooltip="東加" display="https://zh.wikipedia.org/wiki/%E6%B1%A4%E5%8A%A0" xr:uid="{109D4B98-3AE2-432B-8CE7-0B245F2C00EF}"/>
    <hyperlink ref="G265" r:id="rId579" tooltip="努瓜婁發" display="https://zh.wikipedia.org/wiki/%E5%8A%AA%E5%BA%93%E9%98%BF%E6%B4%9B%E6%B3%95" xr:uid="{6DCF018C-CA3E-4FAE-9320-38E82D334BE3}"/>
    <hyperlink ref="F266" r:id="rId580" tooltip="吐瓦魯" display="https://zh.wikipedia.org/wiki/%E5%9B%BE%E7%93%A6%E5%8D%A2" xr:uid="{BFE73A07-95F0-4596-9EAF-A4FAA11E1EAD}"/>
    <hyperlink ref="G266" r:id="rId581" tooltip="福納佛提" display="https://zh.wikipedia.org/wiki/%E7%A6%8F%E7%B4%8D%E4%BD%9B%E6%8F%90" xr:uid="{41F6CBC3-9A99-4F72-BFAC-7DF0D2345585}"/>
    <hyperlink ref="F267" r:id="rId582" tooltip="萬那杜" display="https://zh.wikipedia.org/wiki/%E7%93%A6%E5%8A%AA%E9%98%BF%E5%9B%BE" xr:uid="{0CD40E7C-BB64-478B-B8D7-6B33B1D11202}"/>
    <hyperlink ref="G267" r:id="rId583" tooltip="維拉港" display="https://zh.wikipedia.org/wiki/%E7%BB%B4%E6%8B%89%E6%B8%AF" xr:uid="{687C2B6D-9E72-40DB-9C92-1DED38483F7C}"/>
    <hyperlink ref="F268" r:id="rId584" tooltip="威克島" display="https://zh.wikipedia.org/wiki/%E5%A8%81%E5%85%8B%E5%B2%9B" xr:uid="{266360C1-CAC0-40DB-89B0-3718234DD6E4}"/>
    <hyperlink ref="G268" r:id="rId585" tooltip="威克島" display="https://zh.wikipedia.org/wiki/%E5%A8%81%E5%85%8B%E5%B2%9B" xr:uid="{953AD1EC-8BD0-48B8-81F8-86CB58E00AA5}"/>
    <hyperlink ref="J268" r:id="rId586" tooltip="紐西蘭行政區劃" display="https://zh.wikipedia.org/wiki/%E7%BE%8E%E5%9B%BD%E8%A1%8C%E6%94%BF%E5%8C%BA%E5%88%92" xr:uid="{5F7CCCCA-9C96-42C6-8C83-E41AF0FBE301}"/>
    <hyperlink ref="F269" r:id="rId587" tooltip="瓦利斯和富圖納群島" display="https://zh.wikipedia.org/wiki/%E7%93%A6%E5%88%A9%E6%96%AF%E5%92%8C%E5%AF%8C%E5%9B%BE%E7%BA%B3%E7%BE%A4%E5%B2%9B" xr:uid="{473F590C-0D26-4CDF-B48A-F776A1BAC712}"/>
    <hyperlink ref="G269" r:id="rId588" tooltip="馬塔烏圖" display="https://zh.wikipedia.org/wiki/%E9%A9%AC%E5%A1%94%E4%B9%8C%E5%9B%BE" xr:uid="{A4F52AF8-3BF0-411C-BD5B-6EC0027698C6}"/>
    <hyperlink ref="J269" r:id="rId589" display="https://zh.wikipedia.org/wiki/%E6%B3%95%E5%9B%BD%E6%B5%B7%E5%A4%96%E9%A2%86%E5%9C%B0" xr:uid="{42736211-C092-40D8-9868-83A6E46CC7F3}"/>
    <hyperlink ref="F270" r:id="rId590" tooltip="布韋島" display="https://zh.wikipedia.org/wiki/%E5%B8%83%E9%9F%A6%E5%B2%9B" xr:uid="{A0043B28-321C-48F5-91DB-F8FAD4B9FB3B}"/>
    <hyperlink ref="G270" r:id="rId591" tooltip="布韋島" display="https://zh.wikipedia.org/wiki/%E5%B8%83%E9%9F%A6%E5%B2%9B" xr:uid="{6A1BED5F-DCB1-4FC4-8BA3-9E8396CD2372}"/>
    <hyperlink ref="J270" r:id="rId592" tooltip="挪威行政區劃" display="https://zh.wikipedia.org/wiki/%E6%8C%AA%E5%A8%81%E8%A1%8C%E6%94%BF%E5%8D%80%E5%8A%83" xr:uid="{89A6DC47-ED60-44C9-988E-AA44EBF2E25E}"/>
    <hyperlink ref="F271" r:id="rId593" tooltip="法國海外領地" display="https://zh.wikipedia.org/wiki/%E6%B3%95%E5%B1%9E%E5%8D%97%E9%83%A8%E9%A2%86%E5%9C%B0" xr:uid="{523272BE-AAEC-4891-A0A8-B9A6015DBBFE}"/>
    <hyperlink ref="G271" r:id="rId594" tooltip="布韋島" display="https://zh.wikipedia.org/wiki/%E6%B3%95%E5%85%B0%E8%A5%BF%E6%B8%AF" xr:uid="{45CAE399-B3FA-407D-90A8-399049D68FED}"/>
    <hyperlink ref="J271" r:id="rId595" tooltip="法國海外領地" display="https://zh.wikipedia.org/wiki/%E6%B3%95%E5%9B%BD%E6%B5%B7%E5%A4%96%E9%A2%86%E5%9C%B0" xr:uid="{4B79EE01-0F3C-4951-AE77-878409CD949C}"/>
    <hyperlink ref="F272" r:id="rId596" tooltip="赫德島和麥克唐納群島" display="https://zh.wikipedia.org/wiki/%E8%B5%AB%E5%BE%B7%E5%B2%9B%E5%92%8C%E9%BA%A6%E5%85%8B%E5%94%90%E7%BA%B3%E7%BE%A4%E5%B2%9B" xr:uid="{82EC3A83-B48C-4D99-B245-FA1BA438B19E}"/>
    <hyperlink ref="J272" r:id="rId597" display="https://zh.wikipedia.org/wiki/%E6%BE%B3%E5%A4%A7%E5%88%A9%E4%BA%9A%E8%A1%8C%E6%94%BF%E5%8C%BA%E5%88%92" xr:uid="{46AFB213-ACD1-4700-B3DC-F8DD618850E6}"/>
    <hyperlink ref="F273" r:id="rId598" tooltip="南喬治亞島和南桑威奇群島" display="https://zh.wikipedia.org/wiki/%E5%8D%97%E4%B9%94%E6%B2%BB%E4%BA%9A%E5%B2%9B%E5%92%8C%E5%8D%97%E6%A1%91%E5%A8%81%E5%A5%87%E7%BE%A4%E5%B2%9B" xr:uid="{8A370DBB-AC98-44A8-92E1-89A5F8129B2B}"/>
    <hyperlink ref="G273" r:id="rId599" tooltip="古利德維肯" display="https://zh.wikipedia.org/wiki/%E5%8F%A4%E5%88%A9%E5%BE%B7%E7%B6%AD%E8%82%AF" xr:uid="{8771F55D-3584-4F02-838F-C9924CBD583C}"/>
    <hyperlink ref="J273" r:id="rId600" tooltip="澳洲行政區劃" display="https://zh.wikipedia.org/wiki/%E8%8B%B1%E5%9B%BD%E6%B5%B7%E5%A4%96%E9%A2%86%E5%9C%B0" xr:uid="{A075C0E9-D18C-41F2-A882-BB71A1F32B74}"/>
  </hyperlinks>
  <pageMargins left="0.7" right="0.7" top="0.75" bottom="0.75" header="0.3" footer="0.3"/>
  <pageSetup paperSize="9" scale="59" orientation="landscape" r:id="rId601"/>
  <drawing r:id="rId602"/>
  <legacyDrawing r:id="rId6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vt:i4>
      </vt:variant>
      <vt:variant>
        <vt:lpstr>具名範圍</vt:lpstr>
      </vt:variant>
      <vt:variant>
        <vt:i4>274</vt:i4>
      </vt:variant>
    </vt:vector>
  </HeadingPairs>
  <TitlesOfParts>
    <vt:vector size="281" baseType="lpstr">
      <vt:lpstr>Info</vt:lpstr>
      <vt:lpstr>Database</vt:lpstr>
      <vt:lpstr>Daily</vt:lpstr>
      <vt:lpstr>Annual</vt:lpstr>
      <vt:lpstr>Settings</vt:lpstr>
      <vt:lpstr>GSI</vt:lpstr>
      <vt:lpstr>Country</vt:lpstr>
      <vt:lpstr>Abkhazia</vt:lpstr>
      <vt:lpstr>Afghanistan</vt:lpstr>
      <vt:lpstr>Akrotiti_and_Dhekelia</vt:lpstr>
      <vt:lpstr>Åland</vt:lpstr>
      <vt:lpstr>Albania</vt:lpstr>
      <vt:lpstr>Algeria</vt:lpstr>
      <vt:lpstr>American_Samoa</vt:lpstr>
      <vt:lpstr>Andorra</vt:lpstr>
      <vt:lpstr>Angola</vt:lpstr>
      <vt:lpstr>Anguilla</vt:lpstr>
      <vt:lpstr>Antigua_and_Barbuda</vt:lpstr>
      <vt:lpstr>Argentina</vt:lpstr>
      <vt:lpstr>Armenia</vt:lpstr>
      <vt:lpstr>Artsakh</vt:lpstr>
      <vt:lpstr>Aruba</vt:lpstr>
      <vt:lpstr>Australia</vt:lpstr>
      <vt:lpstr>Austria</vt:lpstr>
      <vt:lpstr>Azerbaijan</vt:lpstr>
      <vt:lpstr>Bahamas</vt:lpstr>
      <vt:lpstr>Bahrain</vt:lpstr>
      <vt:lpstr>Baker_Island</vt:lpstr>
      <vt:lpstr>Bangladesh</vt:lpstr>
      <vt:lpstr>Barbados</vt:lpstr>
      <vt:lpstr>Belarus</vt:lpstr>
      <vt:lpstr>Belgium</vt:lpstr>
      <vt:lpstr>Belize</vt:lpstr>
      <vt:lpstr>Benin</vt:lpstr>
      <vt:lpstr>Bermuda</vt:lpstr>
      <vt:lpstr>Bhutan</vt:lpstr>
      <vt:lpstr>Bolivia</vt:lpstr>
      <vt:lpstr>Bonaire</vt:lpstr>
      <vt:lpstr>Bosnia_and_Herzegovina</vt:lpstr>
      <vt:lpstr>Botswana</vt:lpstr>
      <vt:lpstr>Bouvet_Island</vt:lpstr>
      <vt:lpstr>Brazil</vt:lpstr>
      <vt:lpstr>British_Indian_Ocean_Territory_BIOT</vt:lpstr>
      <vt:lpstr>British_Virgin_Islands</vt:lpstr>
      <vt:lpstr>Brunei</vt:lpstr>
      <vt:lpstr>Bulgaria</vt:lpstr>
      <vt:lpstr>Burkina_Faso</vt:lpstr>
      <vt:lpstr>Burundi</vt:lpstr>
      <vt:lpstr>Cambodia</vt:lpstr>
      <vt:lpstr>Cameroon</vt:lpstr>
      <vt:lpstr>Canada</vt:lpstr>
      <vt:lpstr>Cape_Verde</vt:lpstr>
      <vt:lpstr>Cayman_Islands</vt:lpstr>
      <vt:lpstr>Central_African_Republic</vt:lpstr>
      <vt:lpstr>Chad</vt:lpstr>
      <vt:lpstr>Chile</vt:lpstr>
      <vt:lpstr>China</vt:lpstr>
      <vt:lpstr>Christmas_Island</vt:lpstr>
      <vt:lpstr>Clipperton_Island</vt:lpstr>
      <vt:lpstr>Cocos_Keeling_Islands</vt:lpstr>
      <vt:lpstr>Colombia</vt:lpstr>
      <vt:lpstr>Comoros</vt:lpstr>
      <vt:lpstr>Congo</vt:lpstr>
      <vt:lpstr>Congo_Republic</vt:lpstr>
      <vt:lpstr>Cook_Islands</vt:lpstr>
      <vt:lpstr>Costa_Rica</vt:lpstr>
      <vt:lpstr>Country</vt:lpstr>
      <vt:lpstr>Croatia</vt:lpstr>
      <vt:lpstr>Cuba</vt:lpstr>
      <vt:lpstr>Curaçao</vt:lpstr>
      <vt:lpstr>Cyprus</vt:lpstr>
      <vt:lpstr>Czech</vt:lpstr>
      <vt:lpstr>Denmark</vt:lpstr>
      <vt:lpstr>Djibouti</vt:lpstr>
      <vt:lpstr>Dominica</vt:lpstr>
      <vt:lpstr>Dominican</vt:lpstr>
      <vt:lpstr>Donetskaya_narodnaya_respublika</vt:lpstr>
      <vt:lpstr>East_Timor</vt:lpstr>
      <vt:lpstr>Ecuador</vt:lpstr>
      <vt:lpstr>Egypt</vt:lpstr>
      <vt:lpstr>EI_Salvador</vt:lpstr>
      <vt:lpstr>Equatorial_Guinea</vt:lpstr>
      <vt:lpstr>Eritrea</vt:lpstr>
      <vt:lpstr>Estonia</vt:lpstr>
      <vt:lpstr>Ethiopia</vt:lpstr>
      <vt:lpstr>Falklands</vt:lpstr>
      <vt:lpstr>Faroe_Islands</vt:lpstr>
      <vt:lpstr>Fiji</vt:lpstr>
      <vt:lpstr>Finland</vt:lpstr>
      <vt:lpstr>France</vt:lpstr>
      <vt:lpstr>French_Guiana</vt:lpstr>
      <vt:lpstr>French_Polynesia</vt:lpstr>
      <vt:lpstr>French_Southern_and_Antarctic_Lands</vt:lpstr>
      <vt:lpstr>Gabon</vt:lpstr>
      <vt:lpstr>Gambia</vt:lpstr>
      <vt:lpstr>Georgia</vt:lpstr>
      <vt:lpstr>Germany</vt:lpstr>
      <vt:lpstr>Ghana</vt:lpstr>
      <vt:lpstr>Gibraltar</vt:lpstr>
      <vt:lpstr>Greece</vt:lpstr>
      <vt:lpstr>Greenland</vt:lpstr>
      <vt:lpstr>Grenada</vt:lpstr>
      <vt:lpstr>Guadeloupe</vt:lpstr>
      <vt:lpstr>Guam</vt:lpstr>
      <vt:lpstr>Guatemala</vt:lpstr>
      <vt:lpstr>Guernsey</vt:lpstr>
      <vt:lpstr>Guinea</vt:lpstr>
      <vt:lpstr>Guinea_Bissau</vt:lpstr>
      <vt:lpstr>Guyana</vt:lpstr>
      <vt:lpstr>Haiti</vt:lpstr>
      <vt:lpstr>Heard_Island_and_McDonald_Islands</vt:lpstr>
      <vt:lpstr>HolidayDates</vt:lpstr>
      <vt:lpstr>Honduras</vt:lpstr>
      <vt:lpstr>Hong_Kong</vt:lpstr>
      <vt:lpstr>Howland_Island</vt:lpstr>
      <vt:lpstr>Hungary</vt:lpstr>
      <vt:lpstr>India</vt:lpstr>
      <vt:lpstr>Indonesia</vt:lpstr>
      <vt:lpstr>Iran</vt:lpstr>
      <vt:lpstr>Iraq</vt:lpstr>
      <vt:lpstr>Ireland</vt:lpstr>
      <vt:lpstr>Ísland</vt:lpstr>
      <vt:lpstr>Isle_of_Man</vt:lpstr>
      <vt:lpstr>Israel</vt:lpstr>
      <vt:lpstr>Italy</vt:lpstr>
      <vt:lpstr>Ivory_Coast</vt:lpstr>
      <vt:lpstr>Jamaica</vt:lpstr>
      <vt:lpstr>Japan</vt:lpstr>
      <vt:lpstr>Jarvis_Island</vt:lpstr>
      <vt:lpstr>Jersey</vt:lpstr>
      <vt:lpstr>Johnston_Atoll</vt:lpstr>
      <vt:lpstr>Jordan</vt:lpstr>
      <vt:lpstr>Kazakhstan</vt:lpstr>
      <vt:lpstr>Kenya</vt:lpstr>
      <vt:lpstr>Kingman_Reef</vt:lpstr>
      <vt:lpstr>Kiribati</vt:lpstr>
      <vt:lpstr>Korea_North</vt:lpstr>
      <vt:lpstr>Korea_South</vt:lpstr>
      <vt:lpstr>Kosovo</vt:lpstr>
      <vt:lpstr>Kuwait</vt:lpstr>
      <vt:lpstr>Kyrgyzstan</vt:lpstr>
      <vt:lpstr>Laos</vt:lpstr>
      <vt:lpstr>Latvia</vt:lpstr>
      <vt:lpstr>Lebanon</vt:lpstr>
      <vt:lpstr>Lesotho</vt:lpstr>
      <vt:lpstr>Liberia</vt:lpstr>
      <vt:lpstr>Libya</vt:lpstr>
      <vt:lpstr>Liechtenstein</vt:lpstr>
      <vt:lpstr>Lithuania</vt:lpstr>
      <vt:lpstr>Lugansk_narodnaya_respublika</vt:lpstr>
      <vt:lpstr>Luxembourg</vt:lpstr>
      <vt:lpstr>Macau</vt:lpstr>
      <vt:lpstr>Madagascar</vt:lpstr>
      <vt:lpstr>Malawi</vt:lpstr>
      <vt:lpstr>Malaysia</vt:lpstr>
      <vt:lpstr>Maldives</vt:lpstr>
      <vt:lpstr>Mali</vt:lpstr>
      <vt:lpstr>Malta</vt:lpstr>
      <vt:lpstr>Marshall_Islands</vt:lpstr>
      <vt:lpstr>Martinique</vt:lpstr>
      <vt:lpstr>Mauritania</vt:lpstr>
      <vt:lpstr>Mauritius</vt:lpstr>
      <vt:lpstr>Mayotte</vt:lpstr>
      <vt:lpstr>Mexico</vt:lpstr>
      <vt:lpstr>Micronesia</vt:lpstr>
      <vt:lpstr>Midway_Atoll</vt:lpstr>
      <vt:lpstr>Moldova</vt:lpstr>
      <vt:lpstr>Monaco</vt:lpstr>
      <vt:lpstr>Mongolia</vt:lpstr>
      <vt:lpstr>Montenegro</vt:lpstr>
      <vt:lpstr>Montserrat</vt:lpstr>
      <vt:lpstr>Morocco</vt:lpstr>
      <vt:lpstr>Mozambique</vt:lpstr>
      <vt:lpstr>Myanmar</vt:lpstr>
      <vt:lpstr>Namibia</vt:lpstr>
      <vt:lpstr>Nauru</vt:lpstr>
      <vt:lpstr>Navassa_Island</vt:lpstr>
      <vt:lpstr>Nepal</vt:lpstr>
      <vt:lpstr>Netherlands</vt:lpstr>
      <vt:lpstr>New_Caledonia</vt:lpstr>
      <vt:lpstr>New_Zealand</vt:lpstr>
      <vt:lpstr>Nicaragua</vt:lpstr>
      <vt:lpstr>Niger</vt:lpstr>
      <vt:lpstr>Nigeria</vt:lpstr>
      <vt:lpstr>Niue</vt:lpstr>
      <vt:lpstr>Norfolk_Island</vt:lpstr>
      <vt:lpstr>North_Macedonia</vt:lpstr>
      <vt:lpstr>Northern_Cyprus</vt:lpstr>
      <vt:lpstr>Northern_Mariana_Islands</vt:lpstr>
      <vt:lpstr>Norway</vt:lpstr>
      <vt:lpstr>Oman</vt:lpstr>
      <vt:lpstr>Pakistan</vt:lpstr>
      <vt:lpstr>Palau</vt:lpstr>
      <vt:lpstr>Palestine</vt:lpstr>
      <vt:lpstr>Palmyra_Atoll</vt:lpstr>
      <vt:lpstr>Panama</vt:lpstr>
      <vt:lpstr>Papua_New_Guinea</vt:lpstr>
      <vt:lpstr>Paraguay</vt:lpstr>
      <vt:lpstr>Peru</vt:lpstr>
      <vt:lpstr>Philippines</vt:lpstr>
      <vt:lpstr>Pitcairn_Islands</vt:lpstr>
      <vt:lpstr>Poland</vt:lpstr>
      <vt:lpstr>Portugal</vt:lpstr>
      <vt:lpstr>Annual!Print_Area</vt:lpstr>
      <vt:lpstr>Country!Print_Area</vt:lpstr>
      <vt:lpstr>Daily!Print_Area</vt:lpstr>
      <vt:lpstr>Puerto_Rico</vt:lpstr>
      <vt:lpstr>Qatar</vt:lpstr>
      <vt:lpstr>República_Árabe_Saharaui_Democrática</vt:lpstr>
      <vt:lpstr>Réunion</vt:lpstr>
      <vt:lpstr>Romania</vt:lpstr>
      <vt:lpstr>Russia</vt:lpstr>
      <vt:lpstr>Rwanda</vt:lpstr>
      <vt:lpstr>Saba</vt:lpstr>
      <vt:lpstr>Saint_Barthélemy</vt:lpstr>
      <vt:lpstr>Saint_Helena</vt:lpstr>
      <vt:lpstr>Saint_Kitts_and_Nevis</vt:lpstr>
      <vt:lpstr>Saint_Lucia</vt:lpstr>
      <vt:lpstr>Saint_Martin</vt:lpstr>
      <vt:lpstr>Saint_Pierre_and_Miquelon</vt:lpstr>
      <vt:lpstr>Saint_Vincent_and_the_Grenadines</vt:lpstr>
      <vt:lpstr>Samoa</vt:lpstr>
      <vt:lpstr>San_Marino</vt:lpstr>
      <vt:lpstr>São_Tomé_and_Príncipe</vt:lpstr>
      <vt:lpstr>Saudi_Arabia</vt:lpstr>
      <vt:lpstr>Senegal</vt:lpstr>
      <vt:lpstr>Serbia</vt:lpstr>
      <vt:lpstr>Seychelles</vt:lpstr>
      <vt:lpstr>Sierra_Leone</vt:lpstr>
      <vt:lpstr>Singapore</vt:lpstr>
      <vt:lpstr>Sint_Eustatius</vt:lpstr>
      <vt:lpstr>Sint_Maarten</vt:lpstr>
      <vt:lpstr>Slovakia</vt:lpstr>
      <vt:lpstr>Slovenia</vt:lpstr>
      <vt:lpstr>Solomon_Islands</vt:lpstr>
      <vt:lpstr>Somalia</vt:lpstr>
      <vt:lpstr>Somaliland</vt:lpstr>
      <vt:lpstr>South_Africa</vt:lpstr>
      <vt:lpstr>South_Georgia_and_the_South_Sandwich_Islands</vt:lpstr>
      <vt:lpstr>South_Ossetia</vt:lpstr>
      <vt:lpstr>South_Sudan</vt:lpstr>
      <vt:lpstr>Spain</vt:lpstr>
      <vt:lpstr>Sri_Lanka</vt:lpstr>
      <vt:lpstr>Sudan</vt:lpstr>
      <vt:lpstr>Suriname</vt:lpstr>
      <vt:lpstr>Svalbard</vt:lpstr>
      <vt:lpstr>Swaziland</vt:lpstr>
      <vt:lpstr>Sweden</vt:lpstr>
      <vt:lpstr>Switzerland</vt:lpstr>
      <vt:lpstr>Syria</vt:lpstr>
      <vt:lpstr>Taiwan</vt:lpstr>
      <vt:lpstr>Tajikistan</vt:lpstr>
      <vt:lpstr>Tanzania</vt:lpstr>
      <vt:lpstr>Thailand</vt:lpstr>
      <vt:lpstr>Togo</vt:lpstr>
      <vt:lpstr>Tokelau</vt:lpstr>
      <vt:lpstr>Tonga</vt:lpstr>
      <vt:lpstr>Transnistria</vt:lpstr>
      <vt:lpstr>Trinidad_and_Tobago</vt:lpstr>
      <vt:lpstr>Tunisia</vt:lpstr>
      <vt:lpstr>Turkey</vt:lpstr>
      <vt:lpstr>Turkmenistan</vt:lpstr>
      <vt:lpstr>Turks_and_Caicos_Islands</vt:lpstr>
      <vt:lpstr>Tuvalu</vt:lpstr>
      <vt:lpstr>Uganda</vt:lpstr>
      <vt:lpstr>UK</vt:lpstr>
      <vt:lpstr>Ukraine</vt:lpstr>
      <vt:lpstr>United_Arab_Emirates</vt:lpstr>
      <vt:lpstr>United_States_Virgin_Islands</vt:lpstr>
      <vt:lpstr>Uruguay</vt:lpstr>
      <vt:lpstr>USA</vt:lpstr>
      <vt:lpstr>Uzbekistan</vt:lpstr>
      <vt:lpstr>Vanuatu</vt:lpstr>
      <vt:lpstr>Vatican</vt:lpstr>
      <vt:lpstr>Venezuela</vt:lpstr>
      <vt:lpstr>Vietnam</vt:lpstr>
      <vt:lpstr>Wake_Island</vt:lpstr>
      <vt:lpstr>Wallis_and_Futuna</vt:lpstr>
      <vt:lpstr>Yemen</vt:lpstr>
      <vt:lpstr>Zambia</vt:lpstr>
      <vt:lpstr>Zimbabwe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KaryLIN</cp:lastModifiedBy>
  <cp:lastPrinted>2021-12-12T08:16:37Z</cp:lastPrinted>
  <dcterms:created xsi:type="dcterms:W3CDTF">2021-08-06T23:10:56Z</dcterms:created>
  <dcterms:modified xsi:type="dcterms:W3CDTF">2021-12-13T11:24:38Z</dcterms:modified>
</cp:coreProperties>
</file>