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PY\ride\"/>
    </mc:Choice>
  </mc:AlternateContent>
  <xr:revisionPtr revIDLastSave="0" documentId="13_ncr:1_{0022BEFF-6FFC-4AE2-961B-E291168CFA5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2" r:id="rId1"/>
    <sheet name="Coveñas" sheetId="1" r:id="rId2"/>
  </sheets>
  <definedNames>
    <definedName name="_xlnm._FilterDatabase" localSheetId="1" hidden="1">Coveñas!$A$1:$E$55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o4lEgAwwYu0MnM+FMvW0GbGO2Bw=="/>
    </ext>
  </extLst>
</workbook>
</file>

<file path=xl/calcChain.xml><?xml version="1.0" encoding="utf-8"?>
<calcChain xmlns="http://schemas.openxmlformats.org/spreadsheetml/2006/main">
  <c r="D76" i="1" l="1"/>
  <c r="C54" i="1"/>
  <c r="I54" i="1" s="1"/>
  <c r="C53" i="1"/>
  <c r="J53" i="1" s="1"/>
  <c r="H52" i="1"/>
  <c r="C52" i="1"/>
  <c r="K51" i="1"/>
  <c r="J51" i="1"/>
  <c r="N53" i="1" s="1"/>
  <c r="I51" i="1"/>
  <c r="C51" i="1"/>
  <c r="K50" i="1"/>
  <c r="J50" i="1"/>
  <c r="I50" i="1"/>
  <c r="H50" i="1"/>
  <c r="C50" i="1"/>
  <c r="K49" i="1"/>
  <c r="J49" i="1"/>
  <c r="I49" i="1"/>
  <c r="H49" i="1"/>
  <c r="C49" i="1"/>
  <c r="C48" i="1"/>
  <c r="I47" i="1"/>
  <c r="B46" i="1"/>
  <c r="J45" i="1"/>
  <c r="C45" i="1"/>
  <c r="K44" i="1"/>
  <c r="J44" i="1"/>
  <c r="I44" i="1"/>
  <c r="B44" i="1"/>
  <c r="C44" i="1" s="1"/>
  <c r="H44" i="1" s="1"/>
  <c r="J43" i="1"/>
  <c r="I43" i="1"/>
  <c r="C43" i="1"/>
  <c r="K43" i="1" s="1"/>
  <c r="I42" i="1"/>
  <c r="K41" i="1"/>
  <c r="J40" i="1"/>
  <c r="C39" i="1"/>
  <c r="K38" i="1"/>
  <c r="J38" i="1"/>
  <c r="I38" i="1"/>
  <c r="H38" i="1"/>
  <c r="C38" i="1"/>
  <c r="K37" i="1"/>
  <c r="J37" i="1"/>
  <c r="I37" i="1"/>
  <c r="C37" i="1"/>
  <c r="H37" i="1" s="1"/>
  <c r="C36" i="1"/>
  <c r="K34" i="1"/>
  <c r="J34" i="1"/>
  <c r="I34" i="1"/>
  <c r="H34" i="1"/>
  <c r="K33" i="1"/>
  <c r="J33" i="1"/>
  <c r="I33" i="1"/>
  <c r="H33" i="1"/>
  <c r="J32" i="1"/>
  <c r="K31" i="1"/>
  <c r="I30" i="1"/>
  <c r="C30" i="1"/>
  <c r="B29" i="1"/>
  <c r="K29" i="1" s="1"/>
  <c r="B28" i="1"/>
  <c r="B27" i="1"/>
  <c r="J27" i="1" s="1"/>
  <c r="B26" i="1"/>
  <c r="I26" i="1" s="1"/>
  <c r="K25" i="1"/>
  <c r="J25" i="1"/>
  <c r="I25" i="1"/>
  <c r="B25" i="1"/>
  <c r="C25" i="1" s="1"/>
  <c r="H25" i="1" s="1"/>
  <c r="L25" i="1" s="1"/>
  <c r="J24" i="1"/>
  <c r="C24" i="1"/>
  <c r="K23" i="1"/>
  <c r="J23" i="1"/>
  <c r="I23" i="1"/>
  <c r="H23" i="1"/>
  <c r="C23" i="1"/>
  <c r="K60" i="1" s="1"/>
  <c r="K22" i="1"/>
  <c r="J21" i="1"/>
  <c r="I20" i="1"/>
  <c r="C19" i="1"/>
  <c r="I18" i="1"/>
  <c r="J17" i="1"/>
  <c r="K16" i="1"/>
  <c r="J16" i="1"/>
  <c r="I16" i="1"/>
  <c r="H16" i="1"/>
  <c r="C16" i="1"/>
  <c r="K15" i="1"/>
  <c r="K14" i="1"/>
  <c r="J14" i="1"/>
  <c r="I14" i="1"/>
  <c r="H14" i="1"/>
  <c r="C14" i="1"/>
  <c r="K13" i="1"/>
  <c r="J13" i="1"/>
  <c r="C13" i="1"/>
  <c r="I13" i="1" s="1"/>
  <c r="K12" i="1"/>
  <c r="J12" i="1"/>
  <c r="C12" i="1"/>
  <c r="J60" i="1" s="1"/>
  <c r="K11" i="1"/>
  <c r="J11" i="1"/>
  <c r="I11" i="1"/>
  <c r="H11" i="1"/>
  <c r="C11" i="1"/>
  <c r="B10" i="1"/>
  <c r="I10" i="1" s="1"/>
  <c r="J9" i="1"/>
  <c r="B9" i="1"/>
  <c r="B8" i="1"/>
  <c r="H8" i="1" s="1"/>
  <c r="B7" i="1"/>
  <c r="C7" i="1" s="1"/>
  <c r="I6" i="1"/>
  <c r="H5" i="1"/>
  <c r="K4" i="1"/>
  <c r="J3" i="1"/>
  <c r="C3" i="1"/>
  <c r="J2" i="1"/>
  <c r="C2" i="1"/>
  <c r="F68" i="1" l="1"/>
  <c r="H43" i="1"/>
  <c r="C10" i="1"/>
  <c r="H2" i="1"/>
  <c r="I2" i="1"/>
  <c r="K2" i="1"/>
  <c r="H12" i="1"/>
  <c r="K10" i="1"/>
  <c r="I12" i="1"/>
  <c r="C26" i="1"/>
  <c r="I60" i="1" s="1"/>
  <c r="H13" i="1"/>
  <c r="I7" i="1"/>
  <c r="K53" i="1"/>
  <c r="H60" i="1"/>
  <c r="B55" i="1"/>
  <c r="H53" i="1"/>
  <c r="I53" i="1"/>
  <c r="I65" i="1" l="1"/>
  <c r="J64" i="1"/>
  <c r="K58" i="1"/>
  <c r="F69" i="1"/>
  <c r="I58" i="1"/>
  <c r="L60" i="1"/>
  <c r="N60" i="1" s="1"/>
  <c r="F67" i="1"/>
  <c r="H10" i="1"/>
  <c r="H58" i="1" s="1"/>
  <c r="J10" i="1"/>
  <c r="J58" i="1" s="1"/>
  <c r="C55" i="1"/>
  <c r="C67" i="1" l="1"/>
  <c r="M58" i="1"/>
  <c r="H67" i="1"/>
  <c r="H68" i="1" s="1"/>
  <c r="I71" i="1" s="1"/>
  <c r="J71" i="1" s="1"/>
  <c r="H62" i="1"/>
  <c r="C68" i="1"/>
  <c r="D72" i="1" s="1"/>
  <c r="J62" i="1"/>
  <c r="L71" i="1"/>
  <c r="I62" i="1"/>
  <c r="I68" i="1"/>
  <c r="K67" i="1"/>
  <c r="K62" i="1"/>
  <c r="D74" i="1"/>
  <c r="F70" i="1"/>
  <c r="F71" i="1" s="1"/>
  <c r="C69" i="1" l="1"/>
</calcChain>
</file>

<file path=xl/sharedStrings.xml><?xml version="1.0" encoding="utf-8"?>
<sst xmlns="http://schemas.openxmlformats.org/spreadsheetml/2006/main" count="123" uniqueCount="56">
  <si>
    <t>Detalle</t>
  </si>
  <si>
    <t>Valor</t>
  </si>
  <si>
    <t>Total</t>
  </si>
  <si>
    <t>Quien Pago</t>
  </si>
  <si>
    <t>Karina</t>
  </si>
  <si>
    <t>Santi</t>
  </si>
  <si>
    <t>Kevin</t>
  </si>
  <si>
    <t>Angy</t>
  </si>
  <si>
    <t>Peaje Aeropuerto - Monteria</t>
  </si>
  <si>
    <t>Almuerzo jueves</t>
  </si>
  <si>
    <t>Santiago</t>
  </si>
  <si>
    <t>Dólarcity 
Chanclas + crema dental
Chanclas + toalla
Chanclas + toalla</t>
  </si>
  <si>
    <t>Peaje Monteria -coveñas</t>
  </si>
  <si>
    <t>Parking + sillas  -jueves</t>
  </si>
  <si>
    <t>Mercado</t>
  </si>
  <si>
    <t>Pechuga</t>
  </si>
  <si>
    <t>Éxito
Aguas
Toalla</t>
  </si>
  <si>
    <t>Deportes acuaticos</t>
  </si>
  <si>
    <t>Cena Restaurante</t>
  </si>
  <si>
    <t>Plan Islas</t>
  </si>
  <si>
    <t>Gorra pelota de Playa</t>
  </si>
  <si>
    <t>Acuario + piña</t>
  </si>
  <si>
    <t>Postres + domicilio</t>
  </si>
  <si>
    <t>Lodo , pantalonetas + conchas</t>
  </si>
  <si>
    <t>Conchas</t>
  </si>
  <si>
    <t>Manoseada</t>
  </si>
  <si>
    <t>entrada</t>
  </si>
  <si>
    <t>Entrada lodo</t>
  </si>
  <si>
    <t>Salchipapas</t>
  </si>
  <si>
    <t>Desayunoleche+papas+nutella</t>
  </si>
  <si>
    <t>Almuerzo</t>
  </si>
  <si>
    <t>Piñas</t>
  </si>
  <si>
    <t>Gasolina  + peajes</t>
  </si>
  <si>
    <t>Recuerdos</t>
  </si>
  <si>
    <t>Dulces amarillos</t>
  </si>
  <si>
    <t>Carro</t>
  </si>
  <si>
    <t>gasolina</t>
  </si>
  <si>
    <t>hospedaje</t>
  </si>
  <si>
    <t>Policia</t>
  </si>
  <si>
    <t>Dogger</t>
  </si>
  <si>
    <t>Prestamo Kevin</t>
  </si>
  <si>
    <t>Total cada uno pago</t>
  </si>
  <si>
    <t>Gastos</t>
  </si>
  <si>
    <t>Dieron</t>
  </si>
  <si>
    <t>diferencia</t>
  </si>
  <si>
    <t>Diferencia lo que dio Santiago menos lo que dio kevin</t>
  </si>
  <si>
    <t>Diferencia entre lo que dio menos lo que gasto</t>
  </si>
  <si>
    <t>Santago</t>
  </si>
  <si>
    <t>&lt;</t>
  </si>
  <si>
    <t>Total (P -G)</t>
  </si>
  <si>
    <t>Foto captura</t>
  </si>
  <si>
    <t>CRUD - Registro de Gastos - Tipo (P-G)</t>
  </si>
  <si>
    <t>CRUD - Registro de Pagos Tipo (P-G)</t>
  </si>
  <si>
    <t>*CREAR TABLA USUARIOS - DYNAMO
*CREAR LAMBDA - POST, GET ,  PUT , DELETE
*CREAR APIGATEWAY</t>
  </si>
  <si>
    <t>CRUD - Registro de los usuarios</t>
  </si>
  <si>
    <t>Requerimientos Funcionales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</si>
</sst>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&quot;$&quot;\ #,##0.00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rgb="FFFF0000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color rgb="FFFF0000"/>
      <name val="Calibri"/>
      <scheme val="minor"/>
    </font>
    <font>
      <b/>
      <sz val="11"/>
      <color theme="1"/>
      <name val="Calibri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theme="5"/>
        <bgColor theme="5"/>
      </patternFill>
    </fill>
    <fill>
      <patternFill patternType="solid">
        <fgColor rgb="FF00B0F0"/>
        <bgColor rgb="FF00B0F0"/>
      </patternFill>
    </fill>
    <fill>
      <patternFill patternType="solid">
        <fgColor rgb="FF00B050"/>
        <bgColor rgb="FF00B05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164" fontId="4" fillId="0" borderId="0" xfId="0" applyNumberFormat="1" applyFont="1"/>
    <xf numFmtId="0" fontId="2" fillId="2" borderId="0" xfId="0" applyFont="1" applyFill="1"/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64" fontId="4" fillId="3" borderId="1" xfId="0" applyNumberFormat="1" applyFont="1" applyFill="1" applyBorder="1"/>
    <xf numFmtId="0" fontId="4" fillId="3" borderId="1" xfId="0" applyFont="1" applyFill="1" applyBorder="1"/>
    <xf numFmtId="164" fontId="4" fillId="4" borderId="1" xfId="0" applyNumberFormat="1" applyFont="1" applyFill="1" applyBorder="1"/>
    <xf numFmtId="0" fontId="4" fillId="4" borderId="1" xfId="0" applyFont="1" applyFill="1" applyBorder="1"/>
    <xf numFmtId="0" fontId="4" fillId="0" borderId="0" xfId="0" applyFont="1" applyAlignment="1">
      <alignment horizontal="center" wrapText="1"/>
    </xf>
    <xf numFmtId="164" fontId="4" fillId="0" borderId="0" xfId="0" applyNumberFormat="1" applyFont="1" applyAlignment="1">
      <alignment horizontal="center"/>
    </xf>
    <xf numFmtId="165" fontId="4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164" fontId="4" fillId="5" borderId="1" xfId="0" applyNumberFormat="1" applyFont="1" applyFill="1" applyBorder="1"/>
    <xf numFmtId="164" fontId="5" fillId="0" borderId="0" xfId="0" applyNumberFormat="1" applyFont="1" applyAlignment="1">
      <alignment horizontal="center" wrapText="1"/>
    </xf>
    <xf numFmtId="164" fontId="5" fillId="6" borderId="1" xfId="0" applyNumberFormat="1" applyFont="1" applyFill="1" applyBorder="1"/>
    <xf numFmtId="0" fontId="6" fillId="0" borderId="0" xfId="0" applyFont="1"/>
    <xf numFmtId="164" fontId="6" fillId="0" borderId="0" xfId="0" applyNumberFormat="1" applyFont="1"/>
    <xf numFmtId="0" fontId="2" fillId="0" borderId="0" xfId="0" applyFont="1" applyAlignment="1">
      <alignment wrapText="1"/>
    </xf>
    <xf numFmtId="164" fontId="5" fillId="0" borderId="0" xfId="0" applyNumberFormat="1" applyFont="1"/>
    <xf numFmtId="164" fontId="7" fillId="0" borderId="0" xfId="0" applyNumberFormat="1" applyFont="1"/>
    <xf numFmtId="164" fontId="0" fillId="0" borderId="0" xfId="0" applyNumberFormat="1"/>
    <xf numFmtId="0" fontId="1" fillId="0" borderId="1" xfId="1"/>
    <xf numFmtId="0" fontId="8" fillId="0" borderId="1" xfId="1" applyFont="1" applyAlignment="1">
      <alignment wrapText="1"/>
    </xf>
    <xf numFmtId="0" fontId="9" fillId="0" borderId="1" xfId="1" applyFont="1"/>
  </cellXfs>
  <cellStyles count="2">
    <cellStyle name="Normal" xfId="0" builtinId="0"/>
    <cellStyle name="Normal 2" xfId="1" xr:uid="{04B566B2-6FEB-4DE0-A30F-39EB1A7B88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A2B2E-CD21-4403-B08A-EB91EDC45461}">
  <dimension ref="A1:B6"/>
  <sheetViews>
    <sheetView tabSelected="1" workbookViewId="0">
      <selection activeCell="B12" sqref="B12"/>
    </sheetView>
  </sheetViews>
  <sheetFormatPr baseColWidth="10" defaultRowHeight="15" x14ac:dyDescent="0.25"/>
  <cols>
    <col min="1" max="1" width="34.7109375" style="27" bestFit="1" customWidth="1"/>
    <col min="2" max="2" width="32.7109375" style="27" bestFit="1" customWidth="1"/>
    <col min="3" max="16384" width="11.42578125" style="27"/>
  </cols>
  <sheetData>
    <row r="1" spans="1:2" x14ac:dyDescent="0.25">
      <c r="A1" s="29" t="s">
        <v>55</v>
      </c>
    </row>
    <row r="2" spans="1:2" ht="75" x14ac:dyDescent="0.25">
      <c r="A2" s="27" t="s">
        <v>54</v>
      </c>
      <c r="B2" s="28" t="s">
        <v>53</v>
      </c>
    </row>
    <row r="3" spans="1:2" x14ac:dyDescent="0.25">
      <c r="A3" s="27" t="s">
        <v>52</v>
      </c>
    </row>
    <row r="4" spans="1:2" x14ac:dyDescent="0.25">
      <c r="A4" s="27" t="s">
        <v>51</v>
      </c>
    </row>
    <row r="5" spans="1:2" x14ac:dyDescent="0.25">
      <c r="A5" s="27" t="s">
        <v>50</v>
      </c>
    </row>
    <row r="6" spans="1:2" x14ac:dyDescent="0.25">
      <c r="A6" s="27" t="s">
        <v>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3"/>
  <sheetViews>
    <sheetView workbookViewId="0">
      <pane xSplit="1" ySplit="1" topLeftCell="B64" activePane="bottomRight" state="frozen"/>
      <selection pane="topRight" activeCell="B1" sqref="B1"/>
      <selection pane="bottomLeft" activeCell="A2" sqref="A2"/>
      <selection pane="bottomRight" activeCell="B66" sqref="B66:D76"/>
    </sheetView>
  </sheetViews>
  <sheetFormatPr baseColWidth="10" defaultColWidth="14.42578125" defaultRowHeight="15" customHeight="1" x14ac:dyDescent="0.25"/>
  <cols>
    <col min="1" max="1" width="26.85546875" customWidth="1"/>
    <col min="2" max="2" width="12.5703125" customWidth="1"/>
    <col min="3" max="3" width="14.140625" customWidth="1"/>
    <col min="4" max="4" width="20" customWidth="1"/>
    <col min="5" max="5" width="25.85546875" customWidth="1"/>
    <col min="6" max="7" width="10.7109375" customWidth="1"/>
    <col min="8" max="8" width="13" customWidth="1"/>
    <col min="9" max="10" width="10.7109375" customWidth="1"/>
    <col min="11" max="11" width="13.140625" customWidth="1"/>
    <col min="12" max="26" width="10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E1" s="1" t="s">
        <v>3</v>
      </c>
      <c r="H1" s="2" t="s">
        <v>4</v>
      </c>
      <c r="I1" s="2" t="s">
        <v>5</v>
      </c>
      <c r="J1" s="2" t="s">
        <v>6</v>
      </c>
      <c r="K1" s="2" t="s">
        <v>7</v>
      </c>
    </row>
    <row r="2" spans="1:11" x14ac:dyDescent="0.25">
      <c r="A2" s="1" t="s">
        <v>8</v>
      </c>
      <c r="B2" s="3">
        <v>5100</v>
      </c>
      <c r="C2" s="3">
        <f>B2</f>
        <v>5100</v>
      </c>
      <c r="E2" s="4" t="s">
        <v>4</v>
      </c>
      <c r="H2" s="3">
        <f>C2/4</f>
        <v>1275</v>
      </c>
      <c r="I2" s="3">
        <f>C2/4</f>
        <v>1275</v>
      </c>
      <c r="J2" s="3">
        <f t="shared" ref="J2:K2" si="0">B2/4</f>
        <v>1275</v>
      </c>
      <c r="K2" s="3">
        <f t="shared" si="0"/>
        <v>1275</v>
      </c>
    </row>
    <row r="3" spans="1:11" x14ac:dyDescent="0.25">
      <c r="A3" s="5" t="s">
        <v>9</v>
      </c>
      <c r="B3" s="3">
        <v>36500</v>
      </c>
      <c r="C3" s="6">
        <f>SUM(B3:B6)</f>
        <v>139000</v>
      </c>
      <c r="D3" s="1" t="s">
        <v>6</v>
      </c>
      <c r="E3" s="7" t="s">
        <v>10</v>
      </c>
      <c r="J3" s="3">
        <f>B3</f>
        <v>36500</v>
      </c>
    </row>
    <row r="4" spans="1:11" x14ac:dyDescent="0.25">
      <c r="A4" s="5"/>
      <c r="B4" s="3">
        <v>36500</v>
      </c>
      <c r="C4" s="6"/>
      <c r="D4" s="1" t="s">
        <v>7</v>
      </c>
      <c r="E4" s="8"/>
      <c r="K4" s="3">
        <f>B4</f>
        <v>36500</v>
      </c>
    </row>
    <row r="5" spans="1:11" x14ac:dyDescent="0.25">
      <c r="A5" s="5"/>
      <c r="B5" s="9">
        <v>32500</v>
      </c>
      <c r="C5" s="6"/>
      <c r="D5" s="10" t="s">
        <v>4</v>
      </c>
      <c r="E5" s="8"/>
      <c r="H5" s="3">
        <f>B5</f>
        <v>32500</v>
      </c>
    </row>
    <row r="6" spans="1:11" x14ac:dyDescent="0.25">
      <c r="A6" s="5"/>
      <c r="B6" s="11">
        <v>33500</v>
      </c>
      <c r="C6" s="6"/>
      <c r="D6" s="12" t="s">
        <v>10</v>
      </c>
      <c r="E6" s="8"/>
      <c r="I6" s="3">
        <f t="shared" ref="I6:I7" si="1">B6</f>
        <v>33500</v>
      </c>
    </row>
    <row r="7" spans="1:11" ht="60" x14ac:dyDescent="0.25">
      <c r="A7" s="13" t="s">
        <v>11</v>
      </c>
      <c r="B7" s="3">
        <f>16000+3500</f>
        <v>19500</v>
      </c>
      <c r="C7" s="14">
        <f>SUM(B7+B8+B9)</f>
        <v>91050</v>
      </c>
      <c r="D7" s="1" t="s">
        <v>10</v>
      </c>
      <c r="E7" s="7" t="s">
        <v>10</v>
      </c>
      <c r="I7" s="3">
        <f t="shared" si="1"/>
        <v>19500</v>
      </c>
    </row>
    <row r="8" spans="1:11" x14ac:dyDescent="0.25">
      <c r="A8" s="8"/>
      <c r="B8" s="9">
        <f>16000+18000+3550</f>
        <v>37550</v>
      </c>
      <c r="C8" s="14"/>
      <c r="D8" s="10" t="s">
        <v>4</v>
      </c>
      <c r="E8" s="8"/>
      <c r="H8" s="3">
        <f>B8</f>
        <v>37550</v>
      </c>
    </row>
    <row r="9" spans="1:11" ht="39" customHeight="1" x14ac:dyDescent="0.25">
      <c r="A9" s="8"/>
      <c r="B9" s="3">
        <f>18000+16000</f>
        <v>34000</v>
      </c>
      <c r="C9" s="14"/>
      <c r="D9" s="1" t="s">
        <v>6</v>
      </c>
      <c r="E9" s="8"/>
      <c r="J9" s="3">
        <f>B9</f>
        <v>34000</v>
      </c>
    </row>
    <row r="10" spans="1:11" x14ac:dyDescent="0.25">
      <c r="A10" s="1" t="s">
        <v>12</v>
      </c>
      <c r="B10" s="3">
        <f>5100+13700</f>
        <v>18800</v>
      </c>
      <c r="C10" s="3">
        <f t="shared" ref="C10:C13" si="2">B10</f>
        <v>18800</v>
      </c>
      <c r="E10" s="4" t="s">
        <v>4</v>
      </c>
      <c r="H10" s="3">
        <f t="shared" ref="H10:H13" si="3">C10/4</f>
        <v>4700</v>
      </c>
      <c r="I10" s="3">
        <f t="shared" ref="I10:J10" si="4">B10/4</f>
        <v>4700</v>
      </c>
      <c r="J10" s="3">
        <f t="shared" si="4"/>
        <v>4700</v>
      </c>
      <c r="K10" s="3">
        <f t="shared" ref="K10:K14" si="5">B10/4</f>
        <v>4700</v>
      </c>
    </row>
    <row r="11" spans="1:11" x14ac:dyDescent="0.25">
      <c r="A11" s="1" t="s">
        <v>13</v>
      </c>
      <c r="B11" s="3">
        <v>10000</v>
      </c>
      <c r="C11" s="3">
        <f t="shared" si="2"/>
        <v>10000</v>
      </c>
      <c r="E11" s="4" t="s">
        <v>4</v>
      </c>
      <c r="H11" s="3">
        <f t="shared" si="3"/>
        <v>2500</v>
      </c>
      <c r="I11" s="3">
        <f t="shared" ref="I11:I13" si="6">C11/4</f>
        <v>2500</v>
      </c>
      <c r="J11" s="3">
        <f t="shared" ref="J11:J14" si="7">B11/4</f>
        <v>2500</v>
      </c>
      <c r="K11" s="3">
        <f t="shared" si="5"/>
        <v>2500</v>
      </c>
    </row>
    <row r="12" spans="1:11" x14ac:dyDescent="0.25">
      <c r="A12" s="1" t="s">
        <v>14</v>
      </c>
      <c r="B12" s="3">
        <v>202800</v>
      </c>
      <c r="C12" s="3">
        <f t="shared" si="2"/>
        <v>202800</v>
      </c>
      <c r="E12" s="4" t="s">
        <v>6</v>
      </c>
      <c r="H12" s="3">
        <f t="shared" si="3"/>
        <v>50700</v>
      </c>
      <c r="I12" s="3">
        <f t="shared" si="6"/>
        <v>50700</v>
      </c>
      <c r="J12" s="3">
        <f t="shared" si="7"/>
        <v>50700</v>
      </c>
      <c r="K12" s="3">
        <f t="shared" si="5"/>
        <v>50700</v>
      </c>
    </row>
    <row r="13" spans="1:11" x14ac:dyDescent="0.25">
      <c r="A13" s="1" t="s">
        <v>15</v>
      </c>
      <c r="B13" s="3">
        <v>40850</v>
      </c>
      <c r="C13" s="3">
        <f t="shared" si="2"/>
        <v>40850</v>
      </c>
      <c r="E13" s="4" t="s">
        <v>4</v>
      </c>
      <c r="H13" s="3">
        <f t="shared" si="3"/>
        <v>10212.5</v>
      </c>
      <c r="I13" s="3">
        <f t="shared" si="6"/>
        <v>10212.5</v>
      </c>
      <c r="J13" s="3">
        <f t="shared" si="7"/>
        <v>10212.5</v>
      </c>
      <c r="K13" s="3">
        <f t="shared" si="5"/>
        <v>10212.5</v>
      </c>
    </row>
    <row r="14" spans="1:11" ht="45" customHeight="1" x14ac:dyDescent="0.25">
      <c r="A14" s="13" t="s">
        <v>16</v>
      </c>
      <c r="B14" s="3">
        <v>10238</v>
      </c>
      <c r="C14" s="14">
        <f>B14+B15</f>
        <v>47228</v>
      </c>
      <c r="E14" s="7" t="s">
        <v>10</v>
      </c>
      <c r="H14" s="3">
        <f>B14/4</f>
        <v>2559.5</v>
      </c>
      <c r="I14" s="3">
        <f>B14/4</f>
        <v>2559.5</v>
      </c>
      <c r="J14" s="3">
        <f t="shared" si="7"/>
        <v>2559.5</v>
      </c>
      <c r="K14" s="3">
        <f t="shared" si="5"/>
        <v>2559.5</v>
      </c>
    </row>
    <row r="15" spans="1:11" x14ac:dyDescent="0.25">
      <c r="A15" s="13"/>
      <c r="B15" s="3">
        <v>36990</v>
      </c>
      <c r="C15" s="14"/>
      <c r="D15" s="1" t="s">
        <v>7</v>
      </c>
      <c r="E15" s="8"/>
      <c r="K15" s="3">
        <f>B15</f>
        <v>36990</v>
      </c>
    </row>
    <row r="16" spans="1:11" x14ac:dyDescent="0.25">
      <c r="A16" s="8" t="s">
        <v>17</v>
      </c>
      <c r="B16" s="3">
        <v>300000</v>
      </c>
      <c r="C16" s="14">
        <f>B16+B17+B18</f>
        <v>350000</v>
      </c>
      <c r="E16" s="7" t="s">
        <v>4</v>
      </c>
      <c r="H16" s="3">
        <f>B16/4</f>
        <v>75000</v>
      </c>
      <c r="I16" s="3">
        <f>B16/4</f>
        <v>75000</v>
      </c>
      <c r="J16" s="3">
        <f>B16/4</f>
        <v>75000</v>
      </c>
      <c r="K16" s="3">
        <f>B16/4</f>
        <v>75000</v>
      </c>
    </row>
    <row r="17" spans="1:12" x14ac:dyDescent="0.25">
      <c r="A17" s="8"/>
      <c r="B17" s="3">
        <v>30000</v>
      </c>
      <c r="C17" s="14"/>
      <c r="D17" s="1" t="s">
        <v>6</v>
      </c>
      <c r="E17" s="8"/>
      <c r="J17" s="3">
        <f>B17</f>
        <v>30000</v>
      </c>
    </row>
    <row r="18" spans="1:12" x14ac:dyDescent="0.25">
      <c r="A18" s="8"/>
      <c r="B18" s="3">
        <v>20000</v>
      </c>
      <c r="C18" s="14"/>
      <c r="D18" s="1" t="s">
        <v>10</v>
      </c>
      <c r="E18" s="8"/>
      <c r="I18" s="3">
        <f>B18</f>
        <v>20000</v>
      </c>
    </row>
    <row r="19" spans="1:12" x14ac:dyDescent="0.25">
      <c r="A19" s="8" t="s">
        <v>18</v>
      </c>
      <c r="B19" s="9">
        <v>14000</v>
      </c>
      <c r="C19" s="14">
        <f>B19+B20+B21+B22</f>
        <v>154250</v>
      </c>
      <c r="D19" s="10" t="s">
        <v>4</v>
      </c>
      <c r="E19" s="7" t="s">
        <v>6</v>
      </c>
      <c r="H19" s="3">
        <v>14000</v>
      </c>
    </row>
    <row r="20" spans="1:12" x14ac:dyDescent="0.25">
      <c r="A20" s="8"/>
      <c r="B20" s="3">
        <v>46750</v>
      </c>
      <c r="C20" s="14"/>
      <c r="D20" s="1" t="s">
        <v>10</v>
      </c>
      <c r="E20" s="8"/>
      <c r="I20" s="3">
        <f>B20</f>
        <v>46750</v>
      </c>
    </row>
    <row r="21" spans="1:12" ht="15.75" customHeight="1" x14ac:dyDescent="0.25">
      <c r="A21" s="8"/>
      <c r="B21" s="3">
        <v>46750</v>
      </c>
      <c r="C21" s="14"/>
      <c r="D21" s="1" t="s">
        <v>6</v>
      </c>
      <c r="E21" s="8"/>
      <c r="J21" s="3">
        <f>B21</f>
        <v>46750</v>
      </c>
    </row>
    <row r="22" spans="1:12" ht="15.75" customHeight="1" x14ac:dyDescent="0.25">
      <c r="A22" s="8"/>
      <c r="B22" s="3">
        <v>46750</v>
      </c>
      <c r="C22" s="14"/>
      <c r="D22" s="1" t="s">
        <v>7</v>
      </c>
      <c r="E22" s="8"/>
      <c r="K22" s="3">
        <f>B22</f>
        <v>46750</v>
      </c>
    </row>
    <row r="23" spans="1:12" ht="15.75" customHeight="1" x14ac:dyDescent="0.25">
      <c r="A23" s="1" t="s">
        <v>19</v>
      </c>
      <c r="B23" s="3">
        <v>360000</v>
      </c>
      <c r="C23" s="3">
        <f t="shared" ref="C23:C25" si="8">B23</f>
        <v>360000</v>
      </c>
      <c r="E23" s="1" t="s">
        <v>7</v>
      </c>
      <c r="H23" s="3">
        <f>C23/4</f>
        <v>90000</v>
      </c>
      <c r="I23" s="3">
        <f>B23/4</f>
        <v>90000</v>
      </c>
      <c r="J23" s="3">
        <f>B23/4</f>
        <v>90000</v>
      </c>
      <c r="K23" s="3">
        <f>B23/4</f>
        <v>90000</v>
      </c>
    </row>
    <row r="24" spans="1:12" ht="15.75" customHeight="1" x14ac:dyDescent="0.25">
      <c r="A24" s="1" t="s">
        <v>20</v>
      </c>
      <c r="B24" s="3">
        <v>20000</v>
      </c>
      <c r="C24" s="3">
        <f t="shared" si="8"/>
        <v>20000</v>
      </c>
      <c r="D24" s="1" t="s">
        <v>6</v>
      </c>
      <c r="E24" s="4" t="s">
        <v>10</v>
      </c>
      <c r="I24" s="3"/>
      <c r="J24" s="3">
        <f>B24</f>
        <v>20000</v>
      </c>
    </row>
    <row r="25" spans="1:12" ht="15.75" customHeight="1" x14ac:dyDescent="0.25">
      <c r="A25" s="1" t="s">
        <v>21</v>
      </c>
      <c r="B25" s="3">
        <f>40000+30000</f>
        <v>70000</v>
      </c>
      <c r="C25" s="3">
        <f t="shared" si="8"/>
        <v>70000</v>
      </c>
      <c r="E25" s="4" t="s">
        <v>10</v>
      </c>
      <c r="H25" s="3">
        <f>C25/4</f>
        <v>17500</v>
      </c>
      <c r="I25" s="3">
        <f>B25/4</f>
        <v>17500</v>
      </c>
      <c r="J25" s="3">
        <f>B25/4</f>
        <v>17500</v>
      </c>
      <c r="K25" s="3">
        <f>B25/4</f>
        <v>17500</v>
      </c>
      <c r="L25" s="3">
        <f>H25+I25+J25+K25</f>
        <v>70000</v>
      </c>
    </row>
    <row r="26" spans="1:12" ht="15.75" customHeight="1" x14ac:dyDescent="0.25">
      <c r="A26" s="8" t="s">
        <v>22</v>
      </c>
      <c r="B26" s="3">
        <f t="shared" ref="B26:B27" si="9">5500*2+3500+750</f>
        <v>15250</v>
      </c>
      <c r="C26" s="6">
        <f>B26+B27+B28+B29</f>
        <v>50000</v>
      </c>
      <c r="D26" s="1" t="s">
        <v>10</v>
      </c>
      <c r="E26" s="7" t="s">
        <v>10</v>
      </c>
      <c r="I26" s="3">
        <f>B26</f>
        <v>15250</v>
      </c>
    </row>
    <row r="27" spans="1:12" ht="15.75" customHeight="1" x14ac:dyDescent="0.25">
      <c r="A27" s="8"/>
      <c r="B27" s="3">
        <f t="shared" si="9"/>
        <v>15250</v>
      </c>
      <c r="C27" s="6"/>
      <c r="D27" s="1" t="s">
        <v>6</v>
      </c>
      <c r="E27" s="8"/>
      <c r="J27" s="3">
        <f>B27</f>
        <v>15250</v>
      </c>
    </row>
    <row r="28" spans="1:12" ht="15.75" customHeight="1" x14ac:dyDescent="0.25">
      <c r="A28" s="8"/>
      <c r="B28" s="9">
        <f t="shared" ref="B28:B29" si="10">5500+3500+750</f>
        <v>9750</v>
      </c>
      <c r="C28" s="6"/>
      <c r="D28" s="10" t="s">
        <v>4</v>
      </c>
      <c r="E28" s="8"/>
      <c r="H28" s="3">
        <v>9750</v>
      </c>
    </row>
    <row r="29" spans="1:12" ht="15.75" customHeight="1" x14ac:dyDescent="0.25">
      <c r="A29" s="8"/>
      <c r="B29" s="3">
        <f t="shared" si="10"/>
        <v>9750</v>
      </c>
      <c r="C29" s="6"/>
      <c r="D29" s="1" t="s">
        <v>7</v>
      </c>
      <c r="E29" s="8"/>
      <c r="K29" s="3">
        <f>B29</f>
        <v>9750</v>
      </c>
    </row>
    <row r="30" spans="1:12" ht="15.75" customHeight="1" x14ac:dyDescent="0.25">
      <c r="A30" s="5" t="s">
        <v>23</v>
      </c>
      <c r="B30" s="3">
        <v>10000</v>
      </c>
      <c r="C30" s="14">
        <f>B30+B31+B32+B33+B35+B34</f>
        <v>70000</v>
      </c>
      <c r="D30" s="1" t="s">
        <v>10</v>
      </c>
      <c r="E30" s="7" t="s">
        <v>4</v>
      </c>
      <c r="I30" s="3">
        <f>B30</f>
        <v>10000</v>
      </c>
    </row>
    <row r="31" spans="1:12" ht="15.75" customHeight="1" x14ac:dyDescent="0.25">
      <c r="A31" s="5"/>
      <c r="B31" s="3">
        <v>10000</v>
      </c>
      <c r="C31" s="14"/>
      <c r="D31" s="1" t="s">
        <v>7</v>
      </c>
      <c r="E31" s="8"/>
      <c r="K31" s="3">
        <f>B31</f>
        <v>10000</v>
      </c>
    </row>
    <row r="32" spans="1:12" ht="15.75" customHeight="1" x14ac:dyDescent="0.25">
      <c r="A32" s="5"/>
      <c r="B32" s="3">
        <v>10000</v>
      </c>
      <c r="C32" s="14"/>
      <c r="D32" s="1" t="s">
        <v>6</v>
      </c>
      <c r="E32" s="8"/>
      <c r="J32" s="3">
        <f>B32</f>
        <v>10000</v>
      </c>
    </row>
    <row r="33" spans="1:11" ht="15.75" customHeight="1" x14ac:dyDescent="0.25">
      <c r="A33" s="5"/>
      <c r="B33" s="3">
        <v>10000</v>
      </c>
      <c r="C33" s="14"/>
      <c r="D33" s="1" t="s">
        <v>24</v>
      </c>
      <c r="E33" s="8"/>
      <c r="H33" s="3">
        <f t="shared" ref="H33:H34" si="11">B33/4</f>
        <v>2500</v>
      </c>
      <c r="I33" s="3">
        <f t="shared" ref="I33:I34" si="12">B33/4</f>
        <v>2500</v>
      </c>
      <c r="J33" s="3">
        <f t="shared" ref="J33:J34" si="13">B33/4</f>
        <v>2500</v>
      </c>
      <c r="K33" s="3">
        <f t="shared" ref="K33:K34" si="14">B33/4</f>
        <v>2500</v>
      </c>
    </row>
    <row r="34" spans="1:11" ht="15.75" customHeight="1" x14ac:dyDescent="0.25">
      <c r="A34" s="5"/>
      <c r="B34" s="3">
        <v>10000</v>
      </c>
      <c r="C34" s="14"/>
      <c r="D34" s="1" t="s">
        <v>25</v>
      </c>
      <c r="E34" s="8"/>
      <c r="H34" s="3">
        <f t="shared" si="11"/>
        <v>2500</v>
      </c>
      <c r="I34" s="3">
        <f t="shared" si="12"/>
        <v>2500</v>
      </c>
      <c r="J34" s="3">
        <f t="shared" si="13"/>
        <v>2500</v>
      </c>
      <c r="K34" s="3">
        <f t="shared" si="14"/>
        <v>2500</v>
      </c>
    </row>
    <row r="35" spans="1:11" ht="15.75" customHeight="1" x14ac:dyDescent="0.25">
      <c r="A35" s="5"/>
      <c r="B35" s="3">
        <v>20000</v>
      </c>
      <c r="C35" s="14"/>
      <c r="D35" s="1" t="s">
        <v>26</v>
      </c>
      <c r="E35" s="8"/>
      <c r="H35" s="3">
        <v>10000</v>
      </c>
      <c r="I35" s="3">
        <v>10000</v>
      </c>
    </row>
    <row r="36" spans="1:11" ht="15.75" customHeight="1" x14ac:dyDescent="0.25">
      <c r="A36" s="1" t="s">
        <v>27</v>
      </c>
      <c r="B36" s="3">
        <v>20000</v>
      </c>
      <c r="C36" s="3">
        <f t="shared" ref="C36:C38" si="15">B36</f>
        <v>20000</v>
      </c>
      <c r="E36" s="1" t="s">
        <v>7</v>
      </c>
      <c r="J36" s="3">
        <v>10000</v>
      </c>
      <c r="K36" s="3">
        <v>10000</v>
      </c>
    </row>
    <row r="37" spans="1:11" ht="15.75" customHeight="1" x14ac:dyDescent="0.25">
      <c r="A37" s="1" t="s">
        <v>28</v>
      </c>
      <c r="B37" s="3">
        <v>50000</v>
      </c>
      <c r="C37" s="3">
        <f t="shared" si="15"/>
        <v>50000</v>
      </c>
      <c r="E37" s="4" t="s">
        <v>4</v>
      </c>
      <c r="H37" s="3">
        <f t="shared" ref="H37:H38" si="16">C37/4</f>
        <v>12500</v>
      </c>
      <c r="I37" s="3">
        <f t="shared" ref="I37:I38" si="17">B37/4</f>
        <v>12500</v>
      </c>
      <c r="J37" s="3">
        <f t="shared" ref="J37:J38" si="18">B37/4</f>
        <v>12500</v>
      </c>
      <c r="K37" s="3">
        <f t="shared" ref="K37:K38" si="19">B37/4</f>
        <v>12500</v>
      </c>
    </row>
    <row r="38" spans="1:11" ht="15.75" customHeight="1" x14ac:dyDescent="0.25">
      <c r="A38" s="1" t="s">
        <v>29</v>
      </c>
      <c r="B38" s="3">
        <v>30000</v>
      </c>
      <c r="C38" s="3">
        <f t="shared" si="15"/>
        <v>30000</v>
      </c>
      <c r="E38" s="4" t="s">
        <v>10</v>
      </c>
      <c r="H38" s="3">
        <f t="shared" si="16"/>
        <v>7500</v>
      </c>
      <c r="I38" s="3">
        <f t="shared" si="17"/>
        <v>7500</v>
      </c>
      <c r="J38" s="3">
        <f t="shared" si="18"/>
        <v>7500</v>
      </c>
      <c r="K38" s="3">
        <f t="shared" si="19"/>
        <v>7500</v>
      </c>
    </row>
    <row r="39" spans="1:11" ht="15.75" customHeight="1" x14ac:dyDescent="0.25">
      <c r="A39" s="8" t="s">
        <v>30</v>
      </c>
      <c r="B39" s="9">
        <v>15000</v>
      </c>
      <c r="C39" s="14">
        <f>SUM(B39+B40+B41+B42)</f>
        <v>100000</v>
      </c>
      <c r="D39" s="10" t="s">
        <v>4</v>
      </c>
      <c r="E39" s="7" t="s">
        <v>6</v>
      </c>
      <c r="H39" s="3">
        <v>15000</v>
      </c>
    </row>
    <row r="40" spans="1:11" ht="15.75" customHeight="1" x14ac:dyDescent="0.25">
      <c r="A40" s="8"/>
      <c r="B40" s="3">
        <v>30000</v>
      </c>
      <c r="C40" s="14"/>
      <c r="D40" s="1" t="s">
        <v>6</v>
      </c>
      <c r="E40" s="8"/>
      <c r="J40" s="3">
        <f>B40</f>
        <v>30000</v>
      </c>
    </row>
    <row r="41" spans="1:11" ht="15.75" customHeight="1" x14ac:dyDescent="0.25">
      <c r="A41" s="8"/>
      <c r="B41" s="3">
        <v>30000</v>
      </c>
      <c r="C41" s="14"/>
      <c r="D41" s="1" t="s">
        <v>7</v>
      </c>
      <c r="E41" s="8"/>
      <c r="K41" s="3">
        <f>B41</f>
        <v>30000</v>
      </c>
    </row>
    <row r="42" spans="1:11" ht="15.75" customHeight="1" x14ac:dyDescent="0.25">
      <c r="A42" s="8"/>
      <c r="B42" s="3">
        <v>25000</v>
      </c>
      <c r="C42" s="14"/>
      <c r="D42" s="1" t="s">
        <v>10</v>
      </c>
      <c r="E42" s="8"/>
      <c r="I42" s="3">
        <f>B42</f>
        <v>25000</v>
      </c>
    </row>
    <row r="43" spans="1:11" ht="15.75" customHeight="1" x14ac:dyDescent="0.25">
      <c r="A43" s="1" t="s">
        <v>31</v>
      </c>
      <c r="B43" s="3">
        <v>50000</v>
      </c>
      <c r="C43" s="3">
        <f t="shared" ref="C43:C44" si="20">B43</f>
        <v>50000</v>
      </c>
      <c r="E43" s="4" t="s">
        <v>6</v>
      </c>
      <c r="H43" s="3">
        <f t="shared" ref="H43:H44" si="21">C43/4</f>
        <v>12500</v>
      </c>
      <c r="I43" s="3">
        <f t="shared" ref="I43:I44" si="22">B43/4</f>
        <v>12500</v>
      </c>
      <c r="J43" s="3">
        <f t="shared" ref="J43:K43" si="23">B43/4</f>
        <v>12500</v>
      </c>
      <c r="K43" s="3">
        <f t="shared" si="23"/>
        <v>12500</v>
      </c>
    </row>
    <row r="44" spans="1:11" ht="15.75" customHeight="1" x14ac:dyDescent="0.25">
      <c r="A44" s="1" t="s">
        <v>32</v>
      </c>
      <c r="B44" s="3">
        <f>40000+20000+13700+5100</f>
        <v>78800</v>
      </c>
      <c r="C44" s="3">
        <f t="shared" si="20"/>
        <v>78800</v>
      </c>
      <c r="E44" s="4" t="s">
        <v>6</v>
      </c>
      <c r="H44" s="3">
        <f t="shared" si="21"/>
        <v>19700</v>
      </c>
      <c r="I44" s="3">
        <f t="shared" si="22"/>
        <v>19700</v>
      </c>
      <c r="J44" s="3">
        <f>B44/4</f>
        <v>19700</v>
      </c>
      <c r="K44" s="3">
        <f>B44/4</f>
        <v>19700</v>
      </c>
    </row>
    <row r="45" spans="1:11" ht="15.75" customHeight="1" x14ac:dyDescent="0.25">
      <c r="A45" s="8" t="s">
        <v>33</v>
      </c>
      <c r="B45" s="3">
        <v>93000</v>
      </c>
      <c r="C45" s="14">
        <f>B45+B46+B47</f>
        <v>204000</v>
      </c>
      <c r="D45" s="1" t="s">
        <v>6</v>
      </c>
      <c r="E45" s="7" t="s">
        <v>6</v>
      </c>
      <c r="J45" s="3">
        <f>B45</f>
        <v>93000</v>
      </c>
    </row>
    <row r="46" spans="1:11" ht="15.75" customHeight="1" x14ac:dyDescent="0.25">
      <c r="A46" s="8"/>
      <c r="B46" s="9">
        <f>75000</f>
        <v>75000</v>
      </c>
      <c r="C46" s="14"/>
      <c r="D46" s="10" t="s">
        <v>4</v>
      </c>
      <c r="E46" s="8"/>
      <c r="H46" s="3">
        <v>75000</v>
      </c>
    </row>
    <row r="47" spans="1:11" ht="15.75" customHeight="1" x14ac:dyDescent="0.25">
      <c r="A47" s="8"/>
      <c r="B47" s="3">
        <v>36000</v>
      </c>
      <c r="C47" s="14"/>
      <c r="D47" s="1" t="s">
        <v>10</v>
      </c>
      <c r="E47" s="8"/>
      <c r="I47" s="3">
        <f>B47</f>
        <v>36000</v>
      </c>
    </row>
    <row r="48" spans="1:11" ht="15.75" customHeight="1" x14ac:dyDescent="0.25">
      <c r="A48" s="8" t="s">
        <v>34</v>
      </c>
      <c r="B48" s="3">
        <v>15000</v>
      </c>
      <c r="C48" s="14">
        <f t="shared" ref="C48:C54" si="24">B48</f>
        <v>15000</v>
      </c>
      <c r="D48" s="1" t="s">
        <v>7</v>
      </c>
      <c r="E48" s="7" t="s">
        <v>4</v>
      </c>
      <c r="I48" s="3"/>
      <c r="K48" s="3">
        <v>15000</v>
      </c>
    </row>
    <row r="49" spans="1:14" ht="15.75" customHeight="1" x14ac:dyDescent="0.25">
      <c r="A49" s="8" t="s">
        <v>35</v>
      </c>
      <c r="B49" s="3">
        <v>691000</v>
      </c>
      <c r="C49" s="14">
        <f t="shared" si="24"/>
        <v>691000</v>
      </c>
      <c r="E49" s="7" t="s">
        <v>6</v>
      </c>
      <c r="H49" s="3">
        <f t="shared" ref="H49:H50" si="25">B49/4</f>
        <v>172750</v>
      </c>
      <c r="I49" s="3">
        <f t="shared" ref="I49:I50" si="26">B49/4</f>
        <v>172750</v>
      </c>
      <c r="J49" s="3">
        <f t="shared" ref="J49:J51" si="27">B49/4</f>
        <v>172750</v>
      </c>
      <c r="K49" s="3">
        <f t="shared" ref="K49:K51" si="28">B49/4</f>
        <v>172750</v>
      </c>
    </row>
    <row r="50" spans="1:14" ht="15.75" customHeight="1" x14ac:dyDescent="0.25">
      <c r="A50" s="8" t="s">
        <v>36</v>
      </c>
      <c r="B50" s="3">
        <v>100000</v>
      </c>
      <c r="C50" s="14">
        <f t="shared" si="24"/>
        <v>100000</v>
      </c>
      <c r="E50" s="7" t="s">
        <v>6</v>
      </c>
      <c r="H50" s="3">
        <f t="shared" si="25"/>
        <v>25000</v>
      </c>
      <c r="I50" s="3">
        <f t="shared" si="26"/>
        <v>25000</v>
      </c>
      <c r="J50" s="3">
        <f t="shared" si="27"/>
        <v>25000</v>
      </c>
      <c r="K50" s="3">
        <f t="shared" si="28"/>
        <v>25000</v>
      </c>
    </row>
    <row r="51" spans="1:14" ht="15.75" customHeight="1" x14ac:dyDescent="0.25">
      <c r="A51" s="8" t="s">
        <v>37</v>
      </c>
      <c r="B51" s="3">
        <v>1238000</v>
      </c>
      <c r="C51" s="14">
        <f t="shared" si="24"/>
        <v>1238000</v>
      </c>
      <c r="E51" s="7" t="s">
        <v>10</v>
      </c>
      <c r="H51" s="3"/>
      <c r="I51" s="3">
        <f>(B51/4)*2</f>
        <v>619000</v>
      </c>
      <c r="J51" s="3">
        <f t="shared" si="27"/>
        <v>309500</v>
      </c>
      <c r="K51" s="15">
        <f t="shared" si="28"/>
        <v>309500</v>
      </c>
    </row>
    <row r="52" spans="1:14" ht="15.75" customHeight="1" x14ac:dyDescent="0.25">
      <c r="A52" s="8" t="s">
        <v>38</v>
      </c>
      <c r="B52" s="3">
        <v>20000</v>
      </c>
      <c r="C52" s="14">
        <f t="shared" si="24"/>
        <v>20000</v>
      </c>
      <c r="E52" s="7" t="s">
        <v>6</v>
      </c>
      <c r="H52" s="3">
        <f>B52/4</f>
        <v>5000</v>
      </c>
      <c r="I52" s="3">
        <v>5000</v>
      </c>
      <c r="J52" s="1">
        <v>5000</v>
      </c>
      <c r="K52" s="15">
        <v>5000</v>
      </c>
    </row>
    <row r="53" spans="1:14" ht="14.25" customHeight="1" x14ac:dyDescent="0.25">
      <c r="A53" s="1" t="s">
        <v>39</v>
      </c>
      <c r="B53" s="3">
        <v>140000</v>
      </c>
      <c r="C53" s="3">
        <f t="shared" si="24"/>
        <v>140000</v>
      </c>
      <c r="E53" s="4" t="s">
        <v>10</v>
      </c>
      <c r="H53" s="3">
        <f>C53/4</f>
        <v>35000</v>
      </c>
      <c r="I53" s="3">
        <f>C53/4</f>
        <v>35000</v>
      </c>
      <c r="J53" s="3">
        <f>C53/4</f>
        <v>35000</v>
      </c>
      <c r="K53" s="3">
        <f>C53/4</f>
        <v>35000</v>
      </c>
      <c r="N53" s="15">
        <f>J51+K51</f>
        <v>619000</v>
      </c>
    </row>
    <row r="54" spans="1:14" ht="15.75" customHeight="1" x14ac:dyDescent="0.25">
      <c r="A54" s="1" t="s">
        <v>40</v>
      </c>
      <c r="B54" s="3">
        <v>152000</v>
      </c>
      <c r="C54" s="3">
        <f t="shared" si="24"/>
        <v>152000</v>
      </c>
      <c r="D54" s="1" t="s">
        <v>10</v>
      </c>
      <c r="E54" s="4" t="s">
        <v>6</v>
      </c>
      <c r="I54" s="16">
        <f>C54</f>
        <v>152000</v>
      </c>
    </row>
    <row r="55" spans="1:14" ht="15.75" customHeight="1" x14ac:dyDescent="0.25">
      <c r="B55" s="17">
        <f t="shared" ref="B55:C55" si="29">SUM(B2:B54)</f>
        <v>4517878</v>
      </c>
      <c r="C55" s="17">
        <f t="shared" si="29"/>
        <v>4517878</v>
      </c>
    </row>
    <row r="56" spans="1:14" ht="15.75" customHeight="1" x14ac:dyDescent="0.25">
      <c r="H56" s="3"/>
      <c r="I56" s="3"/>
      <c r="J56" s="3"/>
      <c r="K56" s="3"/>
      <c r="M56" s="3"/>
      <c r="N56" s="3"/>
    </row>
    <row r="57" spans="1:14" ht="15.75" customHeight="1" x14ac:dyDescent="0.25">
      <c r="H57" s="3"/>
      <c r="I57" s="3"/>
      <c r="J57" s="3"/>
      <c r="K57" s="3"/>
      <c r="M57" s="3"/>
      <c r="N57" s="3"/>
    </row>
    <row r="58" spans="1:14" ht="15.75" customHeight="1" x14ac:dyDescent="0.25">
      <c r="H58" s="18">
        <f t="shared" ref="H58:I58" si="30">SUM(H2:H54)</f>
        <v>743197</v>
      </c>
      <c r="I58" s="3">
        <f t="shared" si="30"/>
        <v>1536397</v>
      </c>
      <c r="J58" s="3">
        <f>SUM(J2:J53)</f>
        <v>1184397</v>
      </c>
      <c r="K58" s="3">
        <f>SUM(K2:K54)</f>
        <v>1053887</v>
      </c>
      <c r="M58" s="3">
        <f>H58+I58+J58+K58</f>
        <v>4517878</v>
      </c>
      <c r="N58" s="3"/>
    </row>
    <row r="59" spans="1:14" ht="15.75" customHeight="1" x14ac:dyDescent="0.25"/>
    <row r="60" spans="1:14" ht="33.75" customHeight="1" x14ac:dyDescent="0.25">
      <c r="F60" s="19" t="s">
        <v>41</v>
      </c>
      <c r="H60" s="20">
        <f>SUM(C2+C10+C11+C13+C16+C30+C37+C48)</f>
        <v>559750</v>
      </c>
      <c r="I60" s="20">
        <f>C3+C7+C14+C24+C25+C26+C38+C51+C53</f>
        <v>1825278</v>
      </c>
      <c r="J60" s="20">
        <f>C12+C19+C39+C43+C44+C45+C49+C50+C52+C54</f>
        <v>1752850</v>
      </c>
      <c r="K60" s="20">
        <f>C23+C36</f>
        <v>380000</v>
      </c>
      <c r="L60" s="3">
        <f>H60+I60+J60+K60</f>
        <v>4517878</v>
      </c>
      <c r="N60" s="3">
        <f>L60/2</f>
        <v>2258939</v>
      </c>
    </row>
    <row r="61" spans="1:14" ht="15.75" customHeight="1" x14ac:dyDescent="0.25"/>
    <row r="62" spans="1:14" ht="15.75" customHeight="1" x14ac:dyDescent="0.25">
      <c r="H62" s="3">
        <f t="shared" ref="H62:K62" si="31">H60-H58</f>
        <v>-183447</v>
      </c>
      <c r="I62" s="3">
        <f t="shared" si="31"/>
        <v>288881</v>
      </c>
      <c r="J62" s="3">
        <f t="shared" si="31"/>
        <v>568453</v>
      </c>
      <c r="K62" s="3">
        <f t="shared" si="31"/>
        <v>-673887</v>
      </c>
    </row>
    <row r="63" spans="1:14" ht="15.75" customHeight="1" x14ac:dyDescent="0.25">
      <c r="H63" s="3"/>
      <c r="M63" s="3"/>
    </row>
    <row r="64" spans="1:14" ht="15.75" customHeight="1" x14ac:dyDescent="0.25">
      <c r="J64" s="3">
        <f>I60-J60</f>
        <v>72428</v>
      </c>
    </row>
    <row r="65" spans="2:12" ht="15.75" customHeight="1" x14ac:dyDescent="0.25">
      <c r="I65" s="3">
        <f>I60-J60</f>
        <v>72428</v>
      </c>
    </row>
    <row r="66" spans="2:12" ht="15.75" customHeight="1" x14ac:dyDescent="0.25">
      <c r="C66" s="1" t="s">
        <v>42</v>
      </c>
      <c r="E66" s="1" t="s">
        <v>43</v>
      </c>
    </row>
    <row r="67" spans="2:12" ht="15.75" customHeight="1" x14ac:dyDescent="0.25">
      <c r="B67" s="1" t="s">
        <v>5</v>
      </c>
      <c r="C67" s="3">
        <f>H58+I58</f>
        <v>2279594</v>
      </c>
      <c r="E67" s="1" t="s">
        <v>5</v>
      </c>
      <c r="F67" s="3">
        <f>H60+I60</f>
        <v>2385028</v>
      </c>
      <c r="H67" s="3">
        <f>H58-H51</f>
        <v>743197</v>
      </c>
      <c r="K67" s="3">
        <f>K58-K60-K51</f>
        <v>364387</v>
      </c>
    </row>
    <row r="68" spans="2:12" ht="15.75" customHeight="1" x14ac:dyDescent="0.25">
      <c r="B68" s="1" t="s">
        <v>6</v>
      </c>
      <c r="C68" s="3">
        <f>J58+K58</f>
        <v>2238284</v>
      </c>
      <c r="E68" s="1" t="s">
        <v>6</v>
      </c>
      <c r="F68" s="3">
        <f>J60+K60</f>
        <v>2132850</v>
      </c>
      <c r="H68" s="3">
        <f>H60-H67</f>
        <v>-183447</v>
      </c>
      <c r="I68" s="3">
        <f>C55-M58</f>
        <v>0</v>
      </c>
    </row>
    <row r="69" spans="2:12" ht="15.75" customHeight="1" x14ac:dyDescent="0.25">
      <c r="B69" s="21" t="s">
        <v>2</v>
      </c>
      <c r="C69" s="22">
        <f>SUM(C67+C68)</f>
        <v>4517878</v>
      </c>
      <c r="E69" s="21" t="s">
        <v>2</v>
      </c>
      <c r="F69" s="22">
        <f>SUM(F68+F67)</f>
        <v>4517878</v>
      </c>
    </row>
    <row r="70" spans="2:12" ht="15.75" customHeight="1" x14ac:dyDescent="0.25">
      <c r="C70" s="1" t="s">
        <v>44</v>
      </c>
      <c r="E70" s="23" t="s">
        <v>45</v>
      </c>
      <c r="F70" s="24">
        <f>F67-F68</f>
        <v>252178</v>
      </c>
      <c r="G70" s="3"/>
    </row>
    <row r="71" spans="2:12" ht="15.75" customHeight="1" x14ac:dyDescent="0.25">
      <c r="F71" s="16">
        <f>F70+D72</f>
        <v>146744</v>
      </c>
      <c r="I71" s="3">
        <f>I58-H68</f>
        <v>1719844</v>
      </c>
      <c r="J71" s="3">
        <f>I71-I60</f>
        <v>-105434</v>
      </c>
      <c r="L71" s="3">
        <f>J60-J58</f>
        <v>568453</v>
      </c>
    </row>
    <row r="72" spans="2:12" ht="15.75" customHeight="1" x14ac:dyDescent="0.25">
      <c r="B72" s="1" t="s">
        <v>6</v>
      </c>
      <c r="C72" s="23" t="s">
        <v>46</v>
      </c>
      <c r="D72" s="25">
        <f>F68-C68</f>
        <v>-105434</v>
      </c>
    </row>
    <row r="73" spans="2:12" ht="15.75" customHeight="1" x14ac:dyDescent="0.25">
      <c r="F73" s="3"/>
    </row>
    <row r="74" spans="2:12" ht="15.75" customHeight="1" x14ac:dyDescent="0.25">
      <c r="B74" s="1" t="s">
        <v>47</v>
      </c>
      <c r="C74" s="23" t="s">
        <v>46</v>
      </c>
      <c r="D74" s="25">
        <f>F67-C67</f>
        <v>105434</v>
      </c>
    </row>
    <row r="75" spans="2:12" ht="15.75" customHeight="1" x14ac:dyDescent="0.25"/>
    <row r="76" spans="2:12" ht="15.75" customHeight="1" x14ac:dyDescent="0.25">
      <c r="D76" s="26">
        <f>D74-200000</f>
        <v>-94566</v>
      </c>
      <c r="E76" s="3"/>
    </row>
    <row r="77" spans="2:12" ht="15.75" customHeight="1" x14ac:dyDescent="0.25">
      <c r="E77" s="3"/>
      <c r="F77" s="3"/>
      <c r="I77" s="3"/>
    </row>
    <row r="78" spans="2:12" ht="15.75" customHeight="1" x14ac:dyDescent="0.25">
      <c r="F78" s="3"/>
    </row>
    <row r="79" spans="2:12" ht="15.75" customHeight="1" x14ac:dyDescent="0.25">
      <c r="E79" s="3" t="s">
        <v>48</v>
      </c>
    </row>
    <row r="80" spans="2:12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autoFilter ref="A1:E55" xr:uid="{00000000-0009-0000-0000-000000000000}"/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Coveñas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Karina Jimenez Bustos</dc:creator>
  <cp:lastModifiedBy>Andrea Karina Jimenez Bustos</cp:lastModifiedBy>
  <dcterms:created xsi:type="dcterms:W3CDTF">2023-05-02T20:51:03Z</dcterms:created>
  <dcterms:modified xsi:type="dcterms:W3CDTF">2023-06-18T23:42:48Z</dcterms:modified>
</cp:coreProperties>
</file>