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sawnlarkin/Desktop/"/>
    </mc:Choice>
  </mc:AlternateContent>
  <xr:revisionPtr revIDLastSave="0" documentId="13_ncr:1_{B4704026-E139-B944-AAED-BAA84011859D}" xr6:coauthVersionLast="43" xr6:coauthVersionMax="43" xr10:uidLastSave="{00000000-0000-0000-0000-000000000000}"/>
  <bookViews>
    <workbookView xWindow="0" yWindow="6100" windowWidth="30800" windowHeight="12780" activeTab="4" xr2:uid="{00000000-000D-0000-FFFF-FFFF00000000}"/>
  </bookViews>
  <sheets>
    <sheet name="Sheet5" sheetId="5" r:id="rId1"/>
    <sheet name="Sheet4" sheetId="4" r:id="rId2"/>
    <sheet name="Sheet2" sheetId="6" r:id="rId3"/>
    <sheet name="Raw Data" sheetId="1" r:id="rId4"/>
    <sheet name="Sheet3" sheetId="7" r:id="rId5"/>
  </sheets>
  <calcPr calcId="191029"/>
  <pivotCaches>
    <pivotCache cacheId="28" r:id="rId6"/>
    <pivotCache cacheId="29" r:id="rId7"/>
    <pivotCache cacheId="3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14" i="7"/>
  <c r="G3" i="7"/>
  <c r="G4" i="7"/>
  <c r="G5" i="7"/>
  <c r="G6" i="7"/>
  <c r="G7" i="7"/>
  <c r="G8" i="7"/>
  <c r="G9" i="7"/>
  <c r="G10" i="7"/>
  <c r="G11" i="7"/>
  <c r="G12" i="7"/>
  <c r="G13" i="7"/>
  <c r="G14" i="7"/>
  <c r="F3" i="7"/>
  <c r="F4" i="7"/>
  <c r="F5" i="7"/>
  <c r="F6" i="7"/>
  <c r="F7" i="7"/>
  <c r="F8" i="7"/>
  <c r="F9" i="7"/>
  <c r="F10" i="7"/>
  <c r="F11" i="7"/>
  <c r="F12" i="7"/>
  <c r="F13" i="7"/>
  <c r="F14" i="7"/>
  <c r="E14" i="7"/>
  <c r="D14" i="7"/>
  <c r="C14" i="7"/>
  <c r="B14" i="7"/>
  <c r="E13" i="7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B8" i="7"/>
  <c r="C8" i="7"/>
  <c r="E7" i="7"/>
  <c r="D7" i="7"/>
  <c r="B7" i="7"/>
  <c r="C7" i="7"/>
  <c r="E6" i="7"/>
  <c r="D6" i="7"/>
  <c r="C6" i="7"/>
  <c r="B6" i="7"/>
  <c r="E5" i="7"/>
  <c r="D5" i="7"/>
  <c r="B5" i="7"/>
  <c r="C5" i="7"/>
  <c r="E4" i="7"/>
  <c r="D4" i="7"/>
  <c r="C4" i="7"/>
  <c r="B4" i="7"/>
  <c r="B3" i="7"/>
  <c r="E3" i="7" s="1"/>
  <c r="D3" i="7"/>
  <c r="C3" i="7"/>
  <c r="H2" i="7" l="1"/>
  <c r="G2" i="7"/>
  <c r="F2" i="7"/>
  <c r="E2" i="7"/>
  <c r="D2" i="7"/>
  <c r="C2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<sst xmlns="http://schemas.openxmlformats.org/spreadsheetml/2006/main" count="24830" uniqueCount="8405">
  <si>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</si>
  <si>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</si>
  <si>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</si>
  <si>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</si>
  <si>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</si>
  <si>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</si>
  <si>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</si>
  <si>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</si>
  <si>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</si>
  <si>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</si>
  <si>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</si>
  <si>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</si>
  <si>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</si>
  <si>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</si>
  <si>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</si>
  <si>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</si>
  <si>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</si>
  <si>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</si>
  <si>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</si>
  <si>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</si>
  <si>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</si>
  <si>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</si>
  <si>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</si>
  <si>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</si>
  <si>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</si>
  <si>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</si>
  <si>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</si>
  <si>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</si>
  <si>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</si>
  <si>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</si>
  <si>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</si>
  <si>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</si>
  <si>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</si>
  <si>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</si>
  <si>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</si>
  <si>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</si>
  <si>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</si>
  <si>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</si>
  <si>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</si>
  <si>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</si>
  <si>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</si>
  <si>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</si>
  <si>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</si>
  <si>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</si>
  <si>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</si>
  <si>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</si>
  <si>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</si>
  <si>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</si>
  <si>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</si>
  <si>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</si>
  <si>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</si>
  <si>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</si>
  <si>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</si>
  <si>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</si>
  <si>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</si>
  <si>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</si>
  <si>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</si>
  <si>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</si>
  <si>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</si>
  <si>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</si>
  <si>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</si>
  <si>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</si>
  <si>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</si>
  <si>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</si>
  <si>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</si>
  <si>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</si>
  <si>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</si>
  <si>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</si>
  <si>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</si>
  <si>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</si>
  <si>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</si>
  <si>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</si>
  <si>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</si>
  <si>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</si>
  <si>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</si>
  <si>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</si>
  <si>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</si>
  <si>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</si>
  <si>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</si>
  <si>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</si>
  <si>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</si>
  <si>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</si>
  <si>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</si>
  <si>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</si>
  <si>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</si>
  <si>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</si>
  <si>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</si>
  <si>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</si>
  <si>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</si>
  <si>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</si>
  <si>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</si>
  <si>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</si>
  <si>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</si>
  <si>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</si>
  <si>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</si>
  <si>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</si>
  <si>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</si>
  <si>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</si>
  <si>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</si>
  <si>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</si>
  <si>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</si>
  <si>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</si>
  <si>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</si>
  <si>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</si>
  <si>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</si>
  <si>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</si>
  <si>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</si>
  <si>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</si>
  <si>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</si>
  <si>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</si>
  <si>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</si>
  <si>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</si>
  <si>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</si>
  <si>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</si>
  <si>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</si>
  <si>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</si>
  <si>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</si>
  <si>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</si>
  <si>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</si>
  <si>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</si>
  <si>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</si>
  <si>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</si>
  <si>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</si>
  <si>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</si>
  <si>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</si>
  <si>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</si>
  <si>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</si>
  <si>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</si>
  <si>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</si>
  <si>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</si>
  <si>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</si>
  <si>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</si>
  <si>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</si>
  <si>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</si>
  <si>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</si>
  <si>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</si>
  <si>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</si>
  <si>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</si>
  <si>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</si>
  <si>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</si>
  <si>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</si>
  <si>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</si>
  <si>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</si>
  <si>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</si>
  <si>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</si>
  <si>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</si>
  <si>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</si>
  <si>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</si>
  <si>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</si>
  <si>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</si>
  <si>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</si>
  <si>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</si>
  <si>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</si>
  <si>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</si>
  <si>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</si>
  <si>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</si>
  <si>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</si>
  <si>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</si>
  <si>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</si>
  <si>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</si>
  <si>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</si>
  <si>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</si>
  <si>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</si>
  <si>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</si>
  <si>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</si>
  <si>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</si>
  <si>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</si>
  <si>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</si>
  <si>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</si>
  <si>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</si>
  <si>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</si>
  <si>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</si>
  <si>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</si>
  <si>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</si>
  <si>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</si>
  <si>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</si>
  <si>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</si>
  <si>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</si>
  <si>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</si>
  <si>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</si>
  <si>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</si>
  <si>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</si>
  <si>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</si>
  <si>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</si>
  <si>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</si>
  <si>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</si>
  <si>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</si>
  <si>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</si>
  <si>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</si>
  <si>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</si>
  <si>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</si>
  <si>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</si>
  <si>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</si>
  <si>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</si>
  <si>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</si>
  <si>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</si>
  <si>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</si>
  <si>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</si>
  <si>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</si>
  <si>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</si>
  <si>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</si>
  <si>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</si>
  <si>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</si>
  <si>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</si>
  <si>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</si>
  <si>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</si>
  <si>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</si>
  <si>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</si>
  <si>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</si>
  <si>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</si>
  <si>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</si>
  <si>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</si>
  <si>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</si>
  <si>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</si>
  <si>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</si>
  <si>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</si>
  <si>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</si>
  <si>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</si>
  <si>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</si>
  <si>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</si>
  <si>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</si>
  <si>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</si>
  <si>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</si>
  <si>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</si>
  <si>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</si>
  <si>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</si>
  <si>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</si>
  <si>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</si>
  <si>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</si>
  <si>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</si>
  <si>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</si>
  <si>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</si>
  <si>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</si>
  <si>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</si>
  <si>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</si>
  <si>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</si>
  <si>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</si>
  <si>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</si>
  <si>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</si>
  <si>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</si>
  <si>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</si>
  <si>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</si>
  <si>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</si>
  <si>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</si>
  <si>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</si>
  <si>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</si>
  <si>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</si>
  <si>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</si>
  <si>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</si>
  <si>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</si>
  <si>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</si>
  <si>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</si>
  <si>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</si>
  <si>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</si>
  <si>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</si>
  <si>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</si>
  <si>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</si>
  <si>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</si>
  <si>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</si>
  <si>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</si>
  <si>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</si>
  <si>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</si>
  <si>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</si>
  <si>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</si>
  <si>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</si>
  <si>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</si>
  <si>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</si>
  <si>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</si>
  <si>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</si>
  <si>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</si>
  <si>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</si>
  <si>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</si>
  <si>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</si>
  <si>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</si>
  <si>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</si>
  <si>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</si>
  <si>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</si>
  <si>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</si>
  <si>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</si>
  <si>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</si>
  <si>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</si>
  <si>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</si>
  <si>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</si>
  <si>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</si>
  <si>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</si>
  <si>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</si>
  <si>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</si>
  <si>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</si>
  <si>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</si>
  <si>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</si>
  <si>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</si>
  <si>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</si>
  <si>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</si>
  <si>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</si>
  <si>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</si>
  <si>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</si>
  <si>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</si>
  <si>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</si>
  <si>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</si>
  <si>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</si>
  <si>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</si>
  <si>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</si>
  <si>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</si>
  <si>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</si>
  <si>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</si>
  <si>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</si>
  <si>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</si>
  <si>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</si>
  <si>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</si>
  <si>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</si>
  <si>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</si>
  <si>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</si>
  <si>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</si>
  <si>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</si>
  <si>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</si>
  <si>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</si>
  <si>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</si>
  <si>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</si>
  <si>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</si>
  <si>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</si>
  <si>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</si>
  <si>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</si>
  <si>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</si>
  <si>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</si>
  <si>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</si>
  <si>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</si>
  <si>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</si>
  <si>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</si>
  <si>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</si>
  <si>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</si>
  <si>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</si>
  <si>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</si>
  <si>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</si>
  <si>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</si>
  <si>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</si>
  <si>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</si>
  <si>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</si>
  <si>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</si>
  <si>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</si>
  <si>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</si>
  <si>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</si>
  <si>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</si>
  <si>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</si>
  <si>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</si>
  <si>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</si>
  <si>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</si>
  <si>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</si>
  <si>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</si>
  <si>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</si>
  <si>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</si>
  <si>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</si>
  <si>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</si>
  <si>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</si>
  <si>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</si>
  <si>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</si>
  <si>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</si>
  <si>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</si>
  <si>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</si>
  <si>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</si>
  <si>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</si>
  <si>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</si>
  <si>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</si>
  <si>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</si>
  <si>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</si>
  <si>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</si>
  <si>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</si>
  <si>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</si>
  <si>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</si>
  <si>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</si>
  <si>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</si>
  <si>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</si>
  <si>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</si>
  <si>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</si>
  <si>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</si>
  <si>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</si>
  <si>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</si>
  <si>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</si>
  <si>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</si>
  <si>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</si>
  <si>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</si>
  <si>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</si>
  <si>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</si>
  <si>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</si>
  <si>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</si>
  <si>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</si>
  <si>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</si>
  <si>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</si>
  <si>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</si>
  <si>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</si>
  <si>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</si>
  <si>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</si>
  <si>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</si>
  <si>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</si>
  <si>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</si>
  <si>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</si>
  <si>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</si>
  <si>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</si>
  <si>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</si>
  <si>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</si>
  <si>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</si>
  <si>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</si>
  <si>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</si>
  <si>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</si>
  <si>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</si>
  <si>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</si>
  <si>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</si>
  <si>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</si>
  <si>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</si>
  <si>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</si>
  <si>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</si>
  <si>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</si>
  <si>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</si>
  <si>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</si>
  <si>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</si>
  <si>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</si>
  <si>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</si>
  <si>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</si>
  <si>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</si>
  <si>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</si>
  <si>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</si>
  <si>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</si>
  <si>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</si>
  <si>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</si>
  <si>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</si>
  <si>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</si>
  <si>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</si>
  <si>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</si>
  <si>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</si>
  <si>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</si>
  <si>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</si>
  <si>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</si>
  <si>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</si>
  <si>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</si>
  <si>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</si>
  <si>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</si>
  <si>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</si>
  <si>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</si>
  <si>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</si>
  <si>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</si>
  <si>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</si>
  <si>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</si>
  <si>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</si>
  <si>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</si>
  <si>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</si>
  <si>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</si>
  <si>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</si>
  <si>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</si>
  <si>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</si>
  <si>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</si>
  <si>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</si>
  <si>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</si>
  <si>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</si>
  <si>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</si>
  <si>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</si>
  <si>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</si>
  <si>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</si>
  <si>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</si>
  <si>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</si>
  <si>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</si>
  <si>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</si>
  <si>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</si>
  <si>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</si>
  <si>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</si>
  <si>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</si>
  <si>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</si>
  <si>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</si>
  <si>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</si>
  <si>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</si>
  <si>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</si>
  <si>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</si>
  <si>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</si>
  <si>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</si>
  <si>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</si>
  <si>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</si>
  <si>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</si>
  <si>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</si>
  <si>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</si>
  <si>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</si>
  <si>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</si>
  <si>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</si>
  <si>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</si>
  <si>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</si>
  <si>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</si>
  <si>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</si>
  <si>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</si>
  <si>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</si>
  <si>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</si>
  <si>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</si>
  <si>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</si>
  <si>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</si>
  <si>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</si>
  <si>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</si>
  <si>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</si>
  <si>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</si>
  <si>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</si>
  <si>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</si>
  <si>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</si>
  <si>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</si>
  <si>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</si>
  <si>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</si>
  <si>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</si>
  <si>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</si>
  <si>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</si>
  <si>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</si>
  <si>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</si>
  <si>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</si>
  <si>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</si>
  <si>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</si>
  <si>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</si>
  <si>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</si>
  <si>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</si>
  <si>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</si>
  <si>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</si>
  <si>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</si>
  <si>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</si>
  <si>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</si>
  <si>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</si>
  <si>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</si>
  <si>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</si>
  <si>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</si>
  <si>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</si>
  <si>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</si>
  <si>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</si>
  <si>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</si>
  <si>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</si>
  <si>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</si>
  <si>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</si>
  <si>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</si>
  <si>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</si>
  <si>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</si>
  <si>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</si>
  <si>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</si>
  <si>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</si>
  <si>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</si>
  <si>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</si>
  <si>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</si>
  <si>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</si>
  <si>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</si>
  <si>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</si>
  <si>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</si>
  <si>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</si>
  <si>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</si>
  <si>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</si>
  <si>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</si>
  <si>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</si>
  <si>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</si>
  <si>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</si>
  <si>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</si>
  <si>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</si>
  <si>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</si>
  <si>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</si>
  <si>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</si>
  <si>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</si>
  <si>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</si>
  <si>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</si>
  <si>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</si>
  <si>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</si>
  <si>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</si>
  <si>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</si>
  <si>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</si>
  <si>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</si>
  <si>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</si>
  <si>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</si>
  <si>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</si>
  <si>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</si>
  <si>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</si>
  <si>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</si>
  <si>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</si>
  <si>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</si>
  <si>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</si>
  <si>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</si>
  <si>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</si>
  <si>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</si>
  <si>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</si>
  <si>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</si>
  <si>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</si>
  <si>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</si>
  <si>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</si>
  <si>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</si>
  <si>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</si>
  <si>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</si>
  <si>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</si>
  <si>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</si>
  <si>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</si>
  <si>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</si>
  <si>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</si>
  <si>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</si>
  <si>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</si>
  <si>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</si>
  <si>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</si>
  <si>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</si>
  <si>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</si>
  <si>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</si>
  <si>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</si>
  <si>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</si>
  <si>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</si>
  <si>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</si>
  <si>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</si>
  <si>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</si>
  <si>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</si>
  <si>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</si>
  <si>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</si>
  <si>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</si>
  <si>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</si>
  <si>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</si>
  <si>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</si>
  <si>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</si>
  <si>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</si>
  <si>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</si>
  <si>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</si>
  <si>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</si>
  <si>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</si>
  <si>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</si>
  <si>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</si>
  <si>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</si>
  <si>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</si>
  <si>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</si>
  <si>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</si>
  <si>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</si>
  <si>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</si>
  <si>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</si>
  <si>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</si>
  <si>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</si>
  <si>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</si>
  <si>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</si>
  <si>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</si>
  <si>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</si>
  <si>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</si>
  <si>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</si>
  <si>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</si>
  <si>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</si>
  <si>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</si>
  <si>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</si>
  <si>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</si>
  <si>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</si>
  <si>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</si>
  <si>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</si>
  <si>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</si>
  <si>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</si>
  <si>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</si>
  <si>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</si>
  <si>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</si>
  <si>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</si>
  <si>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</si>
  <si>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</si>
  <si>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</si>
  <si>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</si>
  <si>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</si>
  <si>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</si>
  <si>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</si>
  <si>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</si>
  <si>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</si>
  <si>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</si>
  <si>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</si>
  <si>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</si>
  <si>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</si>
  <si>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</si>
  <si>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</si>
  <si>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</si>
  <si>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</si>
  <si>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</si>
  <si>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</si>
  <si>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</si>
  <si>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</si>
  <si>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</si>
  <si>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</si>
  <si>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</si>
  <si>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</si>
  <si>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</si>
  <si>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</si>
  <si>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</si>
  <si>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</si>
  <si>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</si>
  <si>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</si>
  <si>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</si>
  <si>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</si>
  <si>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</si>
  <si>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</si>
  <si>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</si>
  <si>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</si>
  <si>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</si>
  <si>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</si>
  <si>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</si>
  <si>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</si>
  <si>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</si>
  <si>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</si>
  <si>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</si>
  <si>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</si>
  <si>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</si>
  <si>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</si>
  <si>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</si>
  <si>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</si>
  <si>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</si>
  <si>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</si>
  <si>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</si>
  <si>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</si>
  <si>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</si>
  <si>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</si>
  <si>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</si>
  <si>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</si>
  <si>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</si>
  <si>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</si>
  <si>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</si>
  <si>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</si>
  <si>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</si>
  <si>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</si>
  <si>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</si>
  <si>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</si>
  <si>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</si>
  <si>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</si>
  <si>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</si>
  <si>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</si>
  <si>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</si>
  <si>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</si>
  <si>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</si>
  <si>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</si>
  <si>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</si>
  <si>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</si>
  <si>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</si>
  <si>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</si>
  <si>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</si>
  <si>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</si>
  <si>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</si>
  <si>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</si>
  <si>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</si>
  <si>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</si>
  <si>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</si>
  <si>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</si>
  <si>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</si>
  <si>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</si>
  <si>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</si>
  <si>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</si>
  <si>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</si>
  <si>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</si>
  <si>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</si>
  <si>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</si>
  <si>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</si>
  <si>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</si>
  <si>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</si>
  <si>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</si>
  <si>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</si>
  <si>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</si>
  <si>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</si>
  <si>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</si>
  <si>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</si>
  <si>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</si>
  <si>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</si>
  <si>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</si>
  <si>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</si>
  <si>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</si>
  <si>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</si>
  <si>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</si>
  <si>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</si>
  <si>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</si>
  <si>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</si>
  <si>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</si>
  <si>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</si>
  <si>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</si>
  <si>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</si>
  <si>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</si>
  <si>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</si>
  <si>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</si>
  <si>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</si>
  <si>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</si>
  <si>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</si>
  <si>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</si>
  <si>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</si>
  <si>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</si>
  <si>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</si>
  <si>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</si>
  <si>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</si>
  <si>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</si>
  <si>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</si>
  <si>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</si>
  <si>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</si>
  <si>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</si>
  <si>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</si>
  <si>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</si>
  <si>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</si>
  <si>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</si>
  <si>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</si>
  <si>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</si>
  <si>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</si>
  <si>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</si>
  <si>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</si>
  <si>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</si>
  <si>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</si>
  <si>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</si>
  <si>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</si>
  <si>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</si>
  <si>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</si>
  <si>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</si>
  <si>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</si>
  <si>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</si>
  <si>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</si>
  <si>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</si>
  <si>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</si>
  <si>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</si>
  <si>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</si>
  <si>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</si>
  <si>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</si>
  <si>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</si>
  <si>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</si>
  <si>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</si>
  <si>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</si>
  <si>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</si>
  <si>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</si>
  <si>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</si>
  <si>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</si>
  <si>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</si>
  <si>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</si>
  <si>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</si>
  <si>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</si>
  <si>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</si>
  <si>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</si>
  <si>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</si>
  <si>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</si>
  <si>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</si>
  <si>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</si>
  <si>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</si>
  <si>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</si>
  <si>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</si>
  <si>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</si>
  <si>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</si>
  <si>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</si>
  <si>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</si>
  <si>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</si>
  <si>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</si>
  <si>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</si>
  <si>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</si>
  <si>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</si>
  <si>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</si>
  <si>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</si>
  <si>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</si>
  <si>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</si>
  <si>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</si>
  <si>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</si>
  <si>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</si>
  <si>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</si>
  <si>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</si>
  <si>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</si>
  <si>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</si>
  <si>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</si>
  <si>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</si>
  <si>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</si>
  <si>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</si>
  <si>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</si>
  <si>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</si>
  <si>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</si>
  <si>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</si>
  <si>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</si>
  <si>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</si>
  <si>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</si>
  <si>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</si>
  <si>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</si>
  <si>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</si>
  <si>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</si>
  <si>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</si>
  <si>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</si>
  <si>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</si>
  <si>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</si>
  <si>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</si>
  <si>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</si>
  <si>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</si>
  <si>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</si>
  <si>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</si>
  <si>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</si>
  <si>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</si>
  <si>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</si>
  <si>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</si>
  <si>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</si>
  <si>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</si>
  <si>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</si>
  <si>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</si>
  <si>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</si>
  <si>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</si>
  <si>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</si>
  <si>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</si>
  <si>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</si>
  <si>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</si>
  <si>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</si>
  <si>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</si>
  <si>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</si>
  <si>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</si>
  <si>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</si>
  <si>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</si>
  <si>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</si>
  <si>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</si>
  <si>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</si>
  <si>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</si>
  <si>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</si>
  <si>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</si>
  <si>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</si>
  <si>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</si>
  <si>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</si>
  <si>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</si>
  <si>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</si>
  <si>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</si>
  <si>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</si>
  <si>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</si>
  <si>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</si>
  <si>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</si>
  <si>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</si>
  <si>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</si>
  <si>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</si>
  <si>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</si>
  <si>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</si>
  <si>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</si>
  <si>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</si>
  <si>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</si>
  <si>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</si>
  <si>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</si>
  <si>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</si>
  <si>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</si>
  <si>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</si>
  <si>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</si>
  <si>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</si>
  <si>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</si>
  <si>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</si>
  <si>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</si>
  <si>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</si>
  <si>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</si>
  <si>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</si>
  <si>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</si>
  <si>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</si>
  <si>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</si>
  <si>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</si>
  <si>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</si>
  <si>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</si>
  <si>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</si>
  <si>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</si>
  <si>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</si>
  <si>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</si>
  <si>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</si>
  <si>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</si>
  <si>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</si>
  <si>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</si>
  <si>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</si>
  <si>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</si>
  <si>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</si>
  <si>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</si>
  <si>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</si>
  <si>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</si>
  <si>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</si>
  <si>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</si>
  <si>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</si>
  <si>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</si>
  <si>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</si>
  <si>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</si>
  <si>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</si>
  <si>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</si>
  <si>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</si>
  <si>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</si>
  <si>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</si>
  <si>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</si>
  <si>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</si>
  <si>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</si>
  <si>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</si>
  <si>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</si>
  <si>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</si>
  <si>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</si>
  <si>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</si>
  <si>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</si>
  <si>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</si>
  <si>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</si>
  <si>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</si>
  <si>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</si>
  <si>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</si>
  <si>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</si>
  <si>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</si>
  <si>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</si>
  <si>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</si>
  <si>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</si>
  <si>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</si>
  <si>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</si>
  <si>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</si>
  <si>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</si>
  <si>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</si>
  <si>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</si>
  <si>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</si>
  <si>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</si>
  <si>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</si>
  <si>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</si>
  <si>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</si>
  <si>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</si>
  <si>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</si>
  <si>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</si>
  <si>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</si>
  <si>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</si>
  <si>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</si>
  <si>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</si>
  <si>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</si>
  <si>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</si>
  <si>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</si>
  <si>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</si>
  <si>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</si>
  <si>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</si>
  <si>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</si>
  <si>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</si>
  <si>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</si>
  <si>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</si>
  <si>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</si>
  <si>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</si>
  <si>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</si>
  <si>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</si>
  <si>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</si>
  <si>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</si>
  <si>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</si>
  <si>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</si>
  <si>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</si>
  <si>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</si>
  <si>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</si>
  <si>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</si>
  <si>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</si>
  <si>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</si>
  <si>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</si>
  <si>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</si>
  <si>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</si>
  <si>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</si>
  <si>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</si>
  <si>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</si>
  <si>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</si>
  <si>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</si>
  <si>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</si>
  <si>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</si>
  <si>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</si>
  <si>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</si>
  <si>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</si>
  <si>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</si>
  <si>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</si>
  <si>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</si>
  <si>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</si>
  <si>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</si>
  <si>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</si>
  <si>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</si>
  <si>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</si>
  <si>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</si>
  <si>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</si>
  <si>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</si>
  <si>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</si>
  <si>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</si>
  <si>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</si>
  <si>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</si>
  <si>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</si>
  <si>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</si>
  <si>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</si>
  <si>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</si>
  <si>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</si>
  <si>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</si>
  <si>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</si>
  <si>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</si>
  <si>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</si>
  <si>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</si>
  <si>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</si>
  <si>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</si>
  <si>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</si>
  <si>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</si>
  <si>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</si>
  <si>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</si>
  <si>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</si>
  <si>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</si>
  <si>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</si>
  <si>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</si>
  <si>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</si>
  <si>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</si>
  <si>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</si>
  <si>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</si>
  <si>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</si>
  <si>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</si>
  <si>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</si>
  <si>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</si>
  <si>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</si>
  <si>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</si>
  <si>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</si>
  <si>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</si>
  <si>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</si>
  <si>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</si>
  <si>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</si>
  <si>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</si>
  <si>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</si>
  <si>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</si>
  <si>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</si>
  <si>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</si>
  <si>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</si>
  <si>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</si>
  <si>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</si>
  <si>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</si>
  <si>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</si>
  <si>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</si>
  <si>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</si>
  <si>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</si>
  <si>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</si>
  <si>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</si>
  <si>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</si>
  <si>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</si>
  <si>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</si>
  <si>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</si>
  <si>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</si>
  <si>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</si>
  <si>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</si>
  <si>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</si>
  <si>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</si>
  <si>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</si>
  <si>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</si>
  <si>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</si>
  <si>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</si>
  <si>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</si>
  <si>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</si>
  <si>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</si>
  <si>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</si>
  <si>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</si>
  <si>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</si>
  <si>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</si>
  <si>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</si>
  <si>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</si>
  <si>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</si>
  <si>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</si>
  <si>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</si>
  <si>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</si>
  <si>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</si>
  <si>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</si>
  <si>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</si>
  <si>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</si>
  <si>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</si>
  <si>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</si>
  <si>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</si>
  <si>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</si>
  <si>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</si>
  <si>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</si>
  <si>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</si>
  <si>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</si>
  <si>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</si>
  <si>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</si>
  <si>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</si>
  <si>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</si>
  <si>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</si>
  <si>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</si>
  <si>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</si>
  <si>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</si>
  <si>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</si>
  <si>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</si>
  <si>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</si>
  <si>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</si>
  <si>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</si>
  <si>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</si>
  <si>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</si>
  <si>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</si>
  <si>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</si>
  <si>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</si>
  <si>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</si>
  <si>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</si>
  <si>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</si>
  <si>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</si>
  <si>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</si>
  <si>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</si>
  <si>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</si>
  <si>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</si>
  <si>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</si>
  <si>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</si>
  <si>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</si>
  <si>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</si>
  <si>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</si>
  <si>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</si>
  <si>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</si>
  <si>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</si>
  <si>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</si>
  <si>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</si>
  <si>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</si>
  <si>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</si>
  <si>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</si>
  <si>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</si>
  <si>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</si>
  <si>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</si>
  <si>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</si>
  <si>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</si>
  <si>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</si>
  <si>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</si>
  <si>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</si>
  <si>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</si>
  <si>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</si>
  <si>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</si>
  <si>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</si>
  <si>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</si>
  <si>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</si>
  <si>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</si>
  <si>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</si>
  <si>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</si>
  <si>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</si>
  <si>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</si>
  <si>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</si>
  <si>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</si>
  <si>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</si>
  <si>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</si>
  <si>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</si>
  <si>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</si>
  <si>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</si>
  <si>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</si>
  <si>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</si>
  <si>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</si>
  <si>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</si>
  <si>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</si>
  <si>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</si>
  <si>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</si>
  <si>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</si>
  <si>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</si>
  <si>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</si>
  <si>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</si>
  <si>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</si>
  <si>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</si>
  <si>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</si>
  <si>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</si>
  <si>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</si>
  <si>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</si>
  <si>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</si>
  <si>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</si>
  <si>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</si>
  <si>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</si>
  <si>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</si>
  <si>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</si>
  <si>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</si>
  <si>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</si>
  <si>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</si>
  <si>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</si>
  <si>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</si>
  <si>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</si>
  <si>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</si>
  <si>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</si>
  <si>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</si>
  <si>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</si>
  <si>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</si>
  <si>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</si>
  <si>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</si>
  <si>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</si>
  <si>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</si>
  <si>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</si>
  <si>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</si>
  <si>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</si>
  <si>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</si>
  <si>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</si>
  <si>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</si>
  <si>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</si>
  <si>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</si>
  <si>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</si>
  <si>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</si>
  <si>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</si>
  <si>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</si>
  <si>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</si>
  <si>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</si>
  <si>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</si>
  <si>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</si>
  <si>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</si>
  <si>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</si>
  <si>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</si>
  <si>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</si>
  <si>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</si>
  <si>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</si>
  <si>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</si>
  <si>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</si>
  <si>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</si>
  <si>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</si>
  <si>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</si>
  <si>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</si>
  <si>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</si>
  <si>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</si>
  <si>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</si>
  <si>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</si>
  <si>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</si>
  <si>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</si>
  <si>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</si>
  <si>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</si>
  <si>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</si>
  <si>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</si>
  <si>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</si>
  <si>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</si>
  <si>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</si>
  <si>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</si>
  <si>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</si>
  <si>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</si>
  <si>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</si>
  <si>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</si>
  <si>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</si>
  <si>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</si>
  <si>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</si>
  <si>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</si>
  <si>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</si>
  <si>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</si>
  <si>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</si>
  <si>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</si>
  <si>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</si>
  <si>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</si>
  <si>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</si>
  <si>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</si>
  <si>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</si>
  <si>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</si>
  <si>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</si>
  <si>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</si>
  <si>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</si>
  <si>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</si>
  <si>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</si>
  <si>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</si>
  <si>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</si>
  <si>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</si>
  <si>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</si>
  <si>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</si>
  <si>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</si>
  <si>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</si>
  <si>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</si>
  <si>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</si>
  <si>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</si>
  <si>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</si>
  <si>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</si>
  <si>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</si>
  <si>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</si>
  <si>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</si>
  <si>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</si>
  <si>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</si>
  <si>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</si>
  <si>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</si>
  <si>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</si>
  <si>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</si>
  <si>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</si>
  <si>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</si>
  <si>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</si>
  <si>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</si>
  <si>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</si>
  <si>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</si>
  <si>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</si>
  <si>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</si>
  <si>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</si>
  <si>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</si>
  <si>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</si>
  <si>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</si>
  <si>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</si>
  <si>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</si>
  <si>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</si>
  <si>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</si>
  <si>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</si>
  <si>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</si>
  <si>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</si>
  <si>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</si>
  <si>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</si>
  <si>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</si>
  <si>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</si>
  <si>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</si>
  <si>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</si>
  <si>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</si>
  <si>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</si>
  <si>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</si>
  <si>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</si>
  <si>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</si>
  <si>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</si>
  <si>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</si>
  <si>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</si>
  <si>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</si>
  <si>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</si>
  <si>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</si>
  <si>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</si>
  <si>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</si>
  <si>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</si>
  <si>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</si>
  <si>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</si>
  <si>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</si>
  <si>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</si>
  <si>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</si>
  <si>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</si>
  <si>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</si>
  <si>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</si>
  <si>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</si>
  <si>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</si>
  <si>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</si>
  <si>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</si>
  <si>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</si>
  <si>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</si>
  <si>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</si>
  <si>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</si>
  <si>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</si>
  <si>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</si>
  <si>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</si>
  <si>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</si>
  <si>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</si>
  <si>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</si>
  <si>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</si>
  <si>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</si>
  <si>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</si>
  <si>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</si>
  <si>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</si>
  <si>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</si>
  <si>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</si>
  <si>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</si>
  <si>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</si>
  <si>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</si>
  <si>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</si>
  <si>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</si>
  <si>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</si>
  <si>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</si>
  <si>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</si>
  <si>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</si>
  <si>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</si>
  <si>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</si>
  <si>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</si>
  <si>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</si>
  <si>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</si>
  <si>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</si>
  <si>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</si>
  <si>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</si>
  <si>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</si>
  <si>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</si>
  <si>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</si>
  <si>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</si>
  <si>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</si>
  <si>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</si>
  <si>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</si>
  <si>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</si>
  <si>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</si>
  <si>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</si>
  <si>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</si>
  <si>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</si>
  <si>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</si>
  <si>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</si>
  <si>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</si>
  <si>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</si>
  <si>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</si>
  <si>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</si>
  <si>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</si>
  <si>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</si>
  <si>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</si>
  <si>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</si>
  <si>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</si>
  <si>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</si>
  <si>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</si>
  <si>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</si>
  <si>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</si>
  <si>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</si>
  <si>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</si>
  <si>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</si>
  <si>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</si>
  <si>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</si>
  <si>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</si>
  <si>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</si>
  <si>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</si>
  <si>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</si>
  <si>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</si>
  <si>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</si>
  <si>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</si>
  <si>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</si>
  <si>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</si>
  <si>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</si>
  <si>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</si>
  <si>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</si>
  <si>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</si>
  <si>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</si>
  <si>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</si>
  <si>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</si>
  <si>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</si>
  <si>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</si>
  <si>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</si>
  <si>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</si>
  <si>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</si>
  <si>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</si>
  <si>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</si>
  <si>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</si>
  <si>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</si>
  <si>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</si>
  <si>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</si>
  <si>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</si>
  <si>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</si>
  <si>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</si>
  <si>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</si>
  <si>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</si>
  <si>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</si>
  <si>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</si>
  <si>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</si>
  <si>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</si>
  <si>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</si>
  <si>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</si>
  <si>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</si>
  <si>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</si>
  <si>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</si>
  <si>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</si>
  <si>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</si>
  <si>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</si>
  <si>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</si>
  <si>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</si>
  <si>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</si>
  <si>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</si>
  <si>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</si>
  <si>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</si>
  <si>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</si>
  <si>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</si>
  <si>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</si>
  <si>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</si>
  <si>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</si>
  <si>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</si>
  <si>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</si>
  <si>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</si>
  <si>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</si>
  <si>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</si>
  <si>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</si>
  <si>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</si>
  <si>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</si>
  <si>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</si>
  <si>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</si>
  <si>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</si>
  <si>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</si>
  <si>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</si>
  <si>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</si>
  <si>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</si>
  <si>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</si>
  <si>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</si>
  <si>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</si>
  <si>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</si>
  <si>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</si>
  <si>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</si>
  <si>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</si>
  <si>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</si>
  <si>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</si>
  <si>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</si>
  <si>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</si>
  <si>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</si>
  <si>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</si>
  <si>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</si>
  <si>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</si>
  <si>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</si>
  <si>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</si>
  <si>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</si>
  <si>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</si>
  <si>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</si>
  <si>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</si>
  <si>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</si>
  <si>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</si>
  <si>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</si>
  <si>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</si>
  <si>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</si>
  <si>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</si>
  <si>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</si>
  <si>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</si>
  <si>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</si>
  <si>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</si>
  <si>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</si>
  <si>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</si>
  <si>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</si>
  <si>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</si>
  <si>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</si>
  <si>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</si>
  <si>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</si>
  <si>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</si>
  <si>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</si>
  <si>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</si>
  <si>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</si>
  <si>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</si>
  <si>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</si>
  <si>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</si>
  <si>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</si>
  <si>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</si>
  <si>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</si>
  <si>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</si>
  <si>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</si>
  <si>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</si>
  <si>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</si>
  <si>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</si>
  <si>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</si>
  <si>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</si>
  <si>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</si>
  <si>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</si>
  <si>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</si>
  <si>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</si>
  <si>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</si>
  <si>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</si>
  <si>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</si>
  <si>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</si>
  <si>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</si>
  <si>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</si>
  <si>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</si>
  <si>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</si>
  <si>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</si>
  <si>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</si>
  <si>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</si>
  <si>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</si>
  <si>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</si>
  <si>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</si>
  <si>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</si>
  <si>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</si>
  <si>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</si>
  <si>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</si>
  <si>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</si>
  <si>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</si>
  <si>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</si>
  <si>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</si>
  <si>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</si>
  <si>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</si>
  <si>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</si>
  <si>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</si>
  <si>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</si>
  <si>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</si>
  <si>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</si>
  <si>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</si>
  <si>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</si>
  <si>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</si>
  <si>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</si>
  <si>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</si>
  <si>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</si>
  <si>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</si>
  <si>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</si>
  <si>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</si>
  <si>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</si>
  <si>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</si>
  <si>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</si>
  <si>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</si>
  <si>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</si>
  <si>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</si>
  <si>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</si>
  <si>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</si>
  <si>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</si>
  <si>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</si>
  <si>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</si>
  <si>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</si>
  <si>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</si>
  <si>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</si>
  <si>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</si>
  <si>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</si>
  <si>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</si>
  <si>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</si>
  <si>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</si>
  <si>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</si>
  <si>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</si>
  <si>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</si>
  <si>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</si>
  <si>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</si>
  <si>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</si>
  <si>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</si>
  <si>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</si>
  <si>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</si>
  <si>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</si>
  <si>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</si>
  <si>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</si>
  <si>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</si>
  <si>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</si>
  <si>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</si>
  <si>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</si>
  <si>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</si>
  <si>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</si>
  <si>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</si>
  <si>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</si>
  <si>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</si>
  <si>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</si>
  <si>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</si>
  <si>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</si>
  <si>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</si>
  <si>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</si>
  <si>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</si>
  <si>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</si>
  <si>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</si>
  <si>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</si>
  <si>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</si>
  <si>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</si>
  <si>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</si>
  <si>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</si>
  <si>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</si>
  <si>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</si>
  <si>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</si>
  <si>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</si>
  <si>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</si>
  <si>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</si>
  <si>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</si>
  <si>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</si>
  <si>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</si>
  <si>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</si>
  <si>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</si>
  <si>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</si>
  <si>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</si>
  <si>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</si>
  <si>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</si>
  <si>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</si>
  <si>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</si>
  <si>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</si>
  <si>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</si>
  <si>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</si>
  <si>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</si>
  <si>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</si>
  <si>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</si>
  <si>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</si>
  <si>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</si>
  <si>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</si>
  <si>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</si>
  <si>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</si>
  <si>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</si>
  <si>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</si>
  <si>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</si>
  <si>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</si>
  <si>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</si>
  <si>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</si>
  <si>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</si>
  <si>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</si>
  <si>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</si>
  <si>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</si>
  <si>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</si>
  <si>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</si>
  <si>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</si>
  <si>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</si>
  <si>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</si>
  <si>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</si>
  <si>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</si>
  <si>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</si>
  <si>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</si>
  <si>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</si>
  <si>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</si>
  <si>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</si>
  <si>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</si>
  <si>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</si>
  <si>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</si>
  <si>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</si>
  <si>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</si>
  <si>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</si>
  <si>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</si>
  <si>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</si>
  <si>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</si>
  <si>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</si>
  <si>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</si>
  <si>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</si>
  <si>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</si>
  <si>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</si>
  <si>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</si>
  <si>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</si>
  <si>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</si>
  <si>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</si>
  <si>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</si>
  <si>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</si>
  <si>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</si>
  <si>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</si>
  <si>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</si>
  <si>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</si>
  <si>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</si>
  <si>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</si>
  <si>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</si>
  <si>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</si>
  <si>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</si>
  <si>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</si>
  <si>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</si>
  <si>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</si>
  <si>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</si>
  <si>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</si>
  <si>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</si>
  <si>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</si>
  <si>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</si>
  <si>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</si>
  <si>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</si>
  <si>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</si>
  <si>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</si>
  <si>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</si>
  <si>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</si>
  <si>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</si>
  <si>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</si>
  <si>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</si>
  <si>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</si>
  <si>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</si>
  <si>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</si>
  <si>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</si>
  <si>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</si>
  <si>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</si>
  <si>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</si>
  <si>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</si>
  <si>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</si>
  <si>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</si>
  <si>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</si>
  <si>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</si>
  <si>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</si>
  <si>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</si>
  <si>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</si>
  <si>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</si>
  <si>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</si>
  <si>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</si>
  <si>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</si>
  <si>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</si>
  <si>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</si>
  <si>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</si>
  <si>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</si>
  <si>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</si>
  <si>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</si>
  <si>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</si>
  <si>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</si>
  <si>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</si>
  <si>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</si>
  <si>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</si>
  <si>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</si>
  <si>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</si>
  <si>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</si>
  <si>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</si>
  <si>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</si>
  <si>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</si>
  <si>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</si>
  <si>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</si>
  <si>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</si>
  <si>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</si>
  <si>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</si>
  <si>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</si>
  <si>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</si>
  <si>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</si>
  <si>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</si>
  <si>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</si>
  <si>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</si>
  <si>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</si>
  <si>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</si>
  <si>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</si>
  <si>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</si>
  <si>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</si>
  <si>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</si>
  <si>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</si>
  <si>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</si>
  <si>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</si>
  <si>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</si>
  <si>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</si>
  <si>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</si>
  <si>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</si>
  <si>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</si>
  <si>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</si>
  <si>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</si>
  <si>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</si>
  <si>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</si>
  <si>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</si>
  <si>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</si>
  <si>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</si>
  <si>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</si>
  <si>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</si>
  <si>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</si>
  <si>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</si>
  <si>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</si>
  <si>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</si>
  <si>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</si>
  <si>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</si>
  <si>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</si>
  <si>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</si>
  <si>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</si>
  <si>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</si>
  <si>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</si>
  <si>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</si>
  <si>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</si>
  <si>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</si>
  <si>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</si>
  <si>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</si>
  <si>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</si>
  <si>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</si>
  <si>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</si>
  <si>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</si>
  <si>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</si>
  <si>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</si>
  <si>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</si>
  <si>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</si>
  <si>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</si>
  <si>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</si>
  <si>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</si>
  <si>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</si>
  <si>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</si>
  <si>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</si>
  <si>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</si>
  <si>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</si>
  <si>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</si>
  <si>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</si>
  <si>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</si>
  <si>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</si>
  <si>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</si>
  <si>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</si>
  <si>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</si>
  <si>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</si>
  <si>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</si>
  <si>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</si>
  <si>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</si>
  <si>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</si>
  <si>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</si>
  <si>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</si>
  <si>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</si>
  <si>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</si>
  <si>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</si>
  <si>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</si>
  <si>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</si>
  <si>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</si>
  <si>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</si>
  <si>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</si>
  <si>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</si>
  <si>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</si>
  <si>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</si>
  <si>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</si>
  <si>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</si>
  <si>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</si>
  <si>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</si>
  <si>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</si>
  <si>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</si>
  <si>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</si>
  <si>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</si>
  <si>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</si>
  <si>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</si>
  <si>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</si>
  <si>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</si>
  <si>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</si>
  <si>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</si>
  <si>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</si>
  <si>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</si>
  <si>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</si>
  <si>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</si>
  <si>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</si>
  <si>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</si>
  <si>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</si>
  <si>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</si>
  <si>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</si>
  <si>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</si>
  <si>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</si>
  <si>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</si>
  <si>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</si>
  <si>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</si>
  <si>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</si>
  <si>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</si>
  <si>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</si>
  <si>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</si>
  <si>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</si>
  <si>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</si>
  <si>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</si>
  <si>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</si>
  <si>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</si>
  <si>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</si>
  <si>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</si>
  <si>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</si>
  <si>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</si>
  <si>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</si>
  <si>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</si>
  <si>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</si>
  <si>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</si>
  <si>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</si>
  <si>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</si>
  <si>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</si>
  <si>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</si>
  <si>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</si>
  <si>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</si>
  <si>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</si>
  <si>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</si>
  <si>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</si>
  <si>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</si>
  <si>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</si>
  <si>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</si>
  <si>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</si>
  <si>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</si>
  <si>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</si>
  <si>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</si>
  <si>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</si>
  <si>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</si>
  <si>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</si>
  <si>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</si>
  <si>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</si>
  <si>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</si>
  <si>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</si>
  <si>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</si>
  <si>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</si>
  <si>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</si>
  <si>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</si>
  <si>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</si>
  <si>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</si>
  <si>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</si>
  <si>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</si>
  <si>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</si>
  <si>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</si>
  <si>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</si>
  <si>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</si>
  <si>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</si>
  <si>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</si>
  <si>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</si>
  <si>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</si>
  <si>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</si>
  <si>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</si>
  <si>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</si>
  <si>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</si>
  <si>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</si>
  <si>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</si>
  <si>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</si>
  <si>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</si>
  <si>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</si>
  <si>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</si>
  <si>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</si>
  <si>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</si>
  <si>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</si>
  <si>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</si>
  <si>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</si>
  <si>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</si>
  <si>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</si>
  <si>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</si>
  <si>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</si>
  <si>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</si>
  <si>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</si>
  <si>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</si>
  <si>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</si>
  <si>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</si>
  <si>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</si>
  <si>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</si>
  <si>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</si>
  <si>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</si>
  <si>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</si>
  <si>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</si>
  <si>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</si>
  <si>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</si>
  <si>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</si>
  <si>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</si>
  <si>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</si>
  <si>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</si>
  <si>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</si>
  <si>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</si>
  <si>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</si>
  <si>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</si>
  <si>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</si>
  <si>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</si>
  <si>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</si>
  <si>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</si>
  <si>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</si>
  <si>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</si>
  <si>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</si>
  <si>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</si>
  <si>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</si>
  <si>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</si>
  <si>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</si>
  <si>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</si>
  <si>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</si>
  <si>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</si>
  <si>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</si>
  <si>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</si>
  <si>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</si>
  <si>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</si>
  <si>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</si>
  <si>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</si>
  <si>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</si>
  <si>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</si>
  <si>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</si>
  <si>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</si>
  <si>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</si>
  <si>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</si>
  <si>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</si>
  <si>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</si>
  <si>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</si>
  <si>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</si>
  <si>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</si>
  <si>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</si>
  <si>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</si>
  <si>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</si>
  <si>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</si>
  <si>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</si>
  <si>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</si>
  <si>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</si>
  <si>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</si>
  <si>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</si>
  <si>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</si>
  <si>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</si>
  <si>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</si>
  <si>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</si>
  <si>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</si>
  <si>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</si>
  <si>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</si>
  <si>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</si>
  <si>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</si>
  <si>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</si>
  <si>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</si>
  <si>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</si>
  <si>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</si>
  <si>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</si>
  <si>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</si>
  <si>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</si>
  <si>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</si>
  <si>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</si>
  <si>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</si>
  <si>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</si>
  <si>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</si>
  <si>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</si>
  <si>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</si>
  <si>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</si>
  <si>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</si>
  <si>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</si>
  <si>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</si>
  <si>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</si>
  <si>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</si>
  <si>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</si>
  <si>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</si>
  <si>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</si>
  <si>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</si>
  <si>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</si>
  <si>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</si>
  <si>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</si>
  <si>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</si>
  <si>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</si>
  <si>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</si>
  <si>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</si>
  <si>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</si>
  <si>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</si>
  <si>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</si>
  <si>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</si>
  <si>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</si>
  <si>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</si>
  <si>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</si>
  <si>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</si>
  <si>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</si>
  <si>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</si>
  <si>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</si>
  <si>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</si>
  <si>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</si>
  <si>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</si>
  <si>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</si>
  <si>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</si>
  <si>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</si>
  <si>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</si>
  <si>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</si>
  <si>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</si>
  <si>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</si>
  <si>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</si>
  <si>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</si>
  <si>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</si>
  <si>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</si>
  <si>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</si>
  <si>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</si>
  <si>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</si>
  <si>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</si>
  <si>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</si>
  <si>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</si>
  <si>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</si>
  <si>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</si>
  <si>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</si>
  <si>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</si>
  <si>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</si>
  <si>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</si>
  <si>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</si>
  <si>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</si>
  <si>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</si>
  <si>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</si>
  <si>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</si>
  <si>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</si>
  <si>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</si>
  <si>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</si>
  <si>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</si>
  <si>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</si>
  <si>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</si>
  <si>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</si>
  <si>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</si>
  <si>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</si>
  <si>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</si>
  <si>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</si>
  <si>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</si>
  <si>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</si>
  <si>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</si>
  <si>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</si>
  <si>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</si>
  <si>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</si>
  <si>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</si>
  <si>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</si>
  <si>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</si>
  <si>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</si>
  <si>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</si>
  <si>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</si>
  <si>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</si>
  <si>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</si>
  <si>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</si>
  <si>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</si>
  <si>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</si>
  <si>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</si>
  <si>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</si>
  <si>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</si>
  <si>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</si>
  <si>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</si>
  <si>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</si>
  <si>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</si>
  <si>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</si>
  <si>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</si>
  <si>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</si>
  <si>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</si>
  <si>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</si>
  <si>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</si>
  <si>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</si>
  <si>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</si>
  <si>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</si>
  <si>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</si>
  <si>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</si>
  <si>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</si>
  <si>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</si>
  <si>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</si>
  <si>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</si>
  <si>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</si>
  <si>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</si>
  <si>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</si>
  <si>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</si>
  <si>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</si>
  <si>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</si>
  <si>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</si>
  <si>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</si>
  <si>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</si>
  <si>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</si>
  <si>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</si>
  <si>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</si>
  <si>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</si>
  <si>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</si>
  <si>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</si>
  <si>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</si>
  <si>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</si>
  <si>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</si>
  <si>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</si>
  <si>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</si>
  <si>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</si>
  <si>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</si>
  <si>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</si>
  <si>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</si>
  <si>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</si>
  <si>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</si>
  <si>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</si>
  <si>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</si>
  <si>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</si>
  <si>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</si>
  <si>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</si>
  <si>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</si>
  <si>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</si>
  <si>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</si>
  <si>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</si>
  <si>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</si>
  <si>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</si>
  <si>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</si>
  <si>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</si>
  <si>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</si>
  <si>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</si>
  <si>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</si>
  <si>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</si>
  <si>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</si>
  <si>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</si>
  <si>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</si>
  <si>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</si>
  <si>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</si>
  <si>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</si>
  <si>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</si>
  <si>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</si>
  <si>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</si>
  <si>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</si>
  <si>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</si>
  <si>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</si>
  <si>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</si>
  <si>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</si>
  <si>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</si>
  <si>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</si>
  <si>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</si>
  <si>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</si>
  <si>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</si>
  <si>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</si>
  <si>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</si>
  <si>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</si>
  <si>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</si>
  <si>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</si>
  <si>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</si>
  <si>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</si>
  <si>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</si>
  <si>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</si>
  <si>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</si>
  <si>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</si>
  <si>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</si>
  <si>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</si>
  <si>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</si>
  <si>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</si>
  <si>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</si>
  <si>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</si>
  <si>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</si>
  <si>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</si>
  <si>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</si>
  <si>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</si>
  <si>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</si>
  <si>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</si>
  <si>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</si>
  <si>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</si>
  <si>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</si>
  <si>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</si>
  <si>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</si>
  <si>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</si>
  <si>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</si>
  <si>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</si>
  <si>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</si>
  <si>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</si>
  <si>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</si>
  <si>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</si>
  <si>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</si>
  <si>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</si>
  <si>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</si>
  <si>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</si>
  <si>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</si>
  <si>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</si>
  <si>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</si>
  <si>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</si>
  <si>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</si>
  <si>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</si>
  <si>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</si>
  <si>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</si>
  <si>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</si>
  <si>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</si>
  <si>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</si>
  <si>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</si>
  <si>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</si>
  <si>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</si>
  <si>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</si>
  <si>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</si>
  <si>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</si>
  <si>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</si>
  <si>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</si>
  <si>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</si>
  <si>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</si>
  <si>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</si>
  <si>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</si>
  <si>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</si>
  <si>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</si>
  <si>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</si>
  <si>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</si>
  <si>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</si>
  <si>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</si>
  <si>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</si>
  <si>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</si>
  <si>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</si>
  <si>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</si>
  <si>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</si>
  <si>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</si>
  <si>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</si>
  <si>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</si>
  <si>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</si>
  <si>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</si>
  <si>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</si>
  <si>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</si>
  <si>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</si>
  <si>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</si>
  <si>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</si>
  <si>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</si>
  <si>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</si>
  <si>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</si>
  <si>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</si>
  <si>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</si>
  <si>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</si>
  <si>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</si>
  <si>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</si>
  <si>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</si>
  <si>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</si>
  <si>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</si>
  <si>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</si>
  <si>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</si>
  <si>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</si>
  <si>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</si>
  <si>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</si>
  <si>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</si>
  <si>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</si>
  <si>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</si>
  <si>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</si>
  <si>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</si>
  <si>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</si>
  <si>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</si>
  <si>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</si>
  <si>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</si>
  <si>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</si>
  <si>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</si>
  <si>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</si>
  <si>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</si>
  <si>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</si>
  <si>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</si>
  <si>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</si>
  <si>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</si>
  <si>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</si>
  <si>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</si>
  <si>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</si>
  <si>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</si>
  <si>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</si>
  <si>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</si>
  <si>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</si>
  <si>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</si>
  <si>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</si>
  <si>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</si>
  <si>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</si>
  <si>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</si>
  <si>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</si>
  <si>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</si>
  <si>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</si>
  <si>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</si>
  <si>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</si>
  <si>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</si>
  <si>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</si>
  <si>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</si>
  <si>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</si>
  <si>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</si>
  <si>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</si>
  <si>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</si>
  <si>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</si>
  <si>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</si>
  <si>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</si>
  <si>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</si>
  <si>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</si>
  <si>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</si>
  <si>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</si>
  <si>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</si>
  <si>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</si>
  <si>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</si>
  <si>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</si>
  <si>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</si>
  <si>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</si>
  <si>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</si>
  <si>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</si>
  <si>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</si>
  <si>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</si>
  <si>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</si>
  <si>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</si>
  <si>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</si>
  <si>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</si>
  <si>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</si>
  <si>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</si>
  <si>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</si>
  <si>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</si>
  <si>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</si>
  <si>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</si>
  <si>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</si>
  <si>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</si>
  <si>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</si>
  <si>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</si>
  <si>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</si>
  <si>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</si>
  <si>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</si>
  <si>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</si>
  <si>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</si>
  <si>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</si>
  <si>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</si>
  <si>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</si>
  <si>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</si>
  <si>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</si>
  <si>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</si>
  <si>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</si>
  <si>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</si>
  <si>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</si>
  <si>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</si>
  <si>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</si>
  <si>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</si>
  <si>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</si>
  <si>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</si>
  <si>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</si>
  <si>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</si>
  <si>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</si>
  <si>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</si>
  <si>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</si>
  <si>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</si>
  <si>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</si>
  <si>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</si>
  <si>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</si>
  <si>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</si>
  <si>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</si>
  <si>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</si>
  <si>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</si>
  <si>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</si>
  <si>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</si>
  <si>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</si>
  <si>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</si>
  <si>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</si>
  <si>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</si>
  <si>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</si>
  <si>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</si>
  <si>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</si>
  <si>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</si>
  <si>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</si>
  <si>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</si>
  <si>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</si>
  <si>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</si>
  <si>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</si>
  <si>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</si>
  <si>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</si>
  <si>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</si>
  <si>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</si>
  <si>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</si>
  <si>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</si>
  <si>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</si>
  <si>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</si>
  <si>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</si>
  <si>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</si>
  <si>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</si>
  <si>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</si>
  <si>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</si>
  <si>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</si>
  <si>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</si>
  <si>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</si>
  <si>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</si>
  <si>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</si>
  <si>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</si>
  <si>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</si>
  <si>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</si>
  <si>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</si>
  <si>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</si>
  <si>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</si>
  <si>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</si>
  <si>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</si>
  <si>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</si>
  <si>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</si>
  <si>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</si>
  <si>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</si>
  <si>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</si>
  <si>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</si>
  <si>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</si>
  <si>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</si>
  <si>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</si>
  <si>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</si>
  <si>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</si>
  <si>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</si>
  <si>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</si>
  <si>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</si>
  <si>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</si>
  <si>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</si>
  <si>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</si>
  <si>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</si>
  <si>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</si>
  <si>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</si>
  <si>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</si>
  <si>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</si>
  <si>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</si>
  <si>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</si>
  <si>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</si>
  <si>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</si>
  <si>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</si>
  <si>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</si>
  <si>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</si>
  <si>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</si>
  <si>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</si>
  <si>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</si>
  <si>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</si>
  <si>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</si>
  <si>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</si>
  <si>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</si>
  <si>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</si>
  <si>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</si>
  <si>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</si>
  <si>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</si>
  <si>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</si>
  <si>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</si>
  <si>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</si>
  <si>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</si>
  <si>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</si>
  <si>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</si>
  <si>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</si>
  <si>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</si>
  <si>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</si>
  <si>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</si>
  <si>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</si>
  <si>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</si>
  <si>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</si>
  <si>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</si>
  <si>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</si>
  <si>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</si>
  <si>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</si>
  <si>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</si>
  <si>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</si>
  <si>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</si>
  <si>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</si>
  <si>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</si>
  <si>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</si>
  <si>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</si>
  <si>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</si>
  <si>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</si>
  <si>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</si>
  <si>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</si>
  <si>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</si>
  <si>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</si>
  <si>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</si>
  <si>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</si>
  <si>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</si>
  <si>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</si>
  <si>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</si>
  <si>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</si>
  <si>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</si>
  <si>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</si>
  <si>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</si>
  <si>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</si>
  <si>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</si>
  <si>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</si>
  <si>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</si>
  <si>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</si>
  <si>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</si>
  <si>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</si>
  <si>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</si>
  <si>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</si>
  <si>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</si>
  <si>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</si>
  <si>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</si>
  <si>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</si>
  <si>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</si>
  <si>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</si>
  <si>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</si>
  <si>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</si>
  <si>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</si>
  <si>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</si>
  <si>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</si>
  <si>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</si>
  <si>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</si>
  <si>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</si>
  <si>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</si>
  <si>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</si>
  <si>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</si>
  <si>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</si>
  <si>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</si>
  <si>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</si>
  <si>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</si>
  <si>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</si>
  <si>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</si>
  <si>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</si>
  <si>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</si>
  <si>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</si>
  <si>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</si>
  <si>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</si>
  <si>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</si>
  <si>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</si>
  <si>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</si>
  <si>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</si>
  <si>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</si>
  <si>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</si>
  <si>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</si>
  <si>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</si>
  <si>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</si>
  <si>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</si>
  <si>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</si>
  <si>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</si>
  <si>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</si>
  <si>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</si>
  <si>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</si>
  <si>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</si>
  <si>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</si>
  <si>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</si>
  <si>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</si>
  <si>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</si>
  <si>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</si>
  <si>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</si>
  <si>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</si>
  <si>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</si>
  <si>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</si>
  <si>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</si>
  <si>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</si>
  <si>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</si>
  <si>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</si>
  <si>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</si>
  <si>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</si>
  <si>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</si>
  <si>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</si>
  <si>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</si>
  <si>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</si>
  <si>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</si>
  <si>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</si>
  <si>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</si>
  <si>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</si>
  <si>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</si>
  <si>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</si>
  <si>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</si>
  <si>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</si>
  <si>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</si>
  <si>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</si>
  <si>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</si>
  <si>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</si>
  <si>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</si>
  <si>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</si>
  <si>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</si>
  <si>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</si>
  <si>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</si>
  <si>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</si>
  <si>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</si>
  <si>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</si>
  <si>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</si>
  <si>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</si>
  <si>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</si>
  <si>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</si>
  <si>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</si>
  <si>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</si>
  <si>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</si>
  <si>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</si>
  <si>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</si>
  <si>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</si>
  <si>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</si>
  <si>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</si>
  <si>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</si>
  <si>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</si>
  <si>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</si>
  <si>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</si>
  <si>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</si>
  <si>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</si>
  <si>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</si>
  <si>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</si>
  <si>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</si>
  <si>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</si>
  <si>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</si>
  <si>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</si>
  <si>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</si>
  <si>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</si>
  <si>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</si>
  <si>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</si>
  <si>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</si>
  <si>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</si>
  <si>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</si>
  <si>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</si>
  <si>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</si>
  <si>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</si>
  <si>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</si>
  <si>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</si>
  <si>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</si>
  <si>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</si>
  <si>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</si>
  <si>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</si>
  <si>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</si>
  <si>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</si>
  <si>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</si>
  <si>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</si>
  <si>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</si>
  <si>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</si>
  <si>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</si>
  <si>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</si>
  <si>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</si>
  <si>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</si>
  <si>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</si>
  <si>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</si>
  <si>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</si>
  <si>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</si>
  <si>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</si>
  <si>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</si>
  <si>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</si>
  <si>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</si>
  <si>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</si>
  <si>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</si>
  <si>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</si>
  <si>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</si>
  <si>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</si>
  <si>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</si>
  <si>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</si>
  <si>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</si>
  <si>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</si>
  <si>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</si>
  <si>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</si>
  <si>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</si>
  <si>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</si>
  <si>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</si>
  <si>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</si>
  <si>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</si>
  <si>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</si>
  <si>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</si>
  <si>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</si>
  <si>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</si>
  <si>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</si>
  <si>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</si>
  <si>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</si>
  <si>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</si>
  <si>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</si>
  <si>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</si>
  <si>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</si>
  <si>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</si>
  <si>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</si>
  <si>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</si>
  <si>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</si>
  <si>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</si>
  <si>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</si>
  <si>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</si>
  <si>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</si>
  <si>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</si>
  <si>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</si>
  <si>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</si>
  <si>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</si>
  <si>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</si>
  <si>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</si>
  <si>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</si>
  <si>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</si>
  <si>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</si>
  <si>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</si>
  <si>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</si>
  <si>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</si>
  <si>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</si>
  <si>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</si>
  <si>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</si>
  <si>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</si>
  <si>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</si>
  <si>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</si>
  <si>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</si>
  <si>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</si>
  <si>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</si>
  <si>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</si>
  <si>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</si>
  <si>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</si>
  <si>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</si>
  <si>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</si>
  <si>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</si>
  <si>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</si>
  <si>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</si>
  <si>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</si>
  <si>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</si>
  <si>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</si>
  <si>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</si>
  <si>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</si>
  <si>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</si>
  <si>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</si>
  <si>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</si>
  <si>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</si>
  <si>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</si>
  <si>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</si>
  <si>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</si>
  <si>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</si>
  <si>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</si>
  <si>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</si>
  <si>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</si>
  <si>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</si>
  <si>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</si>
  <si>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</si>
  <si>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</si>
  <si>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</si>
  <si>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</si>
  <si>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</si>
  <si>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</si>
  <si>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</si>
  <si>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</si>
  <si>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</si>
  <si>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</si>
  <si>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</si>
  <si>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</si>
  <si>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</si>
  <si>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</si>
  <si>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</si>
  <si>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</si>
  <si>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</si>
  <si>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</si>
  <si>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</si>
  <si>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</si>
  <si>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</si>
  <si>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</si>
  <si>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</si>
  <si>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</si>
  <si>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</si>
  <si>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</si>
  <si>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</si>
  <si>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</si>
  <si>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</si>
  <si>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</si>
  <si>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</si>
  <si>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</si>
  <si>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</si>
  <si>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</si>
  <si>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</si>
  <si>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</si>
  <si>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</si>
  <si>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</si>
  <si>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</si>
  <si>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</si>
  <si>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</si>
  <si>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</si>
  <si>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</si>
  <si>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</si>
  <si>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</si>
  <si>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</si>
  <si>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</si>
  <si>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</si>
  <si>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</si>
  <si>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</si>
  <si>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</si>
  <si>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</si>
  <si>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</si>
  <si>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</si>
  <si>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</si>
  <si>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</si>
  <si>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</si>
  <si>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</si>
  <si>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</si>
  <si>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</si>
  <si>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</si>
  <si>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</si>
  <si>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</si>
  <si>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</si>
  <si>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</si>
  <si>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</si>
  <si>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</si>
  <si>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</si>
  <si>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</si>
  <si>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</si>
  <si>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</si>
  <si>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</si>
  <si>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</si>
  <si>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</si>
  <si>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</si>
  <si>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</si>
  <si>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</si>
  <si>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</si>
  <si>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</si>
  <si>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</si>
  <si>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</si>
  <si>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</si>
  <si>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</si>
  <si>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</si>
  <si>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</si>
  <si>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</si>
  <si>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</si>
  <si>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</si>
  <si>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</si>
  <si>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</si>
  <si>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</si>
  <si>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</si>
  <si>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</si>
  <si>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</si>
  <si>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</si>
  <si>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</si>
  <si>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</si>
  <si>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</si>
  <si>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</si>
  <si>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</si>
  <si>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</si>
  <si>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</si>
  <si>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</si>
  <si>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</si>
  <si>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</si>
  <si>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</si>
  <si>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</si>
  <si>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</si>
  <si>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</si>
  <si>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</si>
  <si>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</si>
  <si>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</si>
  <si>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</si>
  <si>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</si>
  <si>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</si>
  <si>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</si>
  <si>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</si>
  <si>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</si>
  <si>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</si>
  <si>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</si>
  <si>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</si>
  <si>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</si>
  <si>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</si>
  <si>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</si>
  <si>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</si>
  <si>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</si>
  <si>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</si>
  <si>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</si>
  <si>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</si>
  <si>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</si>
  <si>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</si>
  <si>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</si>
  <si>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</si>
  <si>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</si>
  <si>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</si>
  <si>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</si>
  <si>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</si>
  <si>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</si>
  <si>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</si>
  <si>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</si>
  <si>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</si>
  <si>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</si>
  <si>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</si>
  <si>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</si>
  <si>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</si>
  <si>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</si>
  <si>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</si>
  <si>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</si>
  <si>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</si>
  <si>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</si>
  <si>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</si>
  <si>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</si>
  <si>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</si>
  <si>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</si>
  <si>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</si>
  <si>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</si>
  <si>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</si>
  <si>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</si>
  <si>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</si>
  <si>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</si>
  <si>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</si>
  <si>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</si>
  <si>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</si>
  <si>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</si>
  <si>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</si>
  <si>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</si>
  <si>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</si>
  <si>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</si>
  <si>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</si>
  <si>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</si>
  <si>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</si>
  <si>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</si>
  <si>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</si>
  <si>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</si>
  <si>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</si>
  <si>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</si>
  <si>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</si>
  <si>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</si>
  <si>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</si>
  <si>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</si>
  <si>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</si>
  <si>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</si>
  <si>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</si>
  <si>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</si>
  <si>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</si>
  <si>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</si>
  <si>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</si>
  <si>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</si>
  <si>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</si>
  <si>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</si>
  <si>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</si>
  <si>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</si>
  <si>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</si>
  <si>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</si>
  <si>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</si>
  <si>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</si>
  <si>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</si>
  <si>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</si>
  <si>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</si>
  <si>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</si>
  <si>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</si>
  <si>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</si>
  <si>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</si>
  <si>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</si>
  <si>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</si>
  <si>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</si>
  <si>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</si>
  <si>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</si>
  <si>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</si>
  <si>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</si>
  <si>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</si>
  <si>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</si>
  <si>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</si>
  <si>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</si>
  <si>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</si>
  <si>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</si>
  <si>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</si>
  <si>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</si>
  <si>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</si>
  <si>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</si>
  <si>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</si>
  <si>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</si>
  <si>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</si>
  <si>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</si>
  <si>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</si>
  <si>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</si>
  <si>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</si>
  <si>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</si>
  <si>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</si>
  <si>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</si>
  <si>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</si>
  <si>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</si>
  <si>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</si>
  <si>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</si>
  <si>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</si>
  <si>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</si>
  <si>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</si>
  <si>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</si>
  <si>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</si>
  <si>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</si>
  <si>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</si>
  <si>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</si>
  <si>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</si>
  <si>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</si>
  <si>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</si>
  <si>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</si>
  <si>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</si>
  <si>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</si>
  <si>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</si>
  <si>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</si>
  <si>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</si>
  <si>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</si>
  <si>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</si>
  <si>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</si>
  <si>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</si>
  <si>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</si>
  <si>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</si>
  <si>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</si>
  <si>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</si>
  <si>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</si>
  <si>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</si>
  <si>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</si>
  <si>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</si>
  <si>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</si>
  <si>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</si>
  <si>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</si>
  <si>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</si>
  <si>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</si>
  <si>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</si>
  <si>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</si>
  <si>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</si>
  <si>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</si>
  <si>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</si>
  <si>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</si>
  <si>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</si>
  <si>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</si>
  <si>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</si>
  <si>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</si>
  <si>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</si>
  <si>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</si>
  <si>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</si>
  <si>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</si>
  <si>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</si>
  <si>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</si>
  <si>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</si>
  <si>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</si>
  <si>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</si>
  <si>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</si>
  <si>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</si>
  <si>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</si>
  <si>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</si>
  <si>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</si>
  <si>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</si>
  <si>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</si>
  <si>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</si>
  <si>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</si>
  <si>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</si>
  <si>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</si>
  <si>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</si>
  <si>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</si>
  <si>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</si>
  <si>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</si>
  <si>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</si>
  <si>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</si>
  <si>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</si>
  <si>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</si>
  <si>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</si>
  <si>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</si>
  <si>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</si>
  <si>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</si>
  <si>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</si>
  <si>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</si>
  <si>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</si>
  <si>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</si>
  <si>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</si>
  <si>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</si>
  <si>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</si>
  <si>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</si>
  <si>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</si>
  <si>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</si>
  <si>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</si>
  <si>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</si>
  <si>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</si>
  <si>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</si>
  <si>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</si>
  <si>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</si>
  <si>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</si>
  <si>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</si>
  <si>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</si>
  <si>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</si>
  <si>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</si>
  <si>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</si>
  <si>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</si>
  <si>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</si>
  <si>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</si>
  <si>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</si>
  <si>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</si>
  <si>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</si>
  <si>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</si>
  <si>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</si>
  <si>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</si>
  <si>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</si>
  <si>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</si>
  <si>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</si>
  <si>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</si>
  <si>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</si>
  <si>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</si>
  <si>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</si>
  <si>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</si>
  <si>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</si>
  <si>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</si>
  <si>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</si>
  <si>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</si>
  <si>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</si>
  <si>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</si>
  <si>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</si>
  <si>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</si>
  <si>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</si>
  <si>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</si>
  <si>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</si>
  <si>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</si>
  <si>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</si>
  <si>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</si>
  <si>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</si>
  <si>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</si>
  <si>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</si>
  <si>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</si>
  <si>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</si>
  <si>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</si>
  <si>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</si>
  <si>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</si>
  <si>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</si>
  <si>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</si>
  <si>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</si>
  <si>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</si>
  <si>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</si>
  <si>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</si>
  <si>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</si>
  <si>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</si>
  <si>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</si>
  <si>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</si>
  <si>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</si>
  <si>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</si>
  <si>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</si>
  <si>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</si>
  <si>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</si>
  <si>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</si>
  <si>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</si>
  <si>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</si>
  <si>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</si>
  <si>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</si>
  <si>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</si>
  <si>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</si>
  <si>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</si>
  <si>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</si>
  <si>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</si>
  <si>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</si>
  <si>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</si>
  <si>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</si>
  <si>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</si>
  <si>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</si>
  <si>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</si>
  <si>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</si>
  <si>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</si>
  <si>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</si>
  <si>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</si>
  <si>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</si>
  <si>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</si>
  <si>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</si>
  <si>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</si>
  <si>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</si>
  <si>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</si>
  <si>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</si>
  <si>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</si>
  <si>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</si>
  <si>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</si>
  <si>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</si>
  <si>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</si>
  <si>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</si>
  <si>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</si>
  <si>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</si>
  <si>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</si>
  <si>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</si>
  <si>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</si>
  <si>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</si>
  <si>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</si>
  <si>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</si>
  <si>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</si>
  <si>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</si>
  <si>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</si>
  <si>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</si>
  <si>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</si>
  <si>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</si>
  <si>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</si>
  <si>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</si>
  <si>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</si>
  <si>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</si>
  <si>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</si>
  <si>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</si>
  <si>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</si>
  <si>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</si>
  <si>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</si>
  <si>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</si>
  <si>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</si>
  <si>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</si>
  <si>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</si>
  <si>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</si>
  <si>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</si>
  <si>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</si>
  <si>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</si>
  <si>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</si>
  <si>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</si>
  <si>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</si>
  <si>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</si>
  <si>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</si>
  <si>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</si>
  <si>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</si>
  <si>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</si>
  <si>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</si>
  <si>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</si>
  <si>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</si>
  <si>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</si>
  <si>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</si>
  <si>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</si>
  <si>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</si>
  <si>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</si>
  <si>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</si>
  <si>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</si>
  <si>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</si>
  <si>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</si>
  <si>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</si>
  <si>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</si>
  <si>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</si>
  <si>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</si>
  <si>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</si>
  <si>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</si>
  <si>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</si>
  <si>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</si>
  <si>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</si>
  <si>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</si>
  <si>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</si>
  <si>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</si>
  <si>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</si>
  <si>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</si>
  <si>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</si>
  <si>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</si>
  <si>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</si>
  <si>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</si>
  <si>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</si>
  <si>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</si>
  <si>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</si>
  <si>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</si>
  <si>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</si>
  <si>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</si>
  <si>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</si>
  <si>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</si>
  <si>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</si>
  <si>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</si>
  <si>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</si>
  <si>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</si>
  <si>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</si>
  <si>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</si>
  <si>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</si>
  <si>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</si>
  <si>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</si>
  <si>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</si>
  <si>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</si>
  <si>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</si>
  <si>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</si>
  <si>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</si>
  <si>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</si>
  <si>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</si>
  <si>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</si>
  <si>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</si>
  <si>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</si>
  <si>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</si>
  <si>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</si>
  <si>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</si>
  <si>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</si>
  <si>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</si>
  <si>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</si>
  <si>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</si>
  <si>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</si>
  <si>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</si>
  <si>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</si>
  <si>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</si>
  <si>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</si>
  <si>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</si>
  <si>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</si>
  <si>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</si>
  <si>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</si>
  <si>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</si>
  <si>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</si>
  <si>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</si>
  <si>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</si>
  <si>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</si>
  <si>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</si>
  <si>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</si>
  <si>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</si>
  <si>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</si>
  <si>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</si>
  <si>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</si>
  <si>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</si>
  <si>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</si>
  <si>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</si>
  <si>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</si>
  <si>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</si>
  <si>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</si>
  <si>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</si>
  <si>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</si>
  <si>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</si>
  <si>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</si>
  <si>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</si>
  <si>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</si>
  <si>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</si>
  <si>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</si>
  <si>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</si>
  <si>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</si>
  <si>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</si>
  <si>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</si>
  <si>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</si>
  <si>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</si>
  <si>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</si>
  <si>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</si>
  <si>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</si>
  <si>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</si>
  <si>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</si>
  <si>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</si>
  <si>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</si>
  <si>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</si>
  <si>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</si>
  <si>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</si>
  <si>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</si>
  <si>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</si>
  <si>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</si>
  <si>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</si>
  <si>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</si>
  <si>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</si>
  <si>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</si>
  <si>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</si>
  <si>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</si>
  <si>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</si>
  <si>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</si>
  <si>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</si>
  <si>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</si>
  <si>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</si>
  <si>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</si>
  <si>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</si>
  <si>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</si>
  <si>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</si>
  <si>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</si>
  <si>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</si>
  <si>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</si>
  <si>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</si>
  <si>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</si>
  <si>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</si>
  <si>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</si>
  <si>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</si>
  <si>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</si>
  <si>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</si>
  <si>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</si>
  <si>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</si>
  <si>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</si>
  <si>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</si>
  <si>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</si>
  <si>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</si>
  <si>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</si>
  <si>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</si>
  <si>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</si>
  <si>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</si>
  <si>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</si>
  <si>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</si>
  <si>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</si>
  <si>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</si>
  <si>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</si>
  <si>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</si>
  <si>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</si>
  <si>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</si>
  <si>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</si>
  <si>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</si>
  <si>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</si>
  <si>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</si>
  <si>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</si>
  <si>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</si>
  <si>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</si>
  <si>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</si>
  <si>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</si>
  <si>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</si>
  <si>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</si>
  <si>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</si>
  <si>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</si>
  <si>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</si>
  <si>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</si>
  <si>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</si>
  <si>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</si>
  <si>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</si>
  <si>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</si>
  <si>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</si>
  <si>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</si>
  <si>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</si>
  <si>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</si>
  <si>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</si>
  <si>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</si>
  <si>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</si>
  <si>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</si>
  <si>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</si>
  <si>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</si>
  <si>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</si>
  <si>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</si>
  <si>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</si>
  <si>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</si>
  <si>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</si>
  <si>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</si>
  <si>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</si>
  <si>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</si>
  <si>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</si>
  <si>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</si>
  <si>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</si>
  <si>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</si>
  <si>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</si>
  <si>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</si>
  <si>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</si>
  <si>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</si>
  <si>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</si>
  <si>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</si>
  <si>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</si>
  <si>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</si>
  <si>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</si>
  <si>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</si>
  <si>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</si>
  <si>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</si>
  <si>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</si>
  <si>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</si>
  <si>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</si>
  <si>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</si>
  <si>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</si>
  <si>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</si>
  <si>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</si>
  <si>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</si>
  <si>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</si>
  <si>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</si>
  <si>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</si>
  <si>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</si>
  <si>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</si>
  <si>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</si>
  <si>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</si>
  <si>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</si>
  <si>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</si>
  <si>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</si>
  <si>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</si>
  <si>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</si>
  <si>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</si>
  <si>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</si>
  <si>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</si>
  <si>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</si>
  <si>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</si>
  <si>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</si>
  <si>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</si>
  <si>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</si>
  <si>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</si>
  <si>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</si>
  <si>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</si>
  <si>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</si>
  <si>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</si>
  <si>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</si>
  <si>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</si>
  <si>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</si>
  <si>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</si>
  <si>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</si>
  <si>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</si>
  <si>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</si>
  <si>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</si>
  <si>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</si>
  <si>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</si>
  <si>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</si>
  <si>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</si>
  <si>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</si>
  <si>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</si>
  <si>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</si>
  <si>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</si>
  <si>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</si>
  <si>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</si>
  <si>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</si>
  <si>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</si>
  <si>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</si>
  <si>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</si>
  <si>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</si>
  <si>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</si>
  <si>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</si>
  <si>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</si>
  <si>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</si>
  <si>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</si>
  <si>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</si>
  <si>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</si>
  <si>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</si>
  <si>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</si>
  <si>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</si>
  <si>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</si>
  <si>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</si>
  <si>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</si>
  <si>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</si>
  <si>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</si>
  <si>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</si>
  <si>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</si>
  <si>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</si>
  <si>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</si>
  <si>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</si>
  <si>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</si>
  <si>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</si>
  <si>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</si>
  <si>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</si>
  <si>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</si>
  <si>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</si>
  <si>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</si>
  <si>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</si>
  <si>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</si>
  <si>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</si>
  <si>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</si>
  <si>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</si>
  <si>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</si>
  <si>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</si>
  <si>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</si>
  <si>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</si>
  <si>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</si>
  <si>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</si>
  <si>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</si>
  <si>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</si>
  <si>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</si>
  <si>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</si>
  <si>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</si>
  <si>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</si>
  <si>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</si>
  <si>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</si>
  <si>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</si>
  <si>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</si>
  <si>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</si>
  <si>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</si>
  <si>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</si>
  <si>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</si>
  <si>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</si>
  <si>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</si>
  <si>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</si>
  <si>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</si>
  <si>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</si>
  <si>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</si>
  <si>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</si>
  <si>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</si>
  <si>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</si>
  <si>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</si>
  <si>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</si>
  <si>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</si>
  <si>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</si>
  <si>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</si>
  <si>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</si>
  <si>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</si>
  <si>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</si>
  <si>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</si>
  <si>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</si>
  <si>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</si>
  <si>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</si>
  <si>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</si>
  <si>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</si>
  <si>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</si>
  <si>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</si>
  <si>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</si>
  <si>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</si>
  <si>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</si>
  <si>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</si>
  <si>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</si>
  <si>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</si>
  <si>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</si>
  <si>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</si>
  <si>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</si>
  <si>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</si>
  <si>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</si>
  <si>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</si>
  <si>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</si>
  <si>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</si>
  <si>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</si>
  <si>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</si>
  <si>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</si>
  <si>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</si>
  <si>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</si>
  <si>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</si>
  <si>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</si>
  <si>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</si>
  <si>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</si>
  <si>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</si>
  <si>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</si>
  <si>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</si>
  <si>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</si>
  <si>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</si>
  <si>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</si>
  <si>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</si>
  <si>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</si>
  <si>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</si>
  <si>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</si>
  <si>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</si>
  <si>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</si>
  <si>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</si>
  <si>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</si>
  <si>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</si>
  <si>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</si>
  <si>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</si>
  <si>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</si>
  <si>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</si>
  <si>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</si>
  <si>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</si>
  <si>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</si>
  <si>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</si>
  <si>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</si>
  <si>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</si>
  <si>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</si>
  <si>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</si>
  <si>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</si>
  <si>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</si>
  <si>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</si>
  <si>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</si>
  <si>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</si>
  <si>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</si>
  <si>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</si>
  <si>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</si>
  <si>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</si>
  <si>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</si>
  <si>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</si>
  <si>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</si>
  <si>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</si>
  <si>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</si>
  <si>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</si>
  <si>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</si>
  <si>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</si>
  <si>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</si>
  <si>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</si>
  <si>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</si>
  <si>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</si>
  <si>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</si>
  <si>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</si>
  <si>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</si>
  <si>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</si>
  <si>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</si>
  <si>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</si>
  <si>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</si>
  <si>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</si>
  <si>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</si>
  <si>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</si>
  <si>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</si>
  <si>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</si>
  <si>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</si>
  <si>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</si>
  <si>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</si>
  <si>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</si>
  <si>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</si>
  <si>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</si>
  <si>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</si>
  <si>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</si>
  <si>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</si>
  <si>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</si>
  <si>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</si>
  <si>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</si>
  <si>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</si>
  <si>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</si>
  <si>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</si>
  <si>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</si>
  <si>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</si>
  <si>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</si>
  <si>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</si>
  <si>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</si>
  <si>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</si>
  <si>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</si>
  <si>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</si>
  <si>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</si>
  <si>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</si>
  <si>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</si>
  <si>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</si>
  <si>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</si>
  <si>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</si>
  <si>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</si>
  <si>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</si>
  <si>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</si>
  <si>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</si>
  <si>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</si>
  <si>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</si>
  <si>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</si>
  <si>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</si>
  <si>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</si>
  <si>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</si>
  <si>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</si>
  <si>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</si>
  <si>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</si>
  <si>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</si>
  <si>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</si>
  <si>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</si>
  <si>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</si>
  <si>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</si>
  <si>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</si>
  <si>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</si>
  <si>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</si>
  <si>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</si>
  <si>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</si>
  <si>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</si>
  <si>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</si>
  <si>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</si>
  <si>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</si>
  <si>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</si>
  <si>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</si>
  <si>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</si>
  <si>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</si>
  <si>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</si>
  <si>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</si>
  <si>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</si>
  <si>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</si>
  <si>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</si>
  <si>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</si>
  <si>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</si>
  <si>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</si>
  <si>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</si>
  <si>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</si>
  <si>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</si>
  <si>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</si>
  <si>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</si>
  <si>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</si>
  <si>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</si>
  <si>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</si>
  <si>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</si>
  <si>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</si>
  <si>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</si>
  <si>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</si>
  <si>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</si>
  <si>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</si>
  <si>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</si>
  <si>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</si>
  <si>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</si>
  <si>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</si>
  <si>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</si>
  <si>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</si>
  <si>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</si>
  <si>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</si>
  <si>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</si>
  <si>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</si>
  <si>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</si>
  <si>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</si>
  <si>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</si>
  <si>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</si>
  <si>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</si>
  <si>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</si>
  <si>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</si>
  <si>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</si>
  <si>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</si>
  <si>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</si>
  <si>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</si>
  <si>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</si>
  <si>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</si>
  <si>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</si>
  <si>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</si>
  <si>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</si>
  <si>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</si>
  <si>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</si>
  <si>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</si>
  <si>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</si>
  <si>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</si>
  <si>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</si>
  <si>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</si>
  <si>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</si>
  <si>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</si>
  <si>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</si>
  <si>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</si>
  <si>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</si>
  <si>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</si>
  <si>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</si>
  <si>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</si>
  <si>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</si>
  <si>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</si>
  <si>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</si>
  <si>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</si>
  <si>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</si>
  <si>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</si>
  <si>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</si>
  <si>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</si>
  <si>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</si>
  <si>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</si>
  <si>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</si>
  <si>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</si>
  <si>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</si>
  <si>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</si>
  <si>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</si>
  <si>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</si>
  <si>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</si>
  <si>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</si>
  <si>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</si>
  <si>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</si>
  <si>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</si>
  <si>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</si>
  <si>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</si>
  <si>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</si>
  <si>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</si>
  <si>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</si>
  <si>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</si>
  <si>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</si>
  <si>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</si>
  <si>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</si>
  <si>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</si>
  <si>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</si>
  <si>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</si>
  <si>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</si>
  <si>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</si>
  <si>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</si>
  <si>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</si>
  <si>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</si>
  <si>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</si>
  <si>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</si>
  <si>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</si>
  <si>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</si>
  <si>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</si>
  <si>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</si>
  <si>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</si>
  <si>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</si>
  <si>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</si>
  <si>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</si>
  <si>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</si>
  <si>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</si>
  <si>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</si>
  <si>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</si>
  <si>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</si>
  <si>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</si>
  <si>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</si>
  <si>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</si>
  <si>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</si>
  <si>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</si>
  <si>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</si>
  <si>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</si>
  <si>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</si>
  <si>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</si>
  <si>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</si>
  <si>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</si>
  <si>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</si>
  <si>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</si>
  <si>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</si>
  <si>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</si>
  <si>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</si>
  <si>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</si>
  <si>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</si>
  <si>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</si>
  <si>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</si>
  <si>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</si>
  <si>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</si>
  <si>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</si>
  <si>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</si>
  <si>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</si>
  <si>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</si>
  <si>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</si>
  <si>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</si>
  <si>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</si>
  <si>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</si>
  <si>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</si>
  <si>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</si>
  <si>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</si>
  <si>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</si>
  <si>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</si>
  <si>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</si>
  <si>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</si>
  <si>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</si>
  <si>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</si>
  <si>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</si>
  <si>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</si>
  <si>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</si>
  <si>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</si>
  <si>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</si>
  <si>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</si>
  <si>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</si>
  <si>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</si>
  <si>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</si>
  <si>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</si>
  <si>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</si>
  <si>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</si>
  <si>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</si>
  <si>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</si>
  <si>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</si>
  <si>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</si>
  <si>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</si>
  <si>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</si>
  <si>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</si>
  <si>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</si>
  <si>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</si>
  <si>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</si>
  <si>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</si>
  <si>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</si>
  <si>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</si>
  <si>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</si>
  <si>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</si>
  <si>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</si>
  <si>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</si>
  <si>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</si>
  <si>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</si>
  <si>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</si>
  <si>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</si>
  <si>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</si>
  <si>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</si>
  <si>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</si>
  <si>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</si>
  <si>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</si>
  <si>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</si>
  <si>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</si>
  <si>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</si>
  <si>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</si>
  <si>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</si>
  <si>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</si>
  <si>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</si>
  <si>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</si>
  <si>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</si>
  <si>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</si>
  <si>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</si>
  <si>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</si>
  <si>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</si>
  <si>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</si>
  <si>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</si>
  <si>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</si>
  <si>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</si>
  <si>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</si>
  <si>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</si>
  <si>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</si>
  <si>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</si>
  <si>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</si>
  <si>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</si>
  <si>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</si>
  <si>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</si>
  <si>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</si>
  <si>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</si>
  <si>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</si>
  <si>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</si>
  <si>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</si>
  <si>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</si>
  <si>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</si>
  <si>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</si>
  <si>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</si>
  <si>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</si>
  <si>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</si>
  <si>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</si>
  <si>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</si>
  <si>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</si>
  <si>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</si>
  <si>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</si>
  <si>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</si>
  <si>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</si>
  <si>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</si>
  <si>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</si>
  <si>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</si>
  <si>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</si>
  <si>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</si>
  <si>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</si>
  <si>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</si>
  <si>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</si>
  <si>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</si>
  <si>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</si>
  <si>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</si>
  <si>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</si>
  <si>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</si>
  <si>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</si>
  <si>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</si>
  <si>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</si>
  <si>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</si>
  <si>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</si>
  <si>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</si>
  <si>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</si>
  <si>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</si>
  <si>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</si>
  <si>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</si>
  <si>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</si>
  <si>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</si>
  <si>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</si>
  <si>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</si>
  <si>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</si>
  <si>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</si>
  <si>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</si>
  <si>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</si>
  <si>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</si>
  <si>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</si>
  <si>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</si>
  <si>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</si>
  <si>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</si>
  <si>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</si>
  <si>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</si>
  <si>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</si>
  <si>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</si>
  <si>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</si>
  <si>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</si>
  <si>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</si>
  <si>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</si>
  <si>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</si>
  <si>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</si>
  <si>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</si>
  <si>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</si>
  <si>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</si>
  <si>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</si>
  <si>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</si>
  <si>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</si>
  <si>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</si>
  <si>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</si>
  <si>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</si>
  <si>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</si>
  <si>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</si>
  <si>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</si>
  <si>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</si>
  <si>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</si>
  <si>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</si>
  <si>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</si>
  <si>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</si>
  <si>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</si>
  <si>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</si>
  <si>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</si>
  <si>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</si>
  <si>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</si>
  <si>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</si>
  <si>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</si>
  <si>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</si>
  <si>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</si>
  <si>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</si>
  <si>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</si>
  <si>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</si>
  <si>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</si>
  <si>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</si>
  <si>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</si>
  <si>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</si>
  <si>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</si>
  <si>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</si>
  <si>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</si>
  <si>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</si>
  <si>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</si>
  <si>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</si>
  <si>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</si>
  <si>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</si>
  <si>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</si>
  <si>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</si>
  <si>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</si>
  <si>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</si>
  <si>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</si>
  <si>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</si>
  <si>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</si>
  <si>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</si>
  <si>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</si>
  <si>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</si>
  <si>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</si>
  <si>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</si>
  <si>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</si>
  <si>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</si>
  <si>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</si>
  <si>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</si>
  <si>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</si>
  <si>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</si>
  <si>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</si>
  <si>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</si>
  <si>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</si>
  <si>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</si>
  <si>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</si>
  <si>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</si>
  <si>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</si>
  <si>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</si>
  <si>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</si>
  <si>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</si>
  <si>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</si>
  <si>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</si>
  <si>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</si>
  <si>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</si>
  <si>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</si>
  <si>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</si>
  <si>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</si>
  <si>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</si>
  <si>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</si>
  <si>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</si>
  <si>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</si>
  <si>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</si>
  <si>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</si>
  <si>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</si>
  <si>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</si>
  <si>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</si>
  <si>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</si>
  <si>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</si>
  <si>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</si>
  <si>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</si>
  <si>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</si>
  <si>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</si>
  <si>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</si>
  <si>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</si>
  <si>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</si>
  <si>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</si>
  <si>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</si>
  <si>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</si>
  <si>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</si>
  <si>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</si>
  <si>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</si>
  <si>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</si>
  <si>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</si>
  <si>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</si>
  <si>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</si>
  <si>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</si>
  <si>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</si>
  <si>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</si>
  <si>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</si>
  <si>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</si>
  <si>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</si>
  <si>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</si>
  <si>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</si>
  <si>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</si>
  <si>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</si>
  <si>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</si>
  <si>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</si>
  <si>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</si>
  <si>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</si>
  <si>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</si>
  <si>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</si>
  <si>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</si>
  <si>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</si>
  <si>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</si>
  <si>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</si>
  <si>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</si>
  <si>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</si>
  <si>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</si>
  <si>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</si>
  <si>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</si>
  <si>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</si>
  <si>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</si>
  <si>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</si>
  <si>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</si>
  <si>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</si>
  <si>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</si>
  <si>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</si>
  <si>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</si>
  <si>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</si>
  <si>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</si>
  <si>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</si>
  <si>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</si>
  <si>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</si>
  <si>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</si>
  <si>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</si>
  <si>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</si>
  <si>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</si>
  <si>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</si>
  <si>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</si>
  <si>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</si>
  <si>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</si>
  <si>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</si>
  <si>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</si>
  <si>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</si>
  <si>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</si>
  <si>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</si>
  <si>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</si>
  <si>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</si>
  <si>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</si>
  <si>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</si>
  <si>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</si>
  <si>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</si>
  <si>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</si>
  <si>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</si>
  <si>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</si>
  <si>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</si>
  <si>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</si>
  <si>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</si>
  <si>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</si>
  <si>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</si>
  <si>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</si>
  <si>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</si>
  <si>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</si>
  <si>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</si>
  <si>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</si>
  <si>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</si>
  <si>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</si>
  <si>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</si>
  <si>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</si>
  <si>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</si>
  <si>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</si>
  <si>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</si>
  <si>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</si>
  <si>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</si>
  <si>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</si>
  <si>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</si>
  <si>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</si>
  <si>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</si>
  <si>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</si>
  <si>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</si>
  <si>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</si>
  <si>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</si>
  <si>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</si>
  <si>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</si>
  <si>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</si>
  <si>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</si>
  <si>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</si>
  <si>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</si>
  <si>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</si>
  <si>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</si>
  <si>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</si>
  <si>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</si>
  <si>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</si>
  <si>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</si>
  <si>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</si>
  <si>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</si>
  <si>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</si>
  <si>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</si>
  <si>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</si>
  <si>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</si>
  <si>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</si>
  <si>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</si>
  <si>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</si>
  <si>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</si>
  <si>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</si>
  <si>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</si>
  <si>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</si>
  <si>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</si>
  <si>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</si>
  <si>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</si>
  <si>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</si>
  <si>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</si>
  <si>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</si>
  <si>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</si>
  <si>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</si>
  <si>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</si>
  <si>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</si>
  <si>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</si>
  <si>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</si>
  <si>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</si>
  <si>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</si>
  <si>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</si>
  <si>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</si>
  <si>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</si>
  <si>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</si>
  <si>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</si>
  <si>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</si>
  <si>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</si>
  <si>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</si>
  <si>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</si>
  <si>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</si>
  <si>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</si>
  <si>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</si>
  <si>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</si>
  <si>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</si>
  <si>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</si>
  <si>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</si>
  <si>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</si>
  <si>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</si>
  <si>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</si>
  <si>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</si>
  <si>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</si>
  <si>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</si>
  <si>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</si>
  <si>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</si>
  <si>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</si>
  <si>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</si>
  <si>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</si>
  <si>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</si>
  <si>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</si>
  <si>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</si>
  <si>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</si>
  <si>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</si>
  <si>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</si>
  <si>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</si>
  <si>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</si>
  <si>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</si>
  <si>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</si>
  <si>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</si>
  <si>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</si>
  <si>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</si>
  <si>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</si>
  <si>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</si>
  <si>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</si>
  <si>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</si>
  <si>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</si>
  <si>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</si>
  <si>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</si>
  <si>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</si>
  <si>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</si>
  <si>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</si>
  <si>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</si>
  <si>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</si>
  <si>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</si>
  <si>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</si>
  <si>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</si>
  <si>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</si>
  <si>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</si>
  <si>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</si>
  <si>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</si>
  <si>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</si>
  <si>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</si>
  <si>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</si>
  <si>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</si>
  <si>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</si>
  <si>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</si>
  <si>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</si>
  <si>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</si>
  <si>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</si>
  <si>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</si>
  <si>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</si>
  <si>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</si>
  <si>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</si>
  <si>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</si>
  <si>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</si>
  <si>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</si>
  <si>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</si>
  <si>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</si>
  <si>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</si>
  <si>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</si>
  <si>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</si>
  <si>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</si>
  <si>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</si>
  <si>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</si>
  <si>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</si>
  <si>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</si>
  <si>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</si>
  <si>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</si>
  <si>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</si>
  <si>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</si>
  <si>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</si>
  <si>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</si>
  <si>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</si>
  <si>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</si>
  <si>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</si>
  <si>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</si>
  <si>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</si>
  <si>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</si>
  <si>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</si>
  <si>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</si>
  <si>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</si>
  <si>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</si>
  <si>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</si>
  <si>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</si>
  <si>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</si>
  <si>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</si>
  <si>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</si>
  <si>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</si>
  <si>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</si>
  <si>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</si>
  <si>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</si>
  <si>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</si>
  <si>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</si>
  <si>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</si>
  <si>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</si>
  <si>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</si>
  <si>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</si>
  <si>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</si>
  <si>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</si>
  <si>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</si>
  <si>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</si>
  <si>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</si>
  <si>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</si>
  <si>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</si>
  <si>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</si>
  <si>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</si>
  <si>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</si>
  <si>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</si>
  <si>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</si>
  <si>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</si>
  <si>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</si>
  <si>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</si>
  <si>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</si>
  <si>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</si>
  <si>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</si>
  <si>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</si>
  <si>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</si>
  <si>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</si>
  <si>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</si>
  <si>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</si>
  <si>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</si>
  <si>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</si>
  <si>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</si>
  <si>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</si>
  <si>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</si>
  <si>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</si>
  <si>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</si>
  <si>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</si>
  <si>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</si>
  <si>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</si>
  <si>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</si>
  <si>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</si>
  <si>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</si>
  <si>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</si>
  <si>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</si>
  <si>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</si>
  <si>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</si>
  <si>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</si>
  <si>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</si>
  <si>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</si>
  <si>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</si>
  <si>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</si>
  <si>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</si>
  <si>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</si>
  <si>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</si>
  <si>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</si>
  <si>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</si>
  <si>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</si>
  <si>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</si>
  <si>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</si>
  <si>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</si>
  <si>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</si>
  <si>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</si>
  <si>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</si>
  <si>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</si>
  <si>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</si>
  <si>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</si>
  <si>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</si>
  <si>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</si>
  <si>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</si>
  <si>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</si>
  <si>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</si>
  <si>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</si>
  <si>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</si>
  <si>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</si>
  <si>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</si>
  <si>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</si>
  <si>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</si>
  <si>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</si>
  <si>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</si>
  <si>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</si>
  <si>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</si>
  <si>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</si>
  <si>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</si>
  <si>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</si>
  <si>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</si>
  <si>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</si>
  <si>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</si>
  <si>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</si>
  <si>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</si>
  <si>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</si>
  <si>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</si>
  <si>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</si>
  <si>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</si>
  <si>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</si>
  <si>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</si>
  <si>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</si>
  <si>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</si>
  <si>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</si>
  <si>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</si>
  <si>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</si>
  <si>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</si>
  <si>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</si>
  <si>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</si>
  <si>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</si>
  <si>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</si>
  <si>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</si>
  <si>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</si>
  <si>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</si>
  <si>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</si>
  <si>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</si>
  <si>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</si>
  <si>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</si>
  <si>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</si>
  <si>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</si>
  <si>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</si>
  <si>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</si>
  <si>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</si>
  <si>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</si>
  <si>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</si>
  <si>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</si>
  <si>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</si>
  <si>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</si>
  <si>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</si>
  <si>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</si>
  <si>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</si>
  <si>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</si>
  <si>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</si>
  <si>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</si>
  <si>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</si>
  <si>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</si>
  <si>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</si>
  <si>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</si>
  <si>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</si>
  <si>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</si>
  <si>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</si>
  <si>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</si>
  <si>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</si>
  <si>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</si>
  <si>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</si>
  <si>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</si>
  <si>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</si>
  <si>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</si>
  <si>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</si>
  <si>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</si>
  <si>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</si>
  <si>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</si>
  <si>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</si>
  <si>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</si>
  <si>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</si>
  <si>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</si>
  <si>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</si>
  <si>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</si>
  <si>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</si>
  <si>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</si>
  <si>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</si>
  <si>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</si>
  <si>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</si>
  <si>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</si>
  <si>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</si>
  <si>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</si>
  <si>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</si>
  <si>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</si>
  <si>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</si>
  <si>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</si>
  <si>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</si>
  <si>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</si>
  <si>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</si>
  <si>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</si>
  <si>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</si>
  <si>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</si>
  <si>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</si>
  <si>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</si>
  <si>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</si>
  <si>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</si>
  <si>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</si>
  <si>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</si>
  <si>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</si>
  <si>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</si>
  <si>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</si>
  <si>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</si>
  <si>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</si>
  <si>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</si>
  <si>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</si>
  <si>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</si>
  <si>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</si>
  <si>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</si>
  <si>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</si>
  <si>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</si>
  <si>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</si>
  <si>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</si>
  <si>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</si>
  <si>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</si>
  <si>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</si>
  <si>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</si>
  <si>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</si>
  <si>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</si>
  <si>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</si>
  <si>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</si>
  <si>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</si>
  <si>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</si>
  <si>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</si>
  <si>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</si>
  <si>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</si>
  <si>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</si>
  <si>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</si>
  <si>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</si>
  <si>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</si>
  <si>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</si>
  <si>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</si>
  <si>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</si>
  <si>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</si>
  <si>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</si>
  <si>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</si>
  <si>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</si>
  <si>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</si>
  <si>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</si>
  <si>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</si>
  <si>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</si>
  <si>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</si>
  <si>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</si>
  <si>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</si>
  <si>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</si>
  <si>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</si>
  <si>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</si>
  <si>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</si>
  <si>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</si>
  <si>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</si>
  <si>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</si>
  <si>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</si>
  <si>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</si>
  <si>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</si>
  <si>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</si>
  <si>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</si>
  <si>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</si>
  <si>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</si>
  <si>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</si>
  <si>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</si>
  <si>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</si>
  <si>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</si>
  <si>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</si>
  <si>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</si>
  <si>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</si>
  <si>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</si>
  <si>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</si>
  <si>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</si>
  <si>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</si>
  <si>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</si>
  <si>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</si>
  <si>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</si>
  <si>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</si>
  <si>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</si>
  <si>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</si>
  <si>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</si>
  <si>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</si>
  <si>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</si>
  <si>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</si>
  <si>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</si>
  <si>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</si>
  <si>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</si>
  <si>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</si>
  <si>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</si>
  <si>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</si>
  <si>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</si>
  <si>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</si>
  <si>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</si>
  <si>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</si>
  <si>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</si>
  <si>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</si>
  <si>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</si>
  <si>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</si>
  <si>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</si>
  <si>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</si>
  <si>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</si>
  <si>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</si>
  <si>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</si>
  <si>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</si>
  <si>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</si>
  <si>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</si>
  <si>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</si>
  <si>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</si>
  <si>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</si>
  <si>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</si>
  <si>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</si>
  <si>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</si>
  <si>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</si>
  <si>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</si>
  <si>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</si>
  <si>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</si>
  <si>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</si>
  <si>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</si>
  <si>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</si>
  <si>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</si>
  <si>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</si>
  <si>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</si>
  <si>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</si>
  <si>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</si>
  <si>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</si>
  <si>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</si>
  <si>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</si>
  <si>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</si>
  <si>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</si>
  <si>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</si>
  <si>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</si>
  <si>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</si>
  <si>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</si>
  <si>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</si>
  <si>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</si>
  <si>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</si>
  <si>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</si>
  <si>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</si>
  <si>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</si>
  <si>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</si>
  <si>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</si>
  <si>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</si>
  <si>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</si>
  <si>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</si>
  <si>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</si>
  <si>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</si>
  <si>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</si>
  <si>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</si>
  <si>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</si>
  <si>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</si>
  <si>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</si>
  <si>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</si>
  <si>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</si>
  <si>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</si>
  <si>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</si>
  <si>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</si>
  <si>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</si>
  <si>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</si>
  <si>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</si>
  <si>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</si>
  <si>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</si>
  <si>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</si>
  <si>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</si>
  <si>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</si>
  <si>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</si>
  <si>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</si>
  <si>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</si>
  <si>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</si>
  <si>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</si>
  <si>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</si>
  <si>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</si>
  <si>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</si>
  <si>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</si>
  <si>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</si>
  <si>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</si>
  <si>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</si>
  <si>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</si>
  <si>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</si>
  <si>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</si>
  <si>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</si>
  <si>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</si>
  <si>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</si>
  <si>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</si>
  <si>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</si>
  <si>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</si>
  <si>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</si>
  <si>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</si>
  <si>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</si>
  <si>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</si>
  <si>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</si>
  <si>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</si>
  <si>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</si>
  <si>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</si>
  <si>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</si>
  <si>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</si>
  <si>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</si>
  <si>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</si>
  <si>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</si>
  <si>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</si>
  <si>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</si>
  <si>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</si>
  <si>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</si>
  <si>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</si>
  <si>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</si>
  <si>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</si>
  <si>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</si>
  <si>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</si>
  <si>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</si>
  <si>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</si>
  <si>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</si>
  <si>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</si>
  <si>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</si>
  <si>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</si>
  <si>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</si>
  <si>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</si>
  <si>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</si>
  <si>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</si>
  <si>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</si>
  <si>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</si>
  <si>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</si>
  <si>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</si>
  <si>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</si>
  <si>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</si>
  <si>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</si>
  <si>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</si>
  <si>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</si>
  <si>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</si>
  <si>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</si>
  <si>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</si>
  <si>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</si>
  <si>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</si>
  <si>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</si>
  <si>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</si>
  <si>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</si>
  <si>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</si>
  <si>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</si>
  <si>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</si>
  <si>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</si>
  <si>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</si>
  <si>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</si>
  <si>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</si>
  <si>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</si>
  <si>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</si>
  <si>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</si>
  <si>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</si>
  <si>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</si>
  <si>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</si>
  <si>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</si>
  <si>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</si>
  <si>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</si>
  <si>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</si>
  <si>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</si>
  <si>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</si>
  <si>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</si>
  <si>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</si>
  <si>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</si>
  <si>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</si>
  <si>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</si>
  <si>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</si>
  <si>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</si>
  <si>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</si>
  <si>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</si>
  <si>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</si>
  <si>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</si>
  <si>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</si>
  <si>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</si>
  <si>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</si>
  <si>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</si>
  <si>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</si>
  <si>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</si>
  <si>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</si>
  <si>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</si>
  <si>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</si>
  <si>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</si>
  <si>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</si>
  <si>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</si>
  <si>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</si>
  <si>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</si>
  <si>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</si>
  <si>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</si>
  <si>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</si>
  <si>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</si>
  <si>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</si>
  <si>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</si>
  <si>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</si>
  <si>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</si>
  <si>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</si>
  <si>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</si>
  <si>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</si>
  <si>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</si>
  <si>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</si>
  <si>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</si>
  <si>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</si>
  <si>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</si>
  <si>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</si>
  <si>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</si>
  <si>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</si>
  <si>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</si>
  <si>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</si>
  <si>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</si>
  <si>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</si>
  <si>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</si>
  <si>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</si>
  <si>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</si>
  <si>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</si>
  <si>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</si>
  <si>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</si>
  <si>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</si>
  <si>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</si>
  <si>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</si>
  <si>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</si>
  <si>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</si>
  <si>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</si>
  <si>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</si>
  <si>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</si>
  <si>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</si>
  <si>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</si>
  <si>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</si>
  <si>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</si>
  <si>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</si>
  <si>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</si>
  <si>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</si>
  <si>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</si>
  <si>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</si>
  <si>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</si>
  <si>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</si>
  <si>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</si>
  <si>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</si>
  <si>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</si>
  <si>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</si>
  <si>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</si>
  <si>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</si>
  <si>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</si>
  <si>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</si>
  <si>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</si>
  <si>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</si>
  <si>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</si>
  <si>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</si>
  <si>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</si>
  <si>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</si>
  <si>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</si>
  <si>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</si>
  <si>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</si>
  <si>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</si>
  <si>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</si>
  <si>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</si>
  <si>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</si>
  <si>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</si>
  <si>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</si>
  <si>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</si>
  <si>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</si>
  <si>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</si>
  <si>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</si>
  <si>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</si>
  <si>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</si>
  <si>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</si>
  <si>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</si>
  <si>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</si>
  <si>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</si>
  <si>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</si>
  <si>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</si>
  <si>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</si>
  <si>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</si>
  <si>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</si>
  <si>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</si>
  <si>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</si>
  <si>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</si>
  <si>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</si>
  <si>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</si>
  <si>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</si>
  <si>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</si>
  <si>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</si>
  <si>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</si>
  <si>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</si>
  <si>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</si>
  <si>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</si>
  <si>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</si>
  <si>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</si>
  <si>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</si>
  <si>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</si>
  <si>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</si>
  <si>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</si>
  <si>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</si>
  <si>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</si>
  <si>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</si>
  <si>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</si>
  <si>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</si>
  <si>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</si>
  <si>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</si>
  <si>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</si>
  <si>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</si>
  <si>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</si>
  <si>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</si>
  <si>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</si>
  <si>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</si>
  <si>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</si>
  <si>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</si>
  <si>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</si>
  <si>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</si>
  <si>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</si>
  <si>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</si>
  <si>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</si>
  <si>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</si>
  <si>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</si>
  <si>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</si>
  <si>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</si>
  <si>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</si>
  <si>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</si>
  <si>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</si>
  <si>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</si>
  <si>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</si>
  <si>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</si>
  <si>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</si>
  <si>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</si>
  <si>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</si>
  <si>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</si>
  <si>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</si>
  <si>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</si>
  <si>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</si>
  <si>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</si>
  <si>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</si>
  <si>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</si>
  <si>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</si>
  <si>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</si>
  <si>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</si>
  <si>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</si>
  <si>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</si>
  <si>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</si>
  <si>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</si>
  <si>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</si>
  <si>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</si>
  <si>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</si>
  <si>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</si>
  <si>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</si>
  <si>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</si>
  <si>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</si>
  <si>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</si>
  <si>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</si>
  <si>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</si>
  <si>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</si>
  <si>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</si>
  <si>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</si>
  <si>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</si>
  <si>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</si>
  <si>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</si>
  <si>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</si>
  <si>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</si>
  <si>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</si>
  <si>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</si>
  <si>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</si>
  <si>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</si>
  <si>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</si>
  <si>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</si>
  <si>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</si>
  <si>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</si>
  <si>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</si>
  <si>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</si>
  <si>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</si>
  <si>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</si>
  <si>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</si>
  <si>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</si>
  <si>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</si>
  <si>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</si>
  <si>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</si>
  <si>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</si>
  <si>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</si>
  <si>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</si>
  <si>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</si>
  <si>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</si>
  <si>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</si>
  <si>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</si>
  <si>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</si>
  <si>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</si>
  <si>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</si>
  <si>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</si>
  <si>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</si>
  <si>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</si>
  <si>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</si>
  <si>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</si>
  <si>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</si>
  <si>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</si>
  <si>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</si>
  <si>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</si>
  <si>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</si>
  <si>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</si>
  <si>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</si>
  <si>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</si>
  <si>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</si>
  <si>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</si>
  <si>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</si>
  <si>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</si>
  <si>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</si>
  <si>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</si>
  <si>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</si>
  <si>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</si>
  <si>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</si>
  <si>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</si>
  <si>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</si>
  <si>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</si>
  <si>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</si>
  <si>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</si>
  <si>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</si>
  <si>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</si>
  <si>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</si>
  <si>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</si>
  <si>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</si>
  <si>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</si>
  <si>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</si>
  <si>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</si>
  <si>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</si>
  <si>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</si>
  <si>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</si>
  <si>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</si>
  <si>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</si>
  <si>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</si>
  <si>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</si>
  <si>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</si>
  <si>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</si>
  <si>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</si>
  <si>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</si>
  <si>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</si>
  <si>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</si>
  <si>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</si>
  <si>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</si>
  <si>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</si>
  <si>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</si>
  <si>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</si>
  <si>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</si>
  <si>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</si>
  <si>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</si>
  <si>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</si>
  <si>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</si>
  <si>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</si>
  <si>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</si>
  <si>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</si>
  <si>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</si>
  <si>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</si>
  <si>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</si>
  <si>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</si>
  <si>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</si>
  <si>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</si>
  <si>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</si>
  <si>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</si>
  <si>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</si>
  <si>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</si>
  <si>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</si>
  <si>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</si>
  <si>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</si>
  <si>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</si>
  <si>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</si>
  <si>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</si>
  <si>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</si>
  <si>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</si>
  <si>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</si>
  <si>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</si>
  <si>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</si>
  <si>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</si>
  <si>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</si>
  <si>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</si>
  <si>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</si>
  <si>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</si>
  <si>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</si>
  <si>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</si>
  <si>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</si>
  <si>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</si>
  <si>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</si>
  <si>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</si>
  <si>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</si>
  <si>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</si>
  <si>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</si>
  <si>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</si>
  <si>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</si>
  <si>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</si>
  <si>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</si>
  <si>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</si>
  <si>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</si>
  <si>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</si>
  <si>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</si>
  <si>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</si>
  <si>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</si>
  <si>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</si>
  <si>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</si>
  <si>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</si>
  <si>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</si>
  <si>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</si>
  <si>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</si>
  <si>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</si>
  <si>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</si>
  <si>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</si>
  <si>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</si>
  <si>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</si>
  <si>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</si>
  <si>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</si>
  <si>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</si>
  <si>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</si>
  <si>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</si>
  <si>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</si>
  <si>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</si>
  <si>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</si>
  <si>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</si>
  <si>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</si>
  <si>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</si>
  <si>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</si>
  <si>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</si>
  <si>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</si>
  <si>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</si>
  <si>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</si>
  <si>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</si>
  <si>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</si>
  <si>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</si>
  <si>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</si>
  <si>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</si>
  <si>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</si>
  <si>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</si>
  <si>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</si>
  <si>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</si>
  <si>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</si>
  <si>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</si>
  <si>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</si>
  <si>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</si>
  <si>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</si>
  <si>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</si>
  <si>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</si>
  <si>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</si>
  <si>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</si>
  <si>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</si>
  <si>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</si>
  <si>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</si>
  <si>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</si>
  <si>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</si>
  <si>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</si>
  <si>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</si>
  <si>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</si>
  <si>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</si>
  <si>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</si>
  <si>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</si>
  <si>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</si>
  <si>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</si>
  <si>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</si>
  <si>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</si>
  <si>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</si>
  <si>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</si>
  <si>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</si>
  <si>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</si>
  <si>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</si>
  <si>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</si>
  <si>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</si>
  <si>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</si>
  <si>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</si>
  <si>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</si>
  <si>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</si>
  <si>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</si>
  <si>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</si>
  <si>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</si>
  <si>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</si>
  <si>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</si>
  <si>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</si>
  <si>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</si>
  <si>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</si>
  <si>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</si>
  <si>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</si>
  <si>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</si>
  <si>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</si>
  <si>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</si>
  <si>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</si>
  <si>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</si>
  <si>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</si>
  <si>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</si>
  <si>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</si>
  <si>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</si>
  <si>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</si>
  <si>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</si>
  <si>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</si>
  <si>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</si>
  <si>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</si>
  <si>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</si>
  <si>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</si>
  <si>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</si>
  <si>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</si>
  <si>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</si>
  <si>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</si>
  <si>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</si>
  <si>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</si>
  <si>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</si>
  <si>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</si>
  <si>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</si>
  <si>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</si>
  <si>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</si>
  <si>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</si>
  <si>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</si>
  <si>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</si>
  <si>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</si>
  <si>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</si>
  <si>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</si>
  <si>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</si>
  <si>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</si>
  <si>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</si>
  <si>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</si>
  <si>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</si>
  <si>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</si>
  <si>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</si>
  <si>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</si>
  <si>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</si>
  <si>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</si>
  <si>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</si>
  <si>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</si>
  <si>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</si>
  <si>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</si>
  <si>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</si>
  <si>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</si>
  <si>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</si>
  <si>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</si>
  <si>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</si>
  <si>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</si>
  <si>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</si>
  <si>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</si>
  <si>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</si>
  <si>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</si>
  <si>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</si>
  <si>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</si>
  <si>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</si>
  <si>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</si>
  <si>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</si>
  <si>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</si>
  <si>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</si>
  <si>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</si>
  <si>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</si>
  <si>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</si>
  <si>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</si>
  <si>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</si>
  <si>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</si>
  <si>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</si>
  <si>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</si>
  <si>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</si>
  <si>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</si>
  <si>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</si>
  <si>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</si>
  <si>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</si>
  <si>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</si>
  <si>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</si>
  <si>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</si>
  <si>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</si>
  <si>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</si>
  <si>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</si>
  <si>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</si>
  <si>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</si>
  <si>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</si>
  <si>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</si>
  <si>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</si>
  <si>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</si>
  <si>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</si>
  <si>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</si>
  <si>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</si>
  <si>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</si>
  <si>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</si>
  <si>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</si>
  <si>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</si>
  <si>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</si>
  <si>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</si>
  <si>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</si>
  <si>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</si>
  <si>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</si>
  <si>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</si>
  <si>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</si>
  <si>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</si>
  <si>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</si>
  <si>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</si>
  <si>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</si>
  <si>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</si>
  <si>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</si>
  <si>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</si>
  <si>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</si>
  <si>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</si>
  <si>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</si>
  <si>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</si>
  <si>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</si>
  <si>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</si>
  <si>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</si>
  <si>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</si>
  <si>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</si>
  <si>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</si>
  <si>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</si>
  <si>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</si>
  <si>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</si>
  <si>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</si>
  <si>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</si>
  <si>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</si>
  <si>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</si>
  <si>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</si>
  <si>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</si>
  <si>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</si>
  <si>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</si>
  <si>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</si>
  <si>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</si>
  <si>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</si>
  <si>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</si>
  <si>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</si>
  <si>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</si>
  <si>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</si>
  <si>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</si>
  <si>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</si>
  <si>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</si>
  <si>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</si>
  <si>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</si>
  <si>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</si>
  <si>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</si>
  <si>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</si>
  <si>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</si>
  <si>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</si>
  <si>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</si>
  <si>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</si>
  <si>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</si>
  <si>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</si>
  <si>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</si>
  <si>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</si>
  <si>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</si>
  <si>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</si>
  <si>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</si>
  <si>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</si>
  <si>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</si>
  <si>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</si>
  <si>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</si>
  <si>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</si>
  <si>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</si>
  <si>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</si>
  <si>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</si>
  <si>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</si>
  <si>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</si>
  <si>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</si>
  <si>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</si>
  <si>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</si>
  <si>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</si>
  <si>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</si>
  <si>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</si>
  <si>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</si>
  <si>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</si>
  <si>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</si>
  <si>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</si>
  <si>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</si>
  <si>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</si>
  <si>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</si>
  <si>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</si>
  <si>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</si>
  <si>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</si>
  <si>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</si>
  <si>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</si>
  <si>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</si>
  <si>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</si>
  <si>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</si>
  <si>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</si>
  <si>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</si>
  <si>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</si>
  <si>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</si>
  <si>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</si>
  <si>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</si>
  <si>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</si>
  <si>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</si>
  <si>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</si>
  <si>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</si>
  <si>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</si>
  <si>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</si>
  <si>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</si>
  <si>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</si>
  <si>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</si>
  <si>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</si>
  <si>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</si>
  <si>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</si>
  <si>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</si>
  <si>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</si>
  <si>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</si>
  <si>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</si>
  <si>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</si>
  <si>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</si>
  <si>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</si>
  <si>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</si>
  <si>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</si>
  <si>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</si>
  <si>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</si>
  <si>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</si>
  <si>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</si>
  <si>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</si>
  <si>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</si>
  <si>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</si>
  <si>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</si>
  <si>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</si>
  <si>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</si>
  <si>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</si>
  <si>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</si>
  <si>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</si>
  <si>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</si>
  <si>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</si>
  <si>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</si>
  <si>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</si>
  <si>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</si>
  <si>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</si>
  <si>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</si>
  <si>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</si>
  <si>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</si>
  <si>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</si>
  <si>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</si>
  <si>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</si>
  <si>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</si>
  <si>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</si>
  <si>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</si>
  <si>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</si>
  <si>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</si>
  <si>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</si>
  <si>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</si>
  <si>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</si>
  <si>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</si>
  <si>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</si>
  <si>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</si>
  <si>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</si>
  <si>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</si>
  <si>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</si>
  <si>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</si>
  <si>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</si>
  <si>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</si>
  <si>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</si>
  <si>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</si>
  <si>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</si>
  <si>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</si>
  <si>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</si>
  <si>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</si>
  <si>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</si>
  <si>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</si>
  <si>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</si>
  <si>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</si>
  <si>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</si>
  <si>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</si>
  <si>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</si>
  <si>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</si>
  <si>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</si>
  <si>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</si>
  <si>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</si>
  <si>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</si>
  <si>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</si>
  <si>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</si>
  <si>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</si>
  <si>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</si>
  <si>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</si>
  <si>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</si>
  <si>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</si>
  <si>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</si>
  <si>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</si>
  <si>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</si>
  <si>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</si>
  <si>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</si>
  <si>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</si>
  <si>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</si>
  <si>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</si>
  <si>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</si>
  <si>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</si>
  <si>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</si>
  <si>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</si>
  <si>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</si>
  <si>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</si>
  <si>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</si>
  <si>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</si>
  <si>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</si>
  <si>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</si>
  <si>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</si>
  <si>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</si>
  <si>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</si>
  <si>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</si>
  <si>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</si>
  <si>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</si>
  <si>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</si>
  <si>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</si>
  <si>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</si>
  <si>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</si>
  <si>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</si>
  <si>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</si>
  <si>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</si>
  <si>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</si>
  <si>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</si>
  <si>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</si>
  <si>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</si>
  <si>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</si>
  <si>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</si>
  <si>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</si>
  <si>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</si>
  <si>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</si>
  <si>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</si>
  <si>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</si>
  <si>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</si>
  <si>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</si>
  <si>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</si>
  <si>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</si>
  <si>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</si>
  <si>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</si>
  <si>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</si>
  <si>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</si>
  <si>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</si>
  <si>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</si>
  <si>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</si>
  <si>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</si>
  <si>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</si>
  <si>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</si>
  <si>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</si>
  <si>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</si>
  <si>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</si>
  <si>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</si>
  <si>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</si>
  <si>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</si>
  <si>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</si>
  <si>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</si>
  <si>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</si>
  <si>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</si>
  <si>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</si>
  <si>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</si>
  <si>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</si>
  <si>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</si>
  <si>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</si>
  <si>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</si>
  <si>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</si>
  <si>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</si>
  <si>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</si>
  <si>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</si>
  <si>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</si>
  <si>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</si>
  <si>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</si>
  <si>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</si>
  <si>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</si>
  <si>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</si>
  <si>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</si>
  <si>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</si>
  <si>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</si>
  <si>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</si>
  <si>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</si>
  <si>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</si>
  <si>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</si>
  <si>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</si>
  <si>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</si>
  <si>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</si>
  <si>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</si>
  <si>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</si>
  <si>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</si>
  <si>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</si>
  <si>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</si>
  <si>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</si>
  <si>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</si>
  <si>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</si>
  <si>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</si>
  <si>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</si>
  <si>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</si>
  <si>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</si>
  <si>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</si>
  <si>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</si>
  <si>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</si>
  <si>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</si>
  <si>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</si>
  <si>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</si>
  <si>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</si>
  <si>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</si>
  <si>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</si>
  <si>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</si>
  <si>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</si>
  <si>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</si>
  <si>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</si>
  <si>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</si>
  <si>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</si>
  <si>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</si>
  <si>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</si>
  <si>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</si>
  <si>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</si>
  <si>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</si>
  <si>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</si>
  <si>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</si>
  <si>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</si>
  <si>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</si>
  <si>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</si>
  <si>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</si>
  <si>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</si>
  <si>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</si>
  <si>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</si>
  <si>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</si>
  <si>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</si>
  <si>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</si>
  <si>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</si>
  <si>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</si>
  <si>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</si>
  <si>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</si>
  <si>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</si>
  <si>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</si>
  <si>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</si>
  <si>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</si>
  <si>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</si>
  <si>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</si>
  <si>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</si>
  <si>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</si>
  <si>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</si>
  <si>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</si>
  <si>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</si>
  <si>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</si>
  <si>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</si>
  <si>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</si>
  <si>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</si>
  <si>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</si>
  <si>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</si>
  <si>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</si>
  <si>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</si>
  <si>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</si>
  <si>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</si>
  <si>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</si>
  <si>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</si>
  <si>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</si>
  <si>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</si>
  <si>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</si>
  <si>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</si>
  <si>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</si>
  <si>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</si>
  <si>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</si>
  <si>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</si>
  <si>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</si>
  <si>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</si>
  <si>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</si>
  <si>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</si>
  <si>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</si>
  <si>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</si>
  <si>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</si>
  <si>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</si>
  <si>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</si>
  <si>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</si>
  <si>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</si>
  <si>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</si>
  <si>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</si>
  <si>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</si>
  <si>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</si>
  <si>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</si>
  <si>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</si>
  <si>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</si>
  <si>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</si>
  <si>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</si>
  <si>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</si>
  <si>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</si>
  <si>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</si>
  <si>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</si>
  <si>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</si>
  <si>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</si>
  <si>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</si>
  <si>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</si>
  <si>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</si>
  <si>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</si>
  <si>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</si>
  <si>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</si>
  <si>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</si>
  <si>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</si>
  <si>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</si>
  <si>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</si>
  <si>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</si>
  <si>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</si>
  <si>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</si>
  <si>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</si>
  <si>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</si>
  <si>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</si>
  <si>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</si>
  <si>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</si>
  <si>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</si>
  <si>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</si>
  <si>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</si>
  <si>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</si>
  <si>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</si>
  <si>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</si>
  <si>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</si>
  <si>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</si>
  <si>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</si>
  <si>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</si>
  <si>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</si>
  <si>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</si>
  <si>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</si>
  <si>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</si>
  <si>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</si>
  <si>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</si>
  <si>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</si>
  <si>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</si>
  <si>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</si>
  <si>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</si>
  <si>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</si>
  <si>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</si>
  <si>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</si>
  <si>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</si>
  <si>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</si>
  <si>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</si>
  <si>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</si>
  <si>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</si>
  <si>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</si>
  <si>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</si>
  <si>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</si>
  <si>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</si>
  <si>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</si>
  <si>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</si>
  <si>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</si>
  <si>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</si>
  <si>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</si>
  <si>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</si>
  <si>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</si>
  <si>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</si>
  <si>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</si>
  <si>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</si>
  <si>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</si>
  <si>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</si>
  <si>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</si>
  <si>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</si>
  <si>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</si>
  <si>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</si>
  <si>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</si>
  <si>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</si>
  <si>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</si>
  <si>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</si>
  <si>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</si>
  <si>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</si>
  <si>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</si>
  <si>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</si>
  <si>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</si>
  <si>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</si>
  <si>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</si>
  <si>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</si>
  <si>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</si>
  <si>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</si>
  <si>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</si>
  <si>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</si>
  <si>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</si>
  <si>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</si>
  <si>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</si>
  <si>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</si>
  <si>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</si>
  <si>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</si>
  <si>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</si>
  <si>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</si>
  <si>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</si>
  <si>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</si>
  <si>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</si>
  <si>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</si>
  <si>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</si>
  <si>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</si>
  <si>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</si>
  <si>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</si>
  <si>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</si>
  <si>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</si>
  <si>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</si>
  <si>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</si>
  <si>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</si>
  <si>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</si>
  <si>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</si>
  <si>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</si>
  <si>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</si>
  <si>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</si>
  <si>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</si>
  <si>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</si>
  <si>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</si>
  <si>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</si>
  <si>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</si>
  <si>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</si>
  <si>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</si>
  <si>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</si>
  <si>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</si>
  <si>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</si>
  <si>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</si>
  <si>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</si>
  <si>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</si>
  <si>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</si>
  <si>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</si>
  <si>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</si>
  <si>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</si>
  <si>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</si>
  <si>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</si>
  <si>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</si>
  <si>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</si>
  <si>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</si>
  <si>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</si>
  <si>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</si>
  <si>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</si>
  <si>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</si>
  <si>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</si>
  <si>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</si>
  <si>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</si>
  <si>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</si>
  <si>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</si>
  <si>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</si>
  <si>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</si>
  <si>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</si>
  <si>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</si>
  <si>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</si>
  <si>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</si>
  <si>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</si>
  <si>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</si>
  <si>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</si>
  <si>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</si>
  <si>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</si>
  <si>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</si>
  <si>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</si>
  <si>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</si>
  <si>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</si>
  <si>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</si>
  <si>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</si>
  <si>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</si>
  <si>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</si>
  <si>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</si>
  <si>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</si>
  <si>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</si>
  <si>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</si>
  <si>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</si>
  <si>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</si>
  <si>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</si>
  <si>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</si>
  <si>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</si>
  <si>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</si>
  <si>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</si>
  <si>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</si>
  <si>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</si>
  <si>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</si>
  <si>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</si>
  <si>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</si>
  <si>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</si>
  <si>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</si>
  <si>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</si>
  <si>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</si>
  <si>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</si>
  <si>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</si>
  <si>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</si>
  <si>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</si>
  <si>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</si>
  <si>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</si>
  <si>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</si>
  <si>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</si>
  <si>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</si>
  <si>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</si>
  <si>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</si>
  <si>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</si>
  <si>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</si>
  <si>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</si>
  <si>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</si>
  <si>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</si>
  <si>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</si>
  <si>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</si>
  <si>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</si>
  <si>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</si>
  <si>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</si>
  <si>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</si>
  <si>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</si>
  <si>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</si>
  <si>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</si>
  <si>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</si>
  <si>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</si>
  <si>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</si>
  <si>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</si>
  <si>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</si>
  <si>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</si>
  <si>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</si>
  <si>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</si>
  <si>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</si>
  <si>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</si>
  <si>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</si>
  <si>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</si>
  <si>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</si>
  <si>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</si>
  <si>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</si>
  <si>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</si>
  <si>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</si>
  <si>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</si>
  <si>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</si>
  <si>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</si>
  <si>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</si>
  <si>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</si>
  <si>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</si>
  <si>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</si>
  <si>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</si>
  <si>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</si>
  <si>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</si>
  <si>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</si>
  <si>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</si>
  <si>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</si>
  <si>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</si>
  <si>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</si>
  <si>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</si>
  <si>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</si>
  <si>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</si>
  <si>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</si>
  <si>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</si>
  <si>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</si>
  <si>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</si>
  <si>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</si>
  <si>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</si>
  <si>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</si>
  <si>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</si>
  <si>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</si>
  <si>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</si>
  <si>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</si>
  <si>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</si>
  <si>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</si>
  <si>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</si>
  <si>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</si>
  <si>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</si>
  <si>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</si>
  <si>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</si>
  <si>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</si>
  <si>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</si>
  <si>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</si>
  <si>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</si>
  <si>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</si>
  <si>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</si>
  <si>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</si>
  <si>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</si>
  <si>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</si>
  <si>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</si>
  <si>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</si>
  <si>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</si>
  <si>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</si>
  <si>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</si>
  <si>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</si>
  <si>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</si>
  <si>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</si>
  <si>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</si>
  <si>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</si>
  <si>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</si>
  <si>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</si>
  <si>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</si>
  <si>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</si>
  <si>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</si>
  <si>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</si>
  <si>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</si>
  <si>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</si>
  <si>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</si>
  <si>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</si>
  <si>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</si>
  <si>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</si>
  <si>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</si>
  <si>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</si>
  <si>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</si>
  <si>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</si>
  <si>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</si>
  <si>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</si>
  <si>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</si>
  <si>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</si>
  <si>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</si>
  <si>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</si>
  <si>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</si>
  <si>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</si>
  <si>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</si>
  <si>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</si>
  <si>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</si>
  <si>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</si>
  <si>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</si>
  <si>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</si>
  <si>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</si>
  <si>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</si>
  <si>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</si>
  <si>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</si>
  <si>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</si>
  <si>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</si>
  <si>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</si>
  <si>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</si>
  <si>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</si>
  <si>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</si>
  <si>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</si>
  <si>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</si>
  <si>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</si>
  <si>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</si>
  <si>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</si>
  <si>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</si>
  <si>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</si>
  <si>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</si>
  <si>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</si>
  <si>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</si>
  <si>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</si>
  <si>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</si>
  <si>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</si>
  <si>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</si>
  <si>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</si>
  <si>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</si>
  <si>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</si>
  <si>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</si>
  <si>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</si>
  <si>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</si>
  <si>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</si>
  <si>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</si>
  <si>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</si>
  <si>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</si>
  <si>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</si>
  <si>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</si>
  <si>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</si>
  <si>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</si>
  <si>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</si>
  <si>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</si>
  <si>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</si>
  <si>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</si>
  <si>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</si>
  <si>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</si>
  <si>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</si>
  <si>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</si>
  <si>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</si>
  <si>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</si>
  <si>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</si>
  <si>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</si>
  <si>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</si>
  <si>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</si>
  <si>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</si>
  <si>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</si>
  <si>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</si>
  <si>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</si>
  <si>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</si>
  <si>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</si>
  <si>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</si>
  <si>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</si>
  <si>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</si>
  <si>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</si>
  <si>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</si>
  <si>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</si>
  <si>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</si>
  <si>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</si>
  <si>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</si>
  <si>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</si>
  <si>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</si>
  <si>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</si>
  <si>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</si>
  <si>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</si>
  <si>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</si>
  <si>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</si>
  <si>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</si>
  <si>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</si>
  <si>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</si>
  <si>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</si>
  <si>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</si>
  <si>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</si>
  <si>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</si>
  <si>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</si>
  <si>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</si>
  <si>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</si>
  <si>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</si>
  <si>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</si>
  <si>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</si>
  <si>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</si>
  <si>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</si>
  <si>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</si>
  <si>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</si>
  <si>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</si>
  <si>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</si>
  <si>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</si>
  <si>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</si>
  <si>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</si>
  <si>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</si>
  <si>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</si>
  <si>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</si>
  <si>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</si>
  <si>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</si>
  <si>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</si>
  <si>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</si>
  <si>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</si>
  <si>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</si>
  <si>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</si>
  <si>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</si>
  <si>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</si>
  <si>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</si>
  <si>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</si>
  <si>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</si>
  <si>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</si>
  <si>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</si>
  <si>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</si>
  <si>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</si>
  <si>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</si>
  <si>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</si>
  <si>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</si>
  <si>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</si>
  <si>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</si>
  <si>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</si>
  <si>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</si>
  <si>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</si>
  <si>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</si>
  <si>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</si>
  <si>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</si>
  <si>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</si>
  <si>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</si>
  <si>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</si>
  <si>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</si>
  <si>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</si>
  <si>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</si>
  <si>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</si>
  <si>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</si>
  <si>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</si>
  <si>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</si>
  <si>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</si>
  <si>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</si>
  <si>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</si>
  <si>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</si>
  <si>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</si>
  <si>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</si>
  <si>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</si>
  <si>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</si>
  <si>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</si>
  <si>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</si>
  <si>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</si>
  <si>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</si>
  <si>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</si>
  <si>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</si>
  <si>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</si>
  <si>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</si>
  <si>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</si>
  <si>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</si>
  <si>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</si>
  <si>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</si>
  <si>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</si>
  <si>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</si>
  <si>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</si>
  <si>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</si>
  <si>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</si>
  <si>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</si>
  <si>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</si>
  <si>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</si>
  <si>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</si>
  <si>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</si>
  <si>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</si>
  <si>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</si>
  <si>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</si>
  <si>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</si>
  <si>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</si>
  <si>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</si>
  <si>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</si>
  <si>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</si>
  <si>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</si>
  <si>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</si>
  <si>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</si>
  <si>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</si>
  <si>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</si>
  <si>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</si>
  <si>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</si>
  <si>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</si>
  <si>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</si>
  <si>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</si>
  <si>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</si>
  <si>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</si>
  <si>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</si>
  <si>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</si>
  <si>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</si>
  <si>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</si>
  <si>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</si>
  <si>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</si>
  <si>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</si>
  <si>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</si>
  <si>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</si>
  <si>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</si>
  <si>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</si>
  <si>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</si>
  <si>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</si>
  <si>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</si>
  <si>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</si>
  <si>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</si>
  <si>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</si>
  <si>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</si>
  <si>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</si>
  <si>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</si>
  <si>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</si>
  <si>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</si>
  <si>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</si>
  <si>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</si>
  <si>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</si>
  <si>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</si>
  <si>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</si>
  <si>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</si>
  <si>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</si>
  <si>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</si>
  <si>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</si>
  <si>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</si>
  <si>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</si>
  <si>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</si>
  <si>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</si>
  <si>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</si>
  <si>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</si>
  <si>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</si>
  <si>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</si>
  <si>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</si>
  <si>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</si>
  <si>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</si>
  <si>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</si>
  <si>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</si>
  <si>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</si>
  <si>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</si>
  <si>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</si>
  <si>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</si>
  <si>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</si>
  <si>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</si>
  <si>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</si>
  <si>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</si>
  <si>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</si>
  <si>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</si>
  <si>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</si>
  <si>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</si>
  <si>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</si>
  <si>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</si>
  <si>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</si>
  <si>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</si>
  <si>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</si>
  <si>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</si>
  <si>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</si>
  <si>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</si>
  <si>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</si>
  <si>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</si>
  <si>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</si>
  <si>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</si>
  <si>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</si>
  <si>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</si>
  <si>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</si>
  <si>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</si>
  <si>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</si>
  <si>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</si>
  <si>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</si>
  <si>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</si>
  <si>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</si>
  <si>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</si>
  <si>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</si>
  <si>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</si>
  <si>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</si>
  <si>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</si>
  <si>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</si>
  <si>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</si>
  <si>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</si>
  <si>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</si>
  <si>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</si>
  <si>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</si>
  <si>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</si>
  <si>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</si>
  <si>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</si>
  <si>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</si>
  <si>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</si>
  <si>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</si>
  <si>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</si>
  <si>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</si>
  <si>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</si>
  <si>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</si>
  <si>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</si>
  <si>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</si>
  <si>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</si>
  <si>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</si>
  <si>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</si>
  <si>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</si>
  <si>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</si>
  <si>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</si>
  <si>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</si>
  <si>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</si>
  <si>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</si>
  <si>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</si>
  <si>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</si>
  <si>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</si>
  <si>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</si>
  <si>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</si>
  <si>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</si>
  <si>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</si>
  <si>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</si>
  <si>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</si>
  <si>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</si>
  <si>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</si>
  <si>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</si>
  <si>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</si>
  <si>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</si>
  <si>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</si>
  <si>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</si>
  <si>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</si>
  <si>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</si>
  <si>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</si>
  <si>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</si>
  <si>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</si>
  <si>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</si>
  <si>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</si>
  <si>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</si>
  <si>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</si>
  <si>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</si>
  <si>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</si>
  <si>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</si>
  <si>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</si>
  <si>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</si>
  <si>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</si>
  <si>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</si>
  <si>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</si>
  <si>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</si>
  <si>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</si>
  <si>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</si>
  <si>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</si>
  <si>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</si>
  <si>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</si>
  <si>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</si>
  <si>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</si>
  <si>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</si>
  <si>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</si>
  <si>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</si>
  <si>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</si>
  <si>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</si>
  <si>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</si>
  <si>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</si>
  <si>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</si>
  <si>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</si>
  <si>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</si>
  <si>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</si>
  <si>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</si>
  <si>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</si>
  <si>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</si>
  <si>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</si>
  <si>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</si>
  <si>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</si>
  <si>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</si>
  <si>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</si>
  <si>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</si>
  <si>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</si>
  <si>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</si>
  <si>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</si>
  <si>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</si>
  <si>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</si>
  <si>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</si>
  <si>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</si>
  <si>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</si>
  <si>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</si>
  <si>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</si>
  <si>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</si>
  <si>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</si>
  <si>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</si>
  <si>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</si>
  <si>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</si>
  <si>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</si>
  <si>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</si>
  <si>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</si>
  <si>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</si>
  <si>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</si>
  <si>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</si>
  <si>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</si>
  <si>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</si>
  <si>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</si>
  <si>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</si>
  <si>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</si>
  <si>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</si>
  <si>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</si>
  <si>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</si>
  <si>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</si>
  <si>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</si>
  <si>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</si>
  <si>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</si>
  <si>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</si>
  <si>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</si>
  <si>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</si>
  <si>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</si>
  <si>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</si>
  <si>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</si>
  <si>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</si>
  <si>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</si>
  <si>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</si>
  <si>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</si>
  <si>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</si>
  <si>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</si>
  <si>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</si>
  <si>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</si>
  <si>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</si>
  <si>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</si>
  <si>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</si>
  <si>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</si>
  <si>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</si>
  <si>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</si>
  <si>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</si>
  <si>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</si>
  <si>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</si>
  <si>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</si>
  <si>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</si>
  <si>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</si>
  <si>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</si>
  <si>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</si>
  <si>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</si>
  <si>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</si>
  <si>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</si>
  <si>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</si>
  <si>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</si>
  <si>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</si>
  <si>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</si>
  <si>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</si>
  <si>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</si>
  <si>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</si>
  <si>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</si>
  <si>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</si>
  <si>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</si>
  <si>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</si>
  <si>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</si>
  <si>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</si>
  <si>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</si>
  <si>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</si>
  <si>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</si>
  <si>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</si>
  <si>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</si>
  <si>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</si>
  <si>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</si>
  <si>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</si>
  <si>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</si>
  <si>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</si>
  <si>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</si>
  <si>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</si>
  <si>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</si>
  <si>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</si>
  <si>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</si>
  <si>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</si>
  <si>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</si>
  <si>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</si>
  <si>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</si>
  <si>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</si>
  <si>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</si>
  <si>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</si>
  <si>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</si>
  <si>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</si>
  <si>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</si>
  <si>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</si>
  <si>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</si>
  <si>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</si>
  <si>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</si>
  <si>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</si>
  <si>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</si>
  <si>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</si>
  <si>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</si>
  <si>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</si>
  <si>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</si>
  <si>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</si>
  <si>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</si>
  <si>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</si>
  <si>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</si>
  <si>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</si>
  <si>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</si>
  <si>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</si>
  <si>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</si>
  <si>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</si>
  <si>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</si>
  <si>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</si>
  <si>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</si>
  <si>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</si>
  <si>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</si>
  <si>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</si>
  <si>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</si>
  <si>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</si>
  <si>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</si>
  <si>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</si>
  <si>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</si>
  <si>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</si>
  <si>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</si>
  <si>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</si>
  <si>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</si>
  <si>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</si>
  <si>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</si>
  <si>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</si>
  <si>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</si>
  <si>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</si>
  <si>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</si>
  <si>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</si>
  <si>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</si>
  <si>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</si>
  <si>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</si>
  <si>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</si>
  <si>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</si>
  <si>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</si>
  <si>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</si>
  <si>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</si>
  <si>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</si>
  <si>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</si>
  <si>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</si>
  <si>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</si>
  <si>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</si>
  <si>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</si>
  <si>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</si>
  <si>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</si>
  <si>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</si>
  <si>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</si>
  <si>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</si>
  <si>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</si>
  <si>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</si>
  <si>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</si>
  <si>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</si>
  <si>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</si>
  <si>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</si>
  <si>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</si>
  <si>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</si>
  <si>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</si>
  <si>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</si>
  <si>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</si>
  <si>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</si>
  <si>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</si>
  <si>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</si>
  <si>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</si>
  <si>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</si>
  <si>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</si>
  <si>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</si>
  <si>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</si>
  <si>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</si>
  <si>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</si>
  <si>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</si>
  <si>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</si>
  <si>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</si>
  <si>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</si>
  <si>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</si>
  <si>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</si>
  <si>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</si>
  <si>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</si>
  <si>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</si>
  <si>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</si>
  <si>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</si>
  <si>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</si>
  <si>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</si>
  <si>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</si>
  <si>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</si>
  <si>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</si>
  <si>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</si>
  <si>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</si>
  <si>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</si>
  <si>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</si>
  <si>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</si>
  <si>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</si>
  <si>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</si>
  <si>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</si>
  <si>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</si>
  <si>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</si>
  <si>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</si>
  <si>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</si>
  <si>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</si>
  <si>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</si>
  <si>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</si>
  <si>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</si>
  <si>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</si>
  <si>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</si>
  <si>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</si>
  <si>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</si>
  <si>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</si>
  <si>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</si>
  <si>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</si>
  <si>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</si>
  <si>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</si>
  <si>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</si>
  <si>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</si>
  <si>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</si>
  <si>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</si>
  <si>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</si>
  <si>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</si>
  <si>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</si>
  <si>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</si>
  <si>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</si>
  <si>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</si>
  <si>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</si>
  <si>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</si>
  <si>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</si>
  <si>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</si>
  <si>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</si>
  <si>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</si>
  <si>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</si>
  <si>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</si>
  <si>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</si>
  <si>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</si>
  <si>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</si>
  <si>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</si>
  <si>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</si>
  <si>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</si>
  <si>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</si>
  <si>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</si>
  <si>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</si>
  <si>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</si>
  <si>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</si>
  <si>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</si>
  <si>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</si>
  <si>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</si>
  <si>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</si>
  <si>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</si>
  <si>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</si>
  <si>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</si>
  <si>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</si>
  <si>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</si>
  <si>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</si>
  <si>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</si>
  <si>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</si>
  <si>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</si>
  <si>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</si>
  <si>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</si>
  <si>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</si>
  <si>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</si>
  <si>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</si>
  <si>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</si>
  <si>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</si>
  <si>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</si>
  <si>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</si>
  <si>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</si>
  <si>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</si>
  <si>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</si>
  <si>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</si>
  <si>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</si>
  <si>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</si>
  <si>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</si>
  <si>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</si>
  <si>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</si>
  <si>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</si>
  <si>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</si>
  <si>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</si>
  <si>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</si>
  <si>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</si>
  <si>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</si>
  <si>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</si>
  <si>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</si>
  <si>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</si>
  <si>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</si>
  <si>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</si>
  <si>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</si>
  <si>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</si>
  <si>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</si>
  <si>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</si>
  <si>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</si>
  <si>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</si>
  <si>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</si>
  <si>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</si>
  <si>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</si>
  <si>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</si>
  <si>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</si>
  <si>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</si>
  <si>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</si>
  <si>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</si>
  <si>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</si>
  <si>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</si>
  <si>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</si>
  <si>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</si>
  <si>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</si>
  <si>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</si>
  <si>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</si>
  <si>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</si>
  <si>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</si>
  <si>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</si>
  <si>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</si>
  <si>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</si>
  <si>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</si>
  <si>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</si>
  <si>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</si>
  <si>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</si>
  <si>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</si>
  <si>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</si>
  <si>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</si>
  <si>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</si>
  <si>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</si>
  <si>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</si>
  <si>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</si>
  <si>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</si>
  <si>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</si>
  <si>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</si>
  <si>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</si>
  <si>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</si>
  <si>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</si>
  <si>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</si>
  <si>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</si>
  <si>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</si>
  <si>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</si>
  <si>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</si>
  <si>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</si>
  <si>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</si>
  <si>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</si>
  <si>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</si>
  <si>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</si>
  <si>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</si>
  <si>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</si>
  <si>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</si>
  <si>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</si>
  <si>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</si>
  <si>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</si>
  <si>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</si>
  <si>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</si>
  <si>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</si>
  <si>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</si>
  <si>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</si>
  <si>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</si>
  <si>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</si>
  <si>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</si>
  <si>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</si>
  <si>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</si>
  <si>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</si>
  <si>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</si>
  <si>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</si>
  <si>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</si>
  <si>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</si>
  <si>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</si>
  <si>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</si>
  <si>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</si>
  <si>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</si>
  <si>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</si>
  <si>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</si>
  <si>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</si>
  <si>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</si>
  <si>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</si>
  <si>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</si>
  <si>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</si>
  <si>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</si>
  <si>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</si>
  <si>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</si>
  <si>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</si>
  <si>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</si>
  <si>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</si>
  <si>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</si>
  <si>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</si>
  <si>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</si>
  <si>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</si>
  <si>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</si>
  <si>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</si>
  <si>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</si>
  <si>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</si>
  <si>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</si>
  <si>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</si>
  <si>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</si>
  <si>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</si>
  <si>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</si>
  <si>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</si>
  <si>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</si>
  <si>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</si>
  <si>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</si>
  <si>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</si>
  <si>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</si>
  <si>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</si>
  <si>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</si>
  <si>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</si>
  <si>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</si>
  <si>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</si>
  <si>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</si>
  <si>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</si>
  <si>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</si>
  <si>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</si>
  <si>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</si>
  <si>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</si>
  <si>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</si>
  <si>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</si>
  <si>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</si>
  <si>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</si>
  <si>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</si>
  <si>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</si>
  <si>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</si>
  <si>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</si>
  <si>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</si>
  <si>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</si>
  <si>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</si>
  <si>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</si>
  <si>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</si>
  <si>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</si>
  <si>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</si>
  <si>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</si>
  <si>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</si>
  <si>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</si>
  <si>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</si>
  <si>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</si>
  <si>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</si>
  <si>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</si>
  <si>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</si>
  <si>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</si>
  <si>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</si>
  <si>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</si>
  <si>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</si>
  <si>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</si>
  <si>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</si>
  <si>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</si>
  <si>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</si>
  <si>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</si>
  <si>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</si>
  <si>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</si>
  <si>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</si>
  <si>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</si>
  <si>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</si>
  <si>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</si>
  <si>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</si>
  <si>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</si>
  <si>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</si>
  <si>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</si>
  <si>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</si>
  <si>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</si>
  <si>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</si>
  <si>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</si>
  <si>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</si>
  <si>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</si>
  <si>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</si>
  <si>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</si>
  <si>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</si>
  <si>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</si>
  <si>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</si>
  <si>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</si>
  <si>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</si>
  <si>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</si>
  <si>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</si>
  <si>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</si>
  <si>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</si>
  <si>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</si>
  <si>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</si>
  <si>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</si>
  <si>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</si>
  <si>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</si>
  <si>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</si>
  <si>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</si>
  <si>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</si>
  <si>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</si>
  <si>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</si>
  <si>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</si>
  <si>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</si>
  <si>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</si>
  <si>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</si>
  <si>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</si>
  <si>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</si>
  <si>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</si>
  <si>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</si>
  <si>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</si>
  <si>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</si>
  <si>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</si>
  <si>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</si>
  <si>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</si>
  <si>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</si>
  <si>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</si>
  <si>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</si>
  <si>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</si>
  <si>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</si>
  <si>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</si>
  <si>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</si>
  <si>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</si>
  <si>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</si>
  <si>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</si>
  <si>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</si>
  <si>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</si>
  <si>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</si>
  <si>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</si>
  <si>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</si>
  <si>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</si>
  <si>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</si>
  <si>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</si>
  <si>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</si>
  <si>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</si>
  <si>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</si>
  <si>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</si>
  <si>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</si>
  <si>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</si>
  <si>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</si>
  <si>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</si>
  <si>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</si>
  <si>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</si>
  <si>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</si>
  <si>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</si>
  <si>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</si>
  <si>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</si>
  <si>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</si>
  <si>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</si>
  <si>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</si>
  <si>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</si>
  <si>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</si>
  <si>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</si>
  <si>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</si>
  <si>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</si>
  <si>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</si>
  <si>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</si>
  <si>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</si>
  <si>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</si>
  <si>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</si>
  <si>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</si>
  <si>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</si>
  <si>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</si>
  <si>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</si>
  <si>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</si>
  <si>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</si>
  <si>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</si>
  <si>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</si>
  <si>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</si>
  <si>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</si>
  <si>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</si>
  <si>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</si>
  <si>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</si>
  <si>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</si>
  <si>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</si>
  <si>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</si>
  <si>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</si>
  <si>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</si>
  <si>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</si>
  <si>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</si>
  <si>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</si>
  <si>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</si>
  <si>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</si>
  <si>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</si>
  <si>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</si>
  <si>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</si>
  <si>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</si>
  <si>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</si>
  <si>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</si>
  <si>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</si>
  <si>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</si>
  <si>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</si>
  <si>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</si>
  <si>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</si>
  <si>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</si>
  <si>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</si>
  <si>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</si>
  <si>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</si>
  <si>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</si>
  <si>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</si>
  <si>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</si>
  <si>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</si>
  <si>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</si>
  <si>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</si>
  <si>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</si>
  <si>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</si>
  <si>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</si>
  <si>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</si>
  <si>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</si>
  <si>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</si>
  <si>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</si>
  <si>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</si>
  <si>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</si>
  <si>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</si>
  <si>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</si>
  <si>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</si>
  <si>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</si>
  <si>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</si>
  <si>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</si>
  <si>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</si>
  <si>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</si>
  <si>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</si>
  <si>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</si>
  <si>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</si>
  <si>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</si>
  <si>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</si>
  <si>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</si>
  <si>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</si>
  <si>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</si>
  <si>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</si>
  <si>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</si>
  <si>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</si>
  <si>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</si>
  <si>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</si>
  <si>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</si>
  <si>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</si>
  <si>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</si>
  <si>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</si>
  <si>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</si>
  <si>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</si>
  <si>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</si>
  <si>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</si>
  <si>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</si>
  <si>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</si>
  <si>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</si>
  <si>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</si>
  <si>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</si>
  <si>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</si>
  <si>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</si>
  <si>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</si>
  <si>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</si>
  <si>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</si>
  <si>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</si>
  <si>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</si>
  <si>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</si>
  <si>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</si>
  <si>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</si>
  <si>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</si>
  <si>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</si>
  <si>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</si>
  <si>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</si>
  <si>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</si>
  <si>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</si>
  <si>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</si>
  <si>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</si>
  <si>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</si>
  <si>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</si>
  <si>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</si>
  <si>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</si>
  <si>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</si>
  <si>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</si>
  <si>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</si>
  <si>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</si>
  <si>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</si>
  <si>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</si>
  <si>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</si>
  <si>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</si>
  <si>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</si>
  <si>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</si>
  <si>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</si>
  <si>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</si>
  <si>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</si>
  <si>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</si>
  <si>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</si>
  <si>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</si>
  <si>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</si>
  <si>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</si>
  <si>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</si>
  <si>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</si>
  <si>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</si>
  <si>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</si>
  <si>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</si>
  <si>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</si>
  <si>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</si>
  <si>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</si>
  <si>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</si>
  <si>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</si>
  <si>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</si>
  <si>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</si>
  <si>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</si>
  <si>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</si>
  <si>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</si>
  <si>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</si>
  <si>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</si>
  <si>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</si>
  <si>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</si>
  <si>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</si>
  <si>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</si>
  <si>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</si>
  <si>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</si>
  <si>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</si>
  <si>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</si>
  <si>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</si>
  <si>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</si>
  <si>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</si>
  <si>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</si>
  <si>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</si>
  <si>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</si>
  <si>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</si>
  <si>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</si>
  <si>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</si>
  <si>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</si>
  <si>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</si>
  <si>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</si>
  <si>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</si>
  <si>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</si>
  <si>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</si>
  <si>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</si>
  <si>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</si>
  <si>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</si>
  <si>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</si>
  <si>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</si>
  <si>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</si>
  <si>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</si>
  <si>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</si>
  <si>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</si>
  <si>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</si>
  <si>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</si>
  <si>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</si>
  <si>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</si>
  <si>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</si>
  <si>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</si>
  <si>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</si>
  <si>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</si>
  <si>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</si>
  <si>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</si>
  <si>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</si>
  <si>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</si>
  <si>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</si>
  <si>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</si>
  <si>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</si>
  <si>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</si>
  <si>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</si>
  <si>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</si>
  <si>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</si>
  <si>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</si>
  <si>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</si>
  <si>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</si>
  <si>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</si>
  <si>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</si>
  <si>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</si>
  <si>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</si>
  <si>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</si>
  <si>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</si>
  <si>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</si>
  <si>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</si>
  <si>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</si>
  <si>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</si>
  <si>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</si>
  <si>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</si>
  <si>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</si>
  <si>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</si>
  <si>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</si>
  <si>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</si>
  <si>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</si>
  <si>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</si>
  <si>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</si>
  <si>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</si>
  <si>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</si>
  <si>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</si>
  <si>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</si>
  <si>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</si>
  <si>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</si>
  <si>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</si>
  <si>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</si>
  <si>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</si>
  <si>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</si>
  <si>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</si>
  <si>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</si>
  <si>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</si>
  <si>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</si>
  <si>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</si>
  <si>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</si>
  <si>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</si>
  <si>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</si>
  <si>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</si>
  <si>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</si>
  <si>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</si>
  <si>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</si>
  <si>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</si>
  <si>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</si>
  <si>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</si>
  <si>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</si>
  <si>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</si>
  <si>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</si>
  <si>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</si>
  <si>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</si>
  <si>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</si>
  <si>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</si>
  <si>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</si>
  <si>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</si>
  <si>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</si>
  <si>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</si>
  <si>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</si>
  <si>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</si>
  <si>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</si>
  <si>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</si>
  <si>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</si>
  <si>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</si>
  <si>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</si>
  <si>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</si>
  <si>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</si>
  <si>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</si>
  <si>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</si>
  <si>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</si>
  <si>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</si>
  <si>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</si>
  <si>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</si>
  <si>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</si>
  <si>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</si>
  <si>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</si>
  <si>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</si>
  <si>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</si>
  <si>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</si>
  <si>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</si>
  <si>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</si>
  <si>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</si>
  <si>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</si>
  <si>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</si>
  <si>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</si>
  <si>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</si>
  <si>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</si>
  <si>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</si>
  <si>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</si>
  <si>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</si>
  <si>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</si>
  <si>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</si>
  <si>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</si>
  <si>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</si>
  <si>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</si>
  <si>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</si>
  <si>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</si>
  <si>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</si>
  <si>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</si>
  <si>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</si>
  <si>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</si>
  <si>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</si>
  <si>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</si>
  <si>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</si>
  <si>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</si>
  <si>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</si>
  <si>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</si>
  <si>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</si>
  <si>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</si>
  <si>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</si>
  <si>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</si>
  <si>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</si>
  <si>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</si>
  <si>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</si>
  <si>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</si>
  <si>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</si>
  <si>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</si>
  <si>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</si>
  <si>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</si>
  <si>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</si>
  <si>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</si>
  <si>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</si>
  <si>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</si>
  <si>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</si>
  <si>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</si>
  <si>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</si>
  <si>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</si>
  <si>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</si>
  <si>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</si>
  <si>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</si>
  <si>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</si>
  <si>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</si>
  <si>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</si>
  <si>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</si>
  <si>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</si>
  <si>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</si>
  <si>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</si>
  <si>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</si>
  <si>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</si>
  <si>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</si>
  <si>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</si>
  <si>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</si>
  <si>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</si>
  <si>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</si>
  <si>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</si>
  <si>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</si>
  <si>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</si>
  <si>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</si>
  <si>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</si>
  <si>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</si>
  <si>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</si>
  <si>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</si>
  <si>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</si>
  <si>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</si>
  <si>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</si>
  <si>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</si>
  <si>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</si>
  <si>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</si>
  <si>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</si>
  <si>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</si>
  <si>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</si>
  <si>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</si>
  <si>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</si>
  <si>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</si>
  <si>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</si>
  <si>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</si>
  <si>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</si>
  <si>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</si>
  <si>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</si>
  <si>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</si>
  <si>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</si>
  <si>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</si>
  <si>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</si>
  <si>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</si>
  <si>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</si>
  <si>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</si>
  <si>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</si>
  <si>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</si>
  <si>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</si>
  <si>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</si>
  <si>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</si>
  <si>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</si>
  <si>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</si>
  <si>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</si>
  <si>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</si>
  <si>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</si>
  <si>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</si>
  <si>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</si>
  <si>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</si>
  <si>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</si>
  <si>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</si>
  <si>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</si>
  <si>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</si>
  <si>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</si>
  <si>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</si>
  <si>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</si>
  <si>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</si>
  <si>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</si>
  <si>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</si>
  <si>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</si>
  <si>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</si>
  <si>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</si>
  <si>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</si>
  <si>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</si>
  <si>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</si>
  <si>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</si>
  <si>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</si>
  <si>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</si>
  <si>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</si>
  <si>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</si>
  <si>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</si>
  <si>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</si>
  <si>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</si>
  <si>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</si>
  <si>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</si>
  <si>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</si>
  <si>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</si>
  <si>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</si>
  <si>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</si>
  <si>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</si>
  <si>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</si>
  <si>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</si>
  <si>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</si>
  <si>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</si>
  <si>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</si>
  <si>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</si>
  <si>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</si>
  <si>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</si>
  <si>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</si>
  <si>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</si>
  <si>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</si>
  <si>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</si>
  <si>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</si>
  <si>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</si>
  <si>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</si>
  <si>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</si>
  <si>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</si>
  <si>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</si>
  <si>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</si>
  <si>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</si>
  <si>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</si>
  <si>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</si>
  <si>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</si>
  <si>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</si>
  <si>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</si>
  <si>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</si>
  <si>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</si>
  <si>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</si>
  <si>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</si>
  <si>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</si>
  <si>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</si>
  <si>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</si>
  <si>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</si>
  <si>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</si>
  <si>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</si>
  <si>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</si>
  <si>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</si>
  <si>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</si>
  <si>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</si>
  <si>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</si>
  <si>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</si>
  <si>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</si>
  <si>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</si>
  <si>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</si>
  <si>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</si>
  <si>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</si>
  <si>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</si>
  <si>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</si>
  <si>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</si>
  <si>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</si>
  <si>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</si>
  <si>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</si>
  <si>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</si>
  <si>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</si>
  <si>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</si>
  <si>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</si>
  <si>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</si>
  <si>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</si>
  <si>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</si>
  <si>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</si>
  <si>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</si>
  <si>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</si>
  <si>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</si>
  <si>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</si>
  <si>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</si>
  <si>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</si>
  <si>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</si>
  <si>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</si>
  <si>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</si>
  <si>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</si>
  <si>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</si>
  <si>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</si>
  <si>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</si>
  <si>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</si>
  <si>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</si>
  <si>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</si>
  <si>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</si>
  <si>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</si>
  <si>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</si>
  <si>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</si>
  <si>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</si>
  <si>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</si>
  <si>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</si>
  <si>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</si>
  <si>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</si>
  <si>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</si>
  <si>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</si>
  <si>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</si>
  <si>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</si>
  <si>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</si>
  <si>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</si>
  <si>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</si>
  <si>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</si>
  <si>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</si>
  <si>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</si>
  <si>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</si>
  <si>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</si>
  <si>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</si>
  <si>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</si>
  <si>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</si>
  <si>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</si>
  <si>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</si>
  <si>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</si>
  <si>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</si>
  <si>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</si>
  <si>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</si>
  <si>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</si>
  <si>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</si>
  <si>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</si>
  <si>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</si>
  <si>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</si>
  <si>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</si>
  <si>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</si>
  <si>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</si>
  <si>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</si>
  <si>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</si>
  <si>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</si>
  <si>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</si>
  <si>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</si>
  <si>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</si>
  <si>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</si>
  <si>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</si>
  <si>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</si>
  <si>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</si>
  <si>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</si>
  <si>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</si>
  <si>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</si>
  <si>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</si>
  <si>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</si>
  <si>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</si>
  <si>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</si>
  <si>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</si>
  <si>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</si>
  <si>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</si>
  <si>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</si>
  <si>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</si>
  <si>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</si>
  <si>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</si>
  <si>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</si>
  <si>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</si>
  <si>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</si>
  <si>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</si>
  <si>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</si>
  <si>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</si>
  <si>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</si>
  <si>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</si>
  <si>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</si>
  <si>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</si>
  <si>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</si>
  <si>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</si>
  <si>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</si>
  <si>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</si>
  <si>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</si>
  <si>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</si>
  <si>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</si>
  <si>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</si>
  <si>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</si>
  <si>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</si>
  <si>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</si>
  <si>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</si>
  <si>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</si>
  <si>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</si>
  <si>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</si>
  <si>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</si>
  <si>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</si>
  <si>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</si>
  <si>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</si>
  <si>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</si>
  <si>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</si>
  <si>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</si>
  <si>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</si>
  <si>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</si>
  <si>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</si>
  <si>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</si>
  <si>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</si>
  <si>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</si>
  <si>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</si>
  <si>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</si>
  <si>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</si>
  <si>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</si>
  <si>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</si>
  <si>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</si>
  <si>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</si>
  <si>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</si>
  <si>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</si>
  <si>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</si>
  <si>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</si>
  <si>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</si>
  <si>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</si>
  <si>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</si>
  <si>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</si>
  <si>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</si>
  <si>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</si>
  <si>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</si>
  <si>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</si>
  <si>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</si>
  <si>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</si>
  <si>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</si>
  <si>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</si>
  <si>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</si>
  <si>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</si>
  <si>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</si>
  <si>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</si>
  <si>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</si>
  <si>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</si>
  <si>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</si>
  <si>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</si>
  <si>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</si>
  <si>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</si>
  <si>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</si>
  <si>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</si>
  <si>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</si>
  <si>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</si>
  <si>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</si>
  <si>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</si>
  <si>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</si>
  <si>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</si>
  <si>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</si>
  <si>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</si>
  <si>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</si>
  <si>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</si>
  <si>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</si>
  <si>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</si>
  <si>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</si>
  <si>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</si>
  <si>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</si>
  <si>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</si>
  <si>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</si>
  <si>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</si>
  <si>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</si>
  <si>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</si>
  <si>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</si>
  <si>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</si>
  <si>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</si>
  <si>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</si>
  <si>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</si>
  <si>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</si>
  <si>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</si>
  <si>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</si>
  <si>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</si>
  <si>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</si>
  <si>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</si>
  <si>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</si>
  <si>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</si>
  <si>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</si>
  <si>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</si>
  <si>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</si>
  <si>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</si>
  <si>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</si>
  <si>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</si>
  <si>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</si>
  <si>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</si>
  <si>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</si>
  <si>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</si>
  <si>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</si>
  <si>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</si>
  <si>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</si>
  <si>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</si>
  <si>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</si>
  <si>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</si>
  <si>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</si>
  <si>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</si>
  <si>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</si>
  <si>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</si>
  <si>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</si>
  <si>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</si>
  <si>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</si>
  <si>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</si>
  <si>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</si>
  <si>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</si>
  <si>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</si>
  <si>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</si>
  <si>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</si>
  <si>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</si>
  <si>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</si>
  <si>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</si>
  <si>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</si>
  <si>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</si>
  <si>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</si>
  <si>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</si>
  <si>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</si>
  <si>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</si>
  <si>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</si>
  <si>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</si>
  <si>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</si>
  <si>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</si>
  <si>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</si>
  <si>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</si>
  <si>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</si>
  <si>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</si>
  <si>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</si>
  <si>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</si>
  <si>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</si>
  <si>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</si>
  <si>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</si>
  <si>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</si>
  <si>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</si>
  <si>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</si>
  <si>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</si>
  <si>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</si>
  <si>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</si>
  <si>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</si>
  <si>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</si>
  <si>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</si>
  <si>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</si>
  <si>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</si>
  <si>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</si>
  <si>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</si>
  <si>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</si>
  <si>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</si>
  <si>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</si>
  <si>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</si>
  <si>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</si>
  <si>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</si>
  <si>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</si>
  <si>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</si>
  <si>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</si>
  <si>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</si>
  <si>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</si>
  <si>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</si>
  <si>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</si>
  <si>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</si>
  <si>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</si>
  <si>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</si>
  <si>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</si>
  <si>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</si>
  <si>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</si>
  <si>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</si>
  <si>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</si>
  <si>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</si>
  <si>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</si>
  <si>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</si>
  <si>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</si>
  <si>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</si>
  <si>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</si>
  <si>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</si>
  <si>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</si>
  <si>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</si>
  <si>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</si>
  <si>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</si>
  <si>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</si>
  <si>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</si>
  <si>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</si>
  <si>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</si>
  <si>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</si>
  <si>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</si>
  <si>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</si>
  <si>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</si>
  <si>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</si>
  <si>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</si>
  <si>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</si>
  <si>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</si>
  <si>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</si>
  <si>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</si>
  <si>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</si>
  <si>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</si>
  <si>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</si>
  <si>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</si>
  <si>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</si>
  <si>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</si>
  <si>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</si>
  <si>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</si>
  <si>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</si>
  <si>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</si>
  <si>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</si>
  <si>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</si>
  <si>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</si>
  <si>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</si>
  <si>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</si>
  <si>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</si>
  <si>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</si>
  <si>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</si>
  <si>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</si>
  <si>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</si>
  <si>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</si>
  <si>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</si>
  <si>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</si>
  <si>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</si>
  <si>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</si>
  <si>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</si>
  <si>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</si>
  <si>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</si>
  <si>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</si>
  <si>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</si>
  <si>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</si>
  <si>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</si>
  <si>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</si>
  <si>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</si>
  <si>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</si>
  <si>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</si>
  <si>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</si>
  <si>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</si>
  <si>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</si>
  <si>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</si>
  <si>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</si>
  <si>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</si>
  <si>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</si>
  <si>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</si>
  <si>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</si>
  <si>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</si>
  <si>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</si>
  <si>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</si>
  <si>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</si>
  <si>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</si>
  <si>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</si>
  <si>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</si>
  <si>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</si>
  <si>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</si>
  <si>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</si>
  <si>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</si>
  <si>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</si>
  <si>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</si>
  <si>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</si>
  <si>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</si>
  <si>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</si>
  <si>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</si>
  <si>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</si>
  <si>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</si>
  <si>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</si>
  <si>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</si>
  <si>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</si>
  <si>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</si>
  <si>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</si>
  <si>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</si>
  <si>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</si>
  <si>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</si>
  <si>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</si>
  <si>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</si>
  <si>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</si>
  <si>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</si>
  <si>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</si>
  <si>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</si>
  <si>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</si>
  <si>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</si>
  <si>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</si>
  <si>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</si>
  <si>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</si>
  <si>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</si>
  <si>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</si>
  <si>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</si>
  <si>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</si>
  <si>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</si>
  <si>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</si>
  <si>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</si>
  <si>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</si>
  <si>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</si>
  <si>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</si>
  <si>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</si>
  <si>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</si>
  <si>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</si>
  <si>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</si>
  <si>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</si>
  <si>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</si>
  <si>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</si>
  <si>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</si>
  <si>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</si>
  <si>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</si>
  <si>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</si>
  <si>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</si>
  <si>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</si>
  <si>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</si>
  <si>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</si>
  <si>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</si>
  <si>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</si>
  <si>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</si>
  <si>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</si>
  <si>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</si>
  <si>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</si>
  <si>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</si>
  <si>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</si>
  <si>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</si>
  <si>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</si>
  <si>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</si>
  <si>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</si>
  <si>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</si>
  <si>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</si>
  <si>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</si>
  <si>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</si>
  <si>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</si>
  <si>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</si>
  <si>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</si>
  <si>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</si>
  <si>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</si>
  <si>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</si>
  <si>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</si>
  <si>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</si>
  <si>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</si>
  <si>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</si>
  <si>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</si>
  <si>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</si>
  <si>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</si>
  <si>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</si>
  <si>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</si>
  <si>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</si>
  <si>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</si>
  <si>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</si>
  <si>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</si>
  <si>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</si>
  <si>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</si>
  <si>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</si>
  <si>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</si>
  <si>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</si>
  <si>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</si>
  <si>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</si>
  <si>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</si>
  <si>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</si>
  <si>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</si>
  <si>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</si>
  <si>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</si>
  <si>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</si>
  <si>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</si>
  <si>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</si>
  <si>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</si>
  <si>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</si>
  <si>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</si>
  <si>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</si>
  <si>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</si>
  <si>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</si>
  <si>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</si>
  <si>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</si>
  <si>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</si>
  <si>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</si>
  <si>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</si>
  <si>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</si>
  <si>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</si>
  <si>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</si>
  <si>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</si>
  <si>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</si>
  <si>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</si>
  <si>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</si>
  <si>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</si>
  <si>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</si>
  <si>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</si>
  <si>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</si>
  <si>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</si>
  <si>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</si>
  <si>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</si>
  <si>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</si>
  <si>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</si>
  <si>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</si>
  <si>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</si>
  <si>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</si>
  <si>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</si>
  <si>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</si>
  <si>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</si>
  <si>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</si>
  <si>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</si>
  <si>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</si>
  <si>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</si>
  <si>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</si>
  <si>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</si>
  <si>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</si>
  <si>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</si>
  <si>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</si>
  <si>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</si>
  <si>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</si>
  <si>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</si>
  <si>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</si>
  <si>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</si>
  <si>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</si>
  <si>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</si>
  <si>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</si>
  <si>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</si>
  <si>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</si>
  <si>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</si>
  <si>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</si>
  <si>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</si>
  <si>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</si>
  <si>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</si>
  <si>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</si>
  <si>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</si>
  <si>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</si>
  <si>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</si>
  <si>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</si>
  <si>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</si>
  <si>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</si>
  <si>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</si>
  <si>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</si>
  <si>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</si>
  <si>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</si>
  <si>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</si>
  <si>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</si>
  <si>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</si>
  <si>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</si>
  <si>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</si>
  <si>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</si>
  <si>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</si>
  <si>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</si>
  <si>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</si>
  <si>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</si>
  <si>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</si>
  <si>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</si>
  <si>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</si>
  <si>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</si>
  <si>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</si>
  <si>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</si>
  <si>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</si>
  <si>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</si>
  <si>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</si>
  <si>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</si>
  <si>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</si>
  <si>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</si>
  <si>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</si>
  <si>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</si>
  <si>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</si>
  <si>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</si>
  <si>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</si>
  <si>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</si>
  <si>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</si>
  <si>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</si>
  <si>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</si>
  <si>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</si>
  <si>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</si>
  <si>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</si>
  <si>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</si>
  <si>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</si>
  <si>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</si>
  <si>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</si>
  <si>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</si>
  <si>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</si>
  <si>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</si>
  <si>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</si>
  <si>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</si>
  <si>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</si>
  <si>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</si>
  <si>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</si>
  <si>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</si>
  <si>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</si>
  <si>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</si>
  <si>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</si>
  <si>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</si>
  <si>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</si>
  <si>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</si>
  <si>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</si>
  <si>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</si>
  <si>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</si>
  <si>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</si>
  <si>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</si>
  <si>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</si>
  <si>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</si>
  <si>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</si>
  <si>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</si>
  <si>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</si>
  <si>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</si>
  <si>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</si>
  <si>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</si>
  <si>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</si>
  <si>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</si>
  <si>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</si>
  <si>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</si>
  <si>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</si>
  <si>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</si>
  <si>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</si>
  <si>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</si>
  <si>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</si>
  <si>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</si>
  <si>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</si>
  <si>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</si>
  <si>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</si>
  <si>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</si>
  <si>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</si>
  <si>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</si>
  <si>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</si>
  <si>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</si>
  <si>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</si>
  <si>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</si>
  <si>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</si>
  <si>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</si>
  <si>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</si>
  <si>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</si>
  <si>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</si>
  <si>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</si>
  <si>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</si>
  <si>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</si>
  <si>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</si>
  <si>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</si>
  <si>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</si>
  <si>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</si>
  <si>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</si>
  <si>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</si>
  <si>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</si>
  <si>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</si>
  <si>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</si>
  <si>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</si>
  <si>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</si>
  <si>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</si>
  <si>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</si>
  <si>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</si>
  <si>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</si>
  <si>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</si>
  <si>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</si>
  <si>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</si>
  <si>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</si>
  <si>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</si>
  <si>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</si>
  <si>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</si>
  <si>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</si>
  <si>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</si>
  <si>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</si>
  <si>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</si>
  <si>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</si>
  <si>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</si>
  <si>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</si>
  <si>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</si>
  <si>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</si>
  <si>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</si>
  <si>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</si>
  <si>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</si>
  <si>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</si>
  <si>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</si>
  <si>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</si>
  <si>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</si>
  <si>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</si>
  <si>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</si>
  <si>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</si>
  <si>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</si>
  <si>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</si>
  <si>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</si>
  <si>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</si>
  <si>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</si>
  <si>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</si>
  <si>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</si>
  <si>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</si>
  <si>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</si>
  <si>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</si>
  <si>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</si>
  <si>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</si>
  <si>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</si>
  <si>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</si>
  <si>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</si>
  <si>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</si>
  <si>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</si>
  <si>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</si>
  <si>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</si>
  <si>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</si>
  <si>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</si>
  <si>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</si>
  <si>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</si>
  <si>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</si>
  <si>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</si>
  <si>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</si>
  <si>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</si>
  <si>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</si>
  <si>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</si>
  <si>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</si>
  <si>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</si>
  <si>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</si>
  <si>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</si>
  <si>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</si>
  <si>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</si>
  <si>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</si>
  <si>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</si>
  <si>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</si>
  <si>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</si>
  <si>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</si>
  <si>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</si>
  <si>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</si>
  <si>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</si>
  <si>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</si>
  <si>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</si>
  <si>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</si>
  <si>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</si>
  <si>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</si>
  <si>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</si>
  <si>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</si>
  <si>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</si>
  <si>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</si>
  <si>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</si>
  <si>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</si>
  <si>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</si>
  <si>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</si>
  <si>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</si>
  <si>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</si>
  <si>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</si>
  <si>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</si>
  <si>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</si>
  <si>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</si>
  <si>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</si>
  <si>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</si>
  <si>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</si>
  <si>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</si>
  <si>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</si>
  <si>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</si>
  <si>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</si>
  <si>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</si>
  <si>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</si>
  <si>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</si>
  <si>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</si>
  <si>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</si>
  <si>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</si>
  <si>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</si>
  <si>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</si>
  <si>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</si>
  <si>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</si>
  <si>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</si>
  <si>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</si>
  <si>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</si>
  <si>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</si>
  <si>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</si>
  <si>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</si>
  <si>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</si>
  <si>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</si>
  <si>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</si>
  <si>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</si>
  <si>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</si>
  <si>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</si>
  <si>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</si>
  <si>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</si>
  <si>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</si>
  <si>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</si>
  <si>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</si>
  <si>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</si>
  <si>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</si>
  <si>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</si>
  <si>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</si>
  <si>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</si>
  <si>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</si>
  <si>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</si>
  <si>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</si>
  <si>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</si>
  <si>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</si>
  <si>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</si>
  <si>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</si>
  <si>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</si>
  <si>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</si>
  <si>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</si>
  <si>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</si>
  <si>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</si>
  <si>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</si>
  <si>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</si>
  <si>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</si>
  <si>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</si>
  <si>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</si>
  <si>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</si>
  <si>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</si>
  <si>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</si>
  <si>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</si>
  <si>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</si>
  <si>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</si>
  <si>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</si>
  <si>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</si>
  <si>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</si>
  <si>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</si>
  <si>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</si>
  <si>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</si>
  <si>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</si>
  <si>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</si>
  <si>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</si>
  <si>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</si>
  <si>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</si>
  <si>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</si>
  <si>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</si>
  <si>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</si>
  <si>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</si>
  <si>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</si>
  <si>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</si>
  <si>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</si>
  <si>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</si>
  <si>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</si>
  <si>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</si>
  <si>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</si>
  <si>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</si>
  <si>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</si>
  <si>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</si>
  <si>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</si>
  <si>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</si>
  <si>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</si>
  <si>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</si>
  <si>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</si>
  <si>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</si>
  <si>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</si>
  <si>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</si>
  <si>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</si>
  <si>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</si>
  <si>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</si>
  <si>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</si>
  <si>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</si>
  <si>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</si>
  <si>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</si>
  <si>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</si>
  <si>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</si>
  <si>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</si>
  <si>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</si>
  <si>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</si>
  <si>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</si>
  <si>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</si>
  <si>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</si>
  <si>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</si>
  <si>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</si>
  <si>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</si>
  <si>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</si>
  <si>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</si>
  <si>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</si>
  <si>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</si>
  <si>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</si>
  <si>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</si>
  <si>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</si>
  <si>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</si>
  <si>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</si>
  <si>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</si>
  <si>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</si>
  <si>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</si>
  <si>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</si>
  <si>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</si>
  <si>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</si>
  <si>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</si>
  <si>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</si>
  <si>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</si>
  <si>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</si>
  <si>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</si>
  <si>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</si>
  <si>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</si>
  <si>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</si>
  <si>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</si>
  <si>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</si>
  <si>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</si>
  <si>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</si>
  <si>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</si>
  <si>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</si>
  <si>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</si>
  <si>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</si>
  <si>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</si>
  <si>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</si>
  <si>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</si>
  <si>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</si>
  <si>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</si>
  <si>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</si>
  <si>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</si>
  <si>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</si>
  <si>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</si>
  <si>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</si>
  <si>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</si>
  <si>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</si>
  <si>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</si>
  <si>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</si>
  <si>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</si>
  <si>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</si>
  <si>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</si>
  <si>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</si>
  <si>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</si>
  <si>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</si>
  <si>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</si>
  <si>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</si>
  <si>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</si>
  <si>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</si>
  <si>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</si>
  <si>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</si>
  <si>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</si>
  <si>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</si>
  <si>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</si>
  <si>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</si>
  <si>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</si>
  <si>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</si>
  <si>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</si>
  <si>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</si>
  <si>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</si>
  <si>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</si>
  <si>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</si>
  <si>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</si>
  <si>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</si>
  <si>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</si>
  <si>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</si>
  <si>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</si>
  <si>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</si>
  <si>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</si>
  <si>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</si>
  <si>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</si>
  <si>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</si>
  <si>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</si>
  <si>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</si>
  <si>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</si>
  <si>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</si>
  <si>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</si>
  <si>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</si>
  <si>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</si>
  <si>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</si>
  <si>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</si>
  <si>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</si>
  <si>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</si>
  <si>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</si>
  <si>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</si>
  <si>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</si>
  <si>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</si>
  <si>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</si>
  <si>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</si>
  <si>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</si>
  <si>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</si>
  <si>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</si>
  <si>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</si>
  <si>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</si>
  <si>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</si>
  <si>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</si>
  <si>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</si>
  <si>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</si>
  <si>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</si>
  <si>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</si>
  <si>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</si>
  <si>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</si>
  <si>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</si>
  <si>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</si>
  <si>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</si>
  <si>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</si>
  <si>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</si>
  <si>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</si>
  <si>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</si>
  <si>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</si>
  <si>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</si>
  <si>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</si>
  <si>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</si>
  <si>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</si>
  <si>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</si>
  <si>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</si>
  <si>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</si>
  <si>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</si>
  <si>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</si>
  <si>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</si>
  <si>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</si>
  <si>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</si>
  <si>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(blank)</t>
  </si>
  <si>
    <t>Grand Total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</si>
  <si>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</si>
  <si>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</si>
  <si>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</si>
  <si>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</si>
  <si>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</si>
  <si>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</si>
  <si>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</si>
  <si>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</si>
  <si>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</si>
  <si>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</si>
  <si>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</si>
  <si>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</si>
  <si>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</si>
  <si>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</si>
  <si>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</si>
  <si>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</si>
  <si>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</si>
  <si>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</si>
  <si>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</si>
  <si>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</si>
  <si>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</si>
  <si>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</si>
  <si>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</si>
  <si>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</si>
  <si>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</si>
  <si>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</si>
  <si>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</si>
  <si>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</si>
  <si>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</si>
  <si>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</si>
  <si>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</si>
  <si>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</si>
  <si>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</si>
  <si>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</si>
  <si>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</si>
  <si>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</si>
  <si>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</si>
  <si>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</si>
  <si>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</si>
  <si>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</si>
  <si>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</si>
  <si>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</si>
  <si>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</si>
  <si>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</si>
  <si>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</si>
  <si>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</si>
  <si>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</si>
  <si>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</si>
  <si>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</si>
  <si>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</si>
  <si>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</si>
  <si>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</si>
  <si>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</si>
  <si>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</si>
  <si>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</si>
  <si>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</si>
  <si>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</si>
  <si>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</si>
  <si>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</si>
  <si>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</si>
  <si>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</si>
  <si>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</si>
  <si>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</si>
  <si>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</si>
  <si>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</si>
  <si>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</si>
  <si>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</si>
  <si>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Total Count of state</t>
  </si>
  <si>
    <t>Total Count of Years</t>
  </si>
  <si>
    <t>Count of Years</t>
  </si>
  <si>
    <t>Total Count of Category and Sub-Category</t>
  </si>
  <si>
    <t>Count of Category and Sub-Category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</si>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</sst>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colors>
    <mruColors>
      <color rgb="FF6D00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F-0946-AACD-D8D22EA101AD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EF-0946-AACD-D8D22EA101AD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F-0946-AACD-D8D22EA101AD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EF-0946-AACD-D8D22EA10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2564991"/>
        <c:axId val="2059532800"/>
      </c:barChart>
      <c:catAx>
        <c:axId val="33256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532800"/>
        <c:crosses val="autoZero"/>
        <c:auto val="1"/>
        <c:lblAlgn val="ctr"/>
        <c:lblOffset val="100"/>
        <c:noMultiLvlLbl val="0"/>
      </c:catAx>
      <c:valAx>
        <c:axId val="20595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56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3-7F47-97AC-76AEB60810D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3-7F47-97AC-76AEB60810D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3-7F47-97AC-76AEB60810D3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3-7F47-97AC-76AEB60810D3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6613-7F47-97AC-76AEB6081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8773583"/>
        <c:axId val="332819279"/>
      </c:barChart>
      <c:catAx>
        <c:axId val="37877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19279"/>
        <c:crosses val="autoZero"/>
        <c:auto val="1"/>
        <c:lblAlgn val="ctr"/>
        <c:lblOffset val="100"/>
        <c:noMultiLvlLbl val="0"/>
      </c:catAx>
      <c:valAx>
        <c:axId val="33281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77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Sheet2!$B$3:$B$5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A-EC48-9FDB-B59B4911B544}"/>
            </c:ext>
          </c:extLst>
        </c:ser>
        <c:ser>
          <c:idx val="1"/>
          <c:order val="1"/>
          <c:tx>
            <c:strRef>
              <c:f>Sheet2!$C$3:$C$5</c:f>
              <c:strCache>
                <c:ptCount val="1"/>
                <c:pt idx="0">
                  <c:v>canceled - Count of Years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A-EC48-9FDB-B59B4911B544}"/>
            </c:ext>
          </c:extLst>
        </c:ser>
        <c:ser>
          <c:idx val="2"/>
          <c:order val="2"/>
          <c:tx>
            <c:strRef>
              <c:f>Sheet2!$D$3:$D$5</c:f>
              <c:strCache>
                <c:ptCount val="1"/>
                <c:pt idx="0">
                  <c:v>canceled - Count of Category and Sub-Category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A-EC48-9FDB-B59B4911B544}"/>
            </c:ext>
          </c:extLst>
        </c:ser>
        <c:ser>
          <c:idx val="3"/>
          <c:order val="3"/>
          <c:tx>
            <c:strRef>
              <c:f>Sheet2!$E$3:$E$5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A-EC48-9FDB-B59B4911B544}"/>
            </c:ext>
          </c:extLst>
        </c:ser>
        <c:ser>
          <c:idx val="4"/>
          <c:order val="4"/>
          <c:tx>
            <c:strRef>
              <c:f>Sheet2!$F$3:$F$5</c:f>
              <c:strCache>
                <c:ptCount val="1"/>
                <c:pt idx="0">
                  <c:v>failed - Count of Years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Sheet2!$F$6:$F$18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AA-EC48-9FDB-B59B4911B544}"/>
            </c:ext>
          </c:extLst>
        </c:ser>
        <c:ser>
          <c:idx val="5"/>
          <c:order val="5"/>
          <c:tx>
            <c:strRef>
              <c:f>Sheet2!$G$3:$G$5</c:f>
              <c:strCache>
                <c:ptCount val="1"/>
                <c:pt idx="0">
                  <c:v>failed - Count of Category and Sub-Category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Sheet2!$G$6:$G$18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AA-EC48-9FDB-B59B4911B544}"/>
            </c:ext>
          </c:extLst>
        </c:ser>
        <c:ser>
          <c:idx val="6"/>
          <c:order val="6"/>
          <c:tx>
            <c:strRef>
              <c:f>Sheet2!$H$3:$H$5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Sheet2!$H$6:$H$18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AA-EC48-9FDB-B59B4911B544}"/>
            </c:ext>
          </c:extLst>
        </c:ser>
        <c:ser>
          <c:idx val="7"/>
          <c:order val="7"/>
          <c:tx>
            <c:strRef>
              <c:f>Sheet2!$I$3:$I$5</c:f>
              <c:strCache>
                <c:ptCount val="1"/>
                <c:pt idx="0">
                  <c:v>live - Count of Years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Sheet2!$I$6:$I$18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AA-EC48-9FDB-B59B4911B544}"/>
            </c:ext>
          </c:extLst>
        </c:ser>
        <c:ser>
          <c:idx val="8"/>
          <c:order val="8"/>
          <c:tx>
            <c:strRef>
              <c:f>Sheet2!$J$3:$J$5</c:f>
              <c:strCache>
                <c:ptCount val="1"/>
                <c:pt idx="0">
                  <c:v>live - Count of Category and Sub-Category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Sheet2!$J$6:$J$18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CAA-EC48-9FDB-B59B4911B544}"/>
            </c:ext>
          </c:extLst>
        </c:ser>
        <c:ser>
          <c:idx val="9"/>
          <c:order val="9"/>
          <c:tx>
            <c:strRef>
              <c:f>Sheet2!$K$3:$K$5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Sheet2!$K$6:$K$18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CAA-EC48-9FDB-B59B4911B544}"/>
            </c:ext>
          </c:extLst>
        </c:ser>
        <c:ser>
          <c:idx val="10"/>
          <c:order val="10"/>
          <c:tx>
            <c:strRef>
              <c:f>Sheet2!$L$3:$L$5</c:f>
              <c:strCache>
                <c:ptCount val="1"/>
                <c:pt idx="0">
                  <c:v>successful - Count of Years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Sheet2!$L$6:$L$18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AA-EC48-9FDB-B59B4911B544}"/>
            </c:ext>
          </c:extLst>
        </c:ser>
        <c:ser>
          <c:idx val="11"/>
          <c:order val="11"/>
          <c:tx>
            <c:strRef>
              <c:f>Sheet2!$M$3:$M$5</c:f>
              <c:strCache>
                <c:ptCount val="1"/>
                <c:pt idx="0">
                  <c:v>successful - Count of Category and Sub-Category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Sheet2!$M$6:$M$18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CAA-EC48-9FDB-B59B4911B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4470768"/>
        <c:axId val="2074472400"/>
      </c:barChart>
      <c:catAx>
        <c:axId val="207447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472400"/>
        <c:crosses val="autoZero"/>
        <c:auto val="1"/>
        <c:lblAlgn val="ctr"/>
        <c:lblOffset val="100"/>
        <c:noMultiLvlLbl val="0"/>
      </c:catAx>
      <c:valAx>
        <c:axId val="207447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47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8</xdr:row>
      <xdr:rowOff>50800</xdr:rowOff>
    </xdr:from>
    <xdr:to>
      <xdr:col>18</xdr:col>
      <xdr:colOff>622300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5CD44B-E192-D449-89E6-5796B993C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317500</xdr:colOff>
      <xdr:row>7</xdr:row>
      <xdr:rowOff>114300</xdr:rowOff>
    </xdr:from>
    <xdr:to>
      <xdr:col>18</xdr:col>
      <xdr:colOff>609600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75ADD-72D2-954E-B154-43262C451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20</xdr:row>
      <xdr:rowOff>177800</xdr:rowOff>
    </xdr:from>
    <xdr:to>
      <xdr:col>12</xdr:col>
      <xdr:colOff>495300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21BDA-8740-054B-A2FB-7502F7C3E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awn Larkin" refreshedDate="43671.889127662034" createdVersion="6" refreshedVersion="6" minRefreshableVersion="3" recordCount="4115" xr:uid="{03560C18-1481-EE41-A27D-3B974DA74F9B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awn Larkin" refreshedDate="43672.768437268518" createdVersion="6" refreshedVersion="6" minRefreshableVersion="3" recordCount="4114" xr:uid="{6A959BED-C151-9940-8DBD-2DFEA3DF543C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awn Larkin" refreshedDate="43672.807346527778" createdVersion="6" refreshedVersion="6" minRefreshableVersion="3" recordCount="4114" xr:uid="{A5F9E255-83F9-2F4C-92BB-D2D2F86302E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MixedTypes="1" containsNumber="1" minValue="4.4241914790072115E-5" maxValue="25000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6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0.73067996217656661"/>
    <n v="63.917582417582416"/>
    <s v="film &amp; video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0.70122159284788099"/>
    <n v="185.48101265822785"/>
    <s v="film &amp; video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0.95238095238095233"/>
    <n v="15"/>
    <s v="film &amp; video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0.9624639076034649"/>
    <n v="69.266666666666666"/>
    <s v="film &amp; video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0.81306401696495034"/>
    <n v="190.55028169014085"/>
    <s v="film &amp; video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0.91093394077448742"/>
    <n v="93.40425531914893"/>
    <s v="film &amp; video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0.93907735649724144"/>
    <n v="146.87931034482759"/>
    <s v="film &amp; video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0.98792535675082327"/>
    <n v="159.82456140350877"/>
    <s v="film &amp; video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0.99956590280792346"/>
    <n v="291.79333333333335"/>
    <s v="film &amp; video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0.7936633914824045"/>
    <n v="31.499500000000001"/>
    <s v="film &amp; video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0.99502487562189057"/>
    <n v="158.68421052631578"/>
    <s v="film &amp; video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0.82987551867219922"/>
    <n v="80.333333333333329"/>
    <s v="film &amp; video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0.60498507703476645"/>
    <n v="59.961305925030231"/>
    <s v="film &amp; video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0.62511162707626367"/>
    <n v="109.78431372549019"/>
    <s v="film &amp; video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0.99075297225891679"/>
    <n v="147.70731707317074"/>
    <s v="film &amp; video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0.93808630393996251"/>
    <n v="21.755102040816325"/>
    <s v="film &amp; video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0.99758915953113314"/>
    <n v="171.84285714285716"/>
    <s v="film &amp; video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0.99337748344370858"/>
    <n v="41.944444444444443"/>
    <s v="film &amp; video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0.94054707861374642"/>
    <n v="93.264122807017543"/>
    <s v="film &amp; video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0.68825910931174084"/>
    <n v="56.136363636363633"/>
    <s v="film &amp; video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0.99800399201596801"/>
    <n v="80.16"/>
    <s v="film &amp; video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0.9162951956414066"/>
    <n v="199.9009900990099"/>
    <s v="film &amp; video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0.85365853658536583"/>
    <n v="51.25"/>
    <s v="film &amp; video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0.84388185654008441"/>
    <n v="103.04347826086956"/>
    <s v="film &amp; video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0.91905272447928432"/>
    <n v="66.346149825783982"/>
    <s v="film &amp; video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0.75"/>
    <n v="57.142857142857146"/>
    <s v="film &amp; video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0.64432989690721654"/>
    <n v="102.10526315789474"/>
    <s v="film &amp; video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0.89505482210785414"/>
    <n v="148.96666666666667"/>
    <s v="film &amp; video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0.99651220727453915"/>
    <n v="169.6056338028169"/>
    <s v="film &amp; video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0.81081081081081086"/>
    <n v="31.623931623931625"/>
    <s v="film &amp; video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0.98716926744636591"/>
    <n v="76.45264150943396"/>
    <s v="film &amp; video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0.99754558204768584"/>
    <n v="320.44943820224717"/>
    <s v="film &amp; video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0.97947761194029848"/>
    <n v="83.75"/>
    <s v="film &amp; video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0.76650943396226412"/>
    <n v="49.882352941176471"/>
    <s v="film &amp; video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0.60060060060060061"/>
    <n v="59.464285714285715"/>
    <s v="film &amp; video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0.70348223707351387"/>
    <n v="193.84090909090909"/>
    <s v="film &amp; video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0.54513467304309038"/>
    <n v="159.51383399209487"/>
    <s v="film &amp; video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0.90876045074518352"/>
    <n v="41.68181818181818"/>
    <s v="film &amp; video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0.76347533974652615"/>
    <n v="150.89861751152074"/>
    <s v="film &amp; video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0.98667982239763197"/>
    <n v="126.6875"/>
    <s v="film &amp; video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0.70493454179254789"/>
    <n v="117.51479289940828"/>
    <s v="film &amp; video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0.32398107950495691"/>
    <n v="117.36121673003802"/>
    <s v="film &amp; video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0.83333333333333337"/>
    <n v="98.360655737704917"/>
    <s v="film &amp; video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0.96"/>
    <n v="194.44444444444446"/>
    <s v="film &amp; video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0.92927302970885872"/>
    <n v="76.865000000000009"/>
    <s v="film &amp; video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0.92635479388605835"/>
    <n v="56.815789473684212"/>
    <s v="film &amp; video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0.78113904274960944"/>
    <n v="118.33613445378151"/>
    <s v="film &amp; video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0.86051114361930992"/>
    <n v="223.48076923076923"/>
    <s v="film &amp; video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0.91213134691395559"/>
    <n v="28.111111111111111"/>
    <s v="film &amp; video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0.99009900990099009"/>
    <n v="194.23076923076923"/>
    <s v="film &amp; video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0.77547339945897209"/>
    <n v="128.95348837209303"/>
    <s v="film &amp; video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0.93229227362778233"/>
    <n v="49.316091954022987"/>
    <s v="film &amp; video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0.98135426889106969"/>
    <n v="221.52173913043478"/>
    <s v="film &amp; video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0.97172286463900492"/>
    <n v="137.21333333333334"/>
    <s v="film &amp; video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0.99874457806537187"/>
    <n v="606.82242424242418"/>
    <s v="film &amp; video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0.96808961498000357"/>
    <n v="43.040092592592593"/>
    <s v="film &amp; video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0.67430883344571813"/>
    <n v="322.39130434782606"/>
    <s v="film &amp; video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0.64627315812149932"/>
    <n v="96.708333333333329"/>
    <s v="film &amp; video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0.88091368367270539"/>
    <n v="35.474531249999998"/>
    <s v="film &amp; video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0.57692307692307687"/>
    <n v="86.666666666666671"/>
    <s v="film &amp; video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0.92998538594393521"/>
    <n v="132.05263157894737"/>
    <s v="film &amp; video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0.84317032040472173"/>
    <n v="91.230769230769226"/>
    <s v="film &amp; video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0.86021505376344087"/>
    <n v="116.25"/>
    <s v="film &amp; video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0.78636959370904325"/>
    <n v="21.194444444444443"/>
    <s v="film &amp; video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0.90136945060630624"/>
    <n v="62.327134831460668"/>
    <s v="film &amp; video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0.78616352201257866"/>
    <n v="37.411764705882355"/>
    <s v="film &amp; video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0.80681308830121024"/>
    <n v="69.71875"/>
    <s v="film &amp; video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0.92243186582809222"/>
    <n v="58.170731707317074"/>
    <s v="film &amp; video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0.88548861261644185"/>
    <n v="19.471034482758618"/>
    <s v="film &amp; video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0.86633663366336633"/>
    <n v="85.957446808510639"/>
    <s v="film &amp; video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0.65217391304347827"/>
    <n v="30.666666666666668"/>
    <s v="film &amp; video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0.25477707006369427"/>
    <n v="60.384615384615387"/>
    <s v="film &amp; video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3.7009622501850484E-2"/>
    <n v="38.6"/>
    <s v="film &amp; video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0.78740157480314965"/>
    <n v="40.268292682926827"/>
    <s v="film &amp; video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0.93240093240093236"/>
    <n v="273.82978723404256"/>
    <s v="film &amp; video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0.50505050505050508"/>
    <n v="53.035714285714285"/>
    <s v="film &amp; video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0.99987501562304715"/>
    <n v="40.005000000000003"/>
    <s v="film &amp; video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0.97560975609756095"/>
    <n v="15.76923076923077"/>
    <s v="film &amp; video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0.79681274900398402"/>
    <n v="71.714285714285708"/>
    <s v="film &amp; video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0.93926111458985595"/>
    <n v="375.76470588235293"/>
    <s v="film &amp; video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0.95602294455066916"/>
    <n v="104.6"/>
    <s v="film &amp; video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0.97222222222222221"/>
    <n v="60"/>
    <s v="film &amp; video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0.86906141367323286"/>
    <n v="123.28571428571429"/>
    <s v="film &amp; video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0.99601593625498008"/>
    <n v="31.375"/>
    <s v="film &amp; video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0.83333333333333337"/>
    <n v="78.260869565217391"/>
    <s v="film &amp; video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0.95057034220532322"/>
    <n v="122.32558139534883"/>
    <s v="film &amp; video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0.9041591320072333"/>
    <n v="73.733333333333334"/>
    <s v="film &amp; video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0.96153846153846156"/>
    <n v="21.666666666666668"/>
    <s v="film &amp; video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0.76086956521739135"/>
    <n v="21.904761904761905"/>
    <s v="film &amp; video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0.87209302325581395"/>
    <n v="50.588235294117645"/>
    <s v="film &amp; video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0.94117647058823528"/>
    <n v="53.125"/>
    <s v="film &amp; video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0.94117647058823528"/>
    <n v="56.666666666666664"/>
    <s v="film &amp; video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0.94322419181407169"/>
    <n v="40.776666666666664"/>
    <s v="film &amp; video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0.78277886497064575"/>
    <n v="117.92307692307692"/>
    <s v="film &amp; video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0.95098756400877837"/>
    <n v="27.897959183673468"/>
    <s v="film &amp; video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0.83333333333333337"/>
    <n v="60"/>
    <s v="film &amp; video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0.93101988997037666"/>
    <n v="39.383333333333333"/>
    <s v="film &amp; video"/>
    <s v="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0.99502487562189057"/>
    <n v="186.11111111111111"/>
    <s v="film &amp; video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0.97592713077423554"/>
    <n v="111.37681159420291"/>
    <s v="film &amp; video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0.40540540540540543"/>
    <n v="78.723404255319153"/>
    <s v="film &amp; video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0.45558086560364464"/>
    <n v="46.702127659574465"/>
    <s v="film &amp; video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0.76470588235294112"/>
    <n v="65.384615384615387"/>
    <s v="film &amp; video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0.64695009242144175"/>
    <n v="102.0754716981132"/>
    <s v="film &amp; video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0.96153846153846156"/>
    <n v="64.197530864197532"/>
    <s v="film &amp; video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0.70921985815602839"/>
    <n v="90.384615384615387"/>
    <s v="film &amp; video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0.967741935483871"/>
    <n v="88.571428571428569"/>
    <s v="film &amp; video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0.71202531645569622"/>
    <n v="28.727272727272727"/>
    <s v="film &amp; video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0.87983911513323276"/>
    <n v="69.78947368421052"/>
    <s v="film &amp; video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0.9950864840719823"/>
    <n v="167.48962962962963"/>
    <s v="film &amp; video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0.88470834704631274"/>
    <n v="144.91230769230768"/>
    <s v="film &amp; video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0.95641682116476856"/>
    <n v="91.840540540540545"/>
    <s v="film &amp; video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7000"/>
    <n v="10"/>
    <s v="film &amp; video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000"/>
    <n v="1"/>
    <s v="film &amp; video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e v="#DIV/0!"/>
    <e v="#DIV/0!"/>
    <s v="film &amp; video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364.23841059602648"/>
    <n v="25.166666666666668"/>
    <s v="film &amp; video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e v="#DIV/0!"/>
    <e v="#DIV/0!"/>
    <s v="film &amp; video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7.1428571428571432"/>
    <n v="11.666666666666666"/>
    <s v="film &amp; video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18.024513338139869"/>
    <n v="106.69230769230769"/>
    <s v="film &amp; video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42.10526315789474"/>
    <n v="47.5"/>
    <s v="film &amp; video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53.561863952865558"/>
    <n v="311.16666666666669"/>
    <s v="film &amp; video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e v="#DIV/0!"/>
    <e v="#DIV/0!"/>
    <s v="film &amp; video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e v="#DIV/0!"/>
    <e v="#DIV/0!"/>
    <s v="film &amp; video"/>
    <s v="science fiction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x v="2"/>
    <e v="#DIV/0!"/>
    <e v="#DIV/0!"/>
    <s v="film &amp; video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.450685826257349"/>
    <n v="94.506172839506178"/>
    <s v="film &amp; video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e v="#DIV/0!"/>
    <e v="#DIV/0!"/>
    <s v="film &amp; video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e v="#DIV/0!"/>
    <e v="#DIV/0!"/>
    <s v="film &amp; video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7.4441687344913152"/>
    <n v="80.599999999999994"/>
    <s v="film &amp; video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e v="#DIV/0!"/>
    <e v="#DIV/0!"/>
    <s v="film &amp; video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e v="#DIV/0!"/>
    <e v="#DIV/0!"/>
    <s v="film &amp; video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1.833616298811545"/>
    <n v="81.241379310344826"/>
    <s v="film &amp; video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e v="#DIV/0!"/>
    <e v="#DIV/0!"/>
    <s v="film &amp; video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9.2807424593967518"/>
    <n v="46.178571428571431"/>
    <s v="film &amp; video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00"/>
    <n v="10"/>
    <s v="film &amp; video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e v="#DIV/0!"/>
    <e v="#DIV/0!"/>
    <s v="film &amp; video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3.6231884057971016"/>
    <n v="55.945945945945944"/>
    <s v="film &amp; video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13.31360946745562"/>
    <n v="37.555555555555557"/>
    <s v="film &amp; video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73.91304347826087"/>
    <n v="38.333333333333336"/>
    <s v="film &amp; video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e v="#DIV/0!"/>
    <e v="#DIV/0!"/>
    <s v="film &amp; video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1250"/>
    <n v="20"/>
    <s v="film &amp; video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08.69565217391305"/>
    <n v="15.333333333333334"/>
    <s v="film &amp; video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4.31721572794899"/>
    <n v="449.43283582089555"/>
    <s v="film &amp; video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1785.7142857142858"/>
    <n v="28"/>
    <s v="film &amp; video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12666.666666666666"/>
    <n v="15"/>
    <s v="film &amp; video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39.27576601671308"/>
    <n v="35.9"/>
    <s v="film &amp; video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7.5"/>
    <n v="13.333333333333334"/>
    <s v="film &amp; video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16666.666666666668"/>
    <n v="20.25"/>
    <s v="film &amp; video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19.607843137254903"/>
    <n v="119"/>
    <s v="film &amp; video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374.375"/>
    <n v="4"/>
    <s v="film &amp; video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e v="#DIV/0!"/>
    <e v="#DIV/0!"/>
    <s v="film &amp; video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50000"/>
    <n v="10"/>
    <s v="film &amp; video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e v="#DIV/0!"/>
    <e v="#DIV/0!"/>
    <s v="film &amp; video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0000"/>
    <n v="5"/>
    <s v="film &amp; video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6.4367816091954024"/>
    <n v="43.5"/>
    <s v="film &amp; video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e v="#DIV/0!"/>
    <e v="#DIV/0!"/>
    <s v="film &amp; video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87.5"/>
    <n v="91.428571428571431"/>
    <s v="film &amp; video"/>
    <s v="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e v="#DIV/0!"/>
    <e v="#DIV/0!"/>
    <s v="film &amp; video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1.6666666666666667"/>
    <n v="3000"/>
    <s v="film &amp; video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0000"/>
    <n v="5.5"/>
    <s v="film &amp; video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24.615384615384617"/>
    <n v="108.33333333333333"/>
    <s v="film &amp; video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4.4642857142857144"/>
    <n v="56"/>
    <s v="film &amp; video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0.76923076923077"/>
    <n v="32.5"/>
    <s v="film &amp; video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50000"/>
    <n v="1"/>
    <s v="film &amp; video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e v="#DIV/0!"/>
    <e v="#DIV/0!"/>
    <s v="film &amp; video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e v="#DIV/0!"/>
    <e v="#DIV/0!"/>
    <s v="film &amp; video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e v="#DIV/0!"/>
    <e v="#DIV/0!"/>
    <s v="film &amp; video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15.420200462606013"/>
    <n v="49.884615384615387"/>
    <s v="film &amp; video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e v="#DIV/0!"/>
    <e v="#DIV/0!"/>
    <s v="film &amp; video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2.5"/>
    <n v="25.714285714285715"/>
    <s v="film &amp; video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e v="#DIV/0!"/>
    <e v="#DIV/0!"/>
    <s v="film &amp; video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5"/>
    <n v="100"/>
    <s v="film &amp; video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2.9925187032418954"/>
    <n v="30.846153846153847"/>
    <s v="film &amp; video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4.7409972299168972"/>
    <n v="180.5"/>
    <s v="film &amp; video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e v="#DIV/0!"/>
    <e v="#DIV/0!"/>
    <s v="film &amp; video"/>
    <s v="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2.788933511825078"/>
    <n v="373.5"/>
    <s v="film &amp; video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29.411764705882351"/>
    <n v="25.5"/>
    <s v="film &amp; video"/>
    <s v="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18.181818181818183"/>
    <n v="220"/>
    <s v="film &amp; video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e v="#DIV/0!"/>
    <e v="#DIV/0!"/>
    <s v="film &amp; video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6.25"/>
    <n v="160"/>
    <s v="film &amp; video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e v="#DIV/0!"/>
    <e v="#DIV/0!"/>
    <s v="film &amp; video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1449.2753623188405"/>
    <n v="69"/>
    <s v="film &amp; video"/>
    <s v="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240"/>
    <n v="50"/>
    <s v="film &amp; video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20"/>
    <n v="83.333333333333329"/>
    <s v="film &amp; video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58823.529411764706"/>
    <n v="5.666666666666667"/>
    <s v="film &amp; video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e v="#DIV/0!"/>
    <e v="#DIV/0!"/>
    <s v="film &amp; video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833.33333333333337"/>
    <n v="1"/>
    <s v="film &amp; video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e v="#DIV/0!"/>
    <e v="#DIV/0!"/>
    <s v="film &amp; video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2.3890784982935154"/>
    <n v="77.10526315789474"/>
    <s v="film &amp; video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9.5419847328244281"/>
    <n v="32.75"/>
    <s v="film &amp; video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89.605734767025083"/>
    <n v="46.5"/>
    <s v="film &amp; video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e v="#DIV/0!"/>
    <e v="#DIV/0!"/>
    <s v="film &amp; video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3.8178867996563901"/>
    <n v="87.308333333333337"/>
    <s v="film &amp; video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1.7105263157894737"/>
    <n v="54.285714285714285"/>
    <s v="film &amp; video"/>
    <s v="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e v="#DIV/0!"/>
    <e v="#DIV/0!"/>
    <s v="film &amp; video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.3512064343163539"/>
    <n v="93.25"/>
    <s v="film &amp; video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1.9715440475799297"/>
    <n v="117.68368136117556"/>
    <s v="film &amp; video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6.1538461538461542"/>
    <n v="76.470588235294116"/>
    <s v="film &amp; video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e v="#DIV/0!"/>
    <e v="#DIV/0!"/>
    <s v="film &amp; video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6.572769953051643"/>
    <n v="163.84615384615384"/>
    <s v="film &amp; video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e v="#DIV/0!"/>
    <e v="#DIV/0!"/>
    <s v="film &amp; video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e v="#DIV/0!"/>
    <e v="#DIV/0!"/>
    <s v="film &amp; video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3.9603960396039604"/>
    <n v="91.818181818181813"/>
    <s v="film &amp; video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2.2421524663677128"/>
    <n v="185.83333333333334"/>
    <s v="film &amp; video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6300"/>
    <n v="1"/>
    <s v="film &amp; video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2500"/>
    <n v="20"/>
    <s v="film &amp; video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12500"/>
    <n v="1"/>
    <s v="film &amp; video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440"/>
    <n v="10"/>
    <s v="film &amp; video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1.7953824200462347"/>
    <n v="331.53833333333336"/>
    <s v="film &amp; video"/>
    <s v="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8.3731055848614258"/>
    <n v="314.28947368421052"/>
    <s v="film &amp; video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50"/>
    <n v="100"/>
    <s v="film &amp; video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5.6721497447532618"/>
    <n v="115.98684210526316"/>
    <s v="film &amp; video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38.88888888888889"/>
    <n v="120"/>
    <s v="film &amp; video"/>
    <s v="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e v="#DIV/0!"/>
    <e v="#DIV/0!"/>
    <s v="film &amp; video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7.6923076923076925"/>
    <n v="65"/>
    <s v="film &amp; video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e v="#DIV/0!"/>
    <e v="#DIV/0!"/>
    <s v="film &amp; video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e v="#DIV/0!"/>
    <e v="#DIV/0!"/>
    <s v="film &amp; video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e v="#DIV/0!"/>
    <e v="#DIV/0!"/>
    <s v="film &amp; video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16"/>
    <n v="125"/>
    <s v="film &amp; video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e v="#DIV/0!"/>
    <e v="#DIV/0!"/>
    <s v="film &amp; video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e v="#DIV/0!"/>
    <e v="#DIV/0!"/>
    <s v="film &amp; video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e v="#DIV/0!"/>
    <e v="#DIV/0!"/>
    <s v="film &amp; video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250"/>
    <n v="30"/>
    <s v="film &amp; video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e v="#DIV/0!"/>
    <e v="#DIV/0!"/>
    <s v="film &amp; video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6.363636363636367"/>
    <n v="15.714285714285714"/>
    <s v="film &amp; video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e v="#DIV/0!"/>
    <e v="#DIV/0!"/>
    <s v="film &amp; video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2.4937655860349128"/>
    <n v="80.2"/>
    <s v="film &amp; video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e v="#DIV/0!"/>
    <e v="#DIV/0!"/>
    <s v="film &amp; video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e v="#DIV/0!"/>
    <e v="#DIV/0!"/>
    <s v="film &amp; video"/>
    <s v="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00"/>
    <n v="50"/>
    <s v="film &amp; video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e v="#DIV/0!"/>
    <e v="#DIV/0!"/>
    <s v="film &amp; video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4"/>
    <n v="50"/>
    <s v="film &amp; video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0.9290733051225385"/>
    <n v="117.84759124087591"/>
    <s v="film &amp; video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0.8878048780487805"/>
    <n v="109.04255319148936"/>
    <s v="film &amp; video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0.88135593220338981"/>
    <n v="73.019801980198025"/>
    <s v="film &amp; video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0.97473487211478482"/>
    <n v="78.195121951219505"/>
    <s v="film &amp; video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0.87906567876428476"/>
    <n v="47.398809523809526"/>
    <s v="film &amp; video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0.96413420748168144"/>
    <n v="54.020833333333336"/>
    <s v="film &amp; video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0.32737510639690959"/>
    <n v="68.488789237668158"/>
    <s v="film &amp; video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0.74571215510812827"/>
    <n v="108.14516129032258"/>
    <s v="film &amp; video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0.98684592432633256"/>
    <n v="589.95205479452056"/>
    <s v="film &amp; video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0.88558271342543393"/>
    <n v="48.051063829787232"/>
    <s v="film &amp; video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0.94711917916337807"/>
    <n v="72.482837528604122"/>
    <s v="film &amp; video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0.79635949943117179"/>
    <n v="57.077922077922075"/>
    <s v="film &amp; video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0.54182921543129603"/>
    <n v="85.444444444444443"/>
    <s v="film &amp; video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0.99272005294506949"/>
    <n v="215.85714285714286"/>
    <s v="film &amp; video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0.85508637441239532"/>
    <n v="89.38643312101911"/>
    <s v="film &amp; video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0.93691515998997499"/>
    <n v="45.418404255319146"/>
    <s v="film &amp; video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0.71890726096333568"/>
    <n v="65.756363636363631"/>
    <s v="film &amp; video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0.93697454133088409"/>
    <n v="66.70405357142856"/>
    <s v="film &amp; video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0.52317672909908963"/>
    <n v="83.345930232558146"/>
    <s v="film &amp; video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0.75793236858311719"/>
    <n v="105.04609341825902"/>
    <s v="film &amp; video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0.93984962406015038"/>
    <n v="120.90909090909091"/>
    <s v="film &amp; video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0.93109869646182497"/>
    <n v="97.63636363636364"/>
    <s v="film &amp; video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0.41666666666666669"/>
    <n v="41.379310344827587"/>
    <s v="film &amp; video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0.84687572302014846"/>
    <n v="30.654485981308412"/>
    <s v="film &amp; video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0.84602368866328259"/>
    <n v="64.945054945054949"/>
    <s v="film &amp; video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0.90009000900090008"/>
    <n v="95.775862068965523"/>
    <s v="film &amp; video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0.6872852233676976"/>
    <n v="40.416666666666664"/>
    <s v="film &amp; video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0.75971197275217806"/>
    <n v="78.578424242424248"/>
    <s v="film &amp; video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0.89766606822262118"/>
    <n v="50.18018018018018"/>
    <s v="film &amp; video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0.67919200873549601"/>
    <n v="92.251735588972423"/>
    <s v="film &amp; video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0.65527065527065531"/>
    <n v="57.540983606557376"/>
    <s v="film &amp; video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0.95529231944975157"/>
    <n v="109.42160278745645"/>
    <s v="film &amp; video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0.56359090063704553"/>
    <n v="81.892461538461546"/>
    <s v="film &amp; video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0.92785207811029935"/>
    <n v="45.667711864406776"/>
    <s v="film &amp; video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0.64102564102564108"/>
    <n v="55.221238938053098"/>
    <s v="film &amp; video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0.9225517782185525"/>
    <n v="65.298192771084331"/>
    <s v="film &amp; video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0.6775067750677507"/>
    <n v="95.225806451612897"/>
    <s v="film &amp; video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0.90594859787032389"/>
    <n v="75.444794952681391"/>
    <s v="film &amp; video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0.66512292457013356"/>
    <n v="97.816867469879512"/>
    <s v="film &amp; video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0.63565398138132101"/>
    <n v="87.685606557377056"/>
    <s v="film &amp; video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0.64043447074495341"/>
    <n v="54.748948106591868"/>
    <s v="film &amp; video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0.82927241146386188"/>
    <n v="83.953417721518989"/>
    <s v="film &amp; video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0.98825079609091904"/>
    <n v="254.38547486033519"/>
    <s v="film &amp; video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0.87510118357435085"/>
    <n v="101.8269801980198"/>
    <s v="film &amp; video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0.95578399855103147"/>
    <n v="55.066394736842106"/>
    <s v="film &amp; video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0.43701504986185646"/>
    <n v="56.901438721136763"/>
    <s v="film &amp; video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0.91614242960972336"/>
    <n v="121.28148148148148"/>
    <s v="film &amp; video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0.56721497447532609"/>
    <n v="91.189655172413794"/>
    <s v="film &amp; video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0.96889254225970156"/>
    <n v="115.44812080536913"/>
    <s v="film &amp; video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0.95401640908223617"/>
    <n v="67.771551724137936"/>
    <s v="film &amp; video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0.9373437760373271"/>
    <n v="28.576190476190476"/>
    <s v="film &amp; video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0.83319446758873517"/>
    <n v="46.8828125"/>
    <s v="film &amp; video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0.98515438025908253"/>
    <n v="154.42231237322514"/>
    <s v="film &amp; video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0.98634294385432475"/>
    <n v="201.22137404580153"/>
    <s v="film &amp; video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0.75126332440632171"/>
    <n v="100.08204511278196"/>
    <s v="film &amp; video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0.84227407261413234"/>
    <n v="230.08953488372092"/>
    <s v="film &amp; video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0.99364069952305245"/>
    <n v="141.74647887323943"/>
    <s v="film &amp; video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0.91800041441161562"/>
    <n v="56.344351395730705"/>
    <s v="film &amp; video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0.55880750478478924"/>
    <n v="73.341188524590166"/>
    <s v="film &amp; video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0.9830653235110689"/>
    <n v="85.337785234899329"/>
    <s v="film &amp; video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0.8422116477870889"/>
    <n v="61.496215139442228"/>
    <s v="film &amp; video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0.99542106310969536"/>
    <n v="93.018518518518519"/>
    <s v="film &amp; video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0.72744907856450047"/>
    <n v="50.292682926829265"/>
    <s v="film &amp; video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0.43169121381411885"/>
    <n v="106.43243243243244"/>
    <s v="film &amp; video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0.76726342710997442"/>
    <n v="51.719576719576722"/>
    <s v="film &amp; video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0.34141345168999659"/>
    <n v="36.612499999999997"/>
    <s v="film &amp; video"/>
    <s v="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0.89832584728460596"/>
    <n v="42.517361111111114"/>
    <s v="film &amp; video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0.94726870855699397"/>
    <n v="62.712871287128714"/>
    <s v="film &amp; video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0.8407286314806165"/>
    <n v="89.957983193277315"/>
    <s v="film &amp; video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0.96034726156978367"/>
    <n v="28.924722222222222"/>
    <s v="film &amp; video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0.96059956782625433"/>
    <n v="138.8022"/>
    <s v="film &amp; video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0.8938547486033519"/>
    <n v="61.301369863013697"/>
    <s v="film &amp; video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0.95478798090424033"/>
    <n v="80.202702702702709"/>
    <s v="film &amp; video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0.25963910164870829"/>
    <n v="32.095833333333331"/>
    <s v="film &amp; video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0.98767383059418457"/>
    <n v="200.88888888888889"/>
    <s v="film &amp; video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0.87894058361654748"/>
    <n v="108.01265822784811"/>
    <s v="film &amp; video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0.99203068681591222"/>
    <n v="95.699367088607602"/>
    <s v="film &amp; video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0.35295778624876467"/>
    <n v="49.880281690140848"/>
    <s v="film &amp; video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0.88746893858714948"/>
    <n v="110.47058823529412"/>
    <s v="film &amp; video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0.93826233814974669"/>
    <n v="134.91139240506328"/>
    <s v="film &amp; video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0.97406211733273962"/>
    <n v="106.62314540059347"/>
    <s v="film &amp; video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0.92668099933278969"/>
    <n v="145.04301075268816"/>
    <s v="film &amp; video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0.81251880830574785"/>
    <n v="114.58620689655173"/>
    <s v="film &amp; video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0.98425196850393704"/>
    <n v="105.3170731707317"/>
    <s v="film &amp; video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0.95789110693896318"/>
    <n v="70.921195652173907"/>
    <s v="film &amp; video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0.88550638568171591"/>
    <n v="147.17167680278018"/>
    <s v="film &amp; video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0.73313782991202348"/>
    <n v="160.47058823529412"/>
    <s v="film &amp; video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0.96511681773961921"/>
    <n v="156.04578313253012"/>
    <s v="film &amp; video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0.94786729857819907"/>
    <n v="63.17365269461078"/>
    <s v="film &amp; video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0.98204264870931535"/>
    <n v="104.82352941176471"/>
    <s v="film &amp; video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0.93804230570798741"/>
    <n v="97.356164383561648"/>
    <s v="film &amp; video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0.88483829580144224"/>
    <n v="203.63063063063063"/>
    <s v="film &amp; video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0.79854664510590723"/>
    <n v="188.31203007518798"/>
    <s v="film &amp; video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0.98823994465856313"/>
    <n v="146.65217391304347"/>
    <s v="film &amp; video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0.97309673726388091"/>
    <n v="109.1875"/>
    <s v="film &amp; video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0.85587772314615174"/>
    <n v="59.249046653144013"/>
    <s v="film &amp; video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0.98845159058335108"/>
    <n v="97.904838709677421"/>
    <s v="film &amp; video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0.90798811625153442"/>
    <n v="70.000169491525426"/>
    <s v="film &amp; video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0.9252120277563608"/>
    <n v="72.865168539325836"/>
    <s v="film &amp; video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0.79985374103021167"/>
    <n v="146.34782608695653"/>
    <s v="film &amp; video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0.93708165997322623"/>
    <n v="67.909090909090907"/>
    <s v="film &amp; video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0.99634937588675099"/>
    <n v="169.85083076923075"/>
    <s v="film &amp; video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0.98011701943800744"/>
    <n v="58.413339694656486"/>
    <s v="film &amp; video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0.97958944967541961"/>
    <n v="119.99298245614035"/>
    <s v="film &amp; video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0.81118881118881114"/>
    <n v="99.860335195530723"/>
    <s v="film &amp; video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0.5872376809279295"/>
    <n v="90.579148936170213"/>
    <s v="film &amp; video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0.89613363144712144"/>
    <n v="117.77361477572559"/>
    <s v="film &amp; video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0.970873786407767"/>
    <n v="86.554621848739501"/>
    <s v="film &amp; video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0.93777223294728651"/>
    <n v="71.899281437125751"/>
    <s v="film &amp; video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0.87138375740676188"/>
    <n v="129.81900452488688"/>
    <s v="film &amp; video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0.78529194382852918"/>
    <n v="44.912863070539416"/>
    <s v="film &amp; video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0.85792724776938911"/>
    <n v="40.755244755244753"/>
    <s v="film &amp; video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0.92065607125602222"/>
    <n v="103.52394779771615"/>
    <s v="film &amp; video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0.96206706981858159"/>
    <n v="125.44827586206897"/>
    <s v="film &amp; video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0.86016220201523719"/>
    <n v="246.60606060606059"/>
    <s v="film &amp; video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0.97378189622601086"/>
    <n v="79.401340206185566"/>
    <s v="film &amp; video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0.57471264367816088"/>
    <n v="86.138613861386133"/>
    <s v="film &amp; video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0.97004501008846811"/>
    <n v="193.04868913857678"/>
    <s v="film &amp; video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0.95369458128078821"/>
    <n v="84.023178807947019"/>
    <s v="film &amp; video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0.98643649815043155"/>
    <n v="139.82758620689654"/>
    <s v="film &amp; video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0.90027638485014905"/>
    <n v="109.82189265536722"/>
    <s v="film &amp; video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0.80541666666666667"/>
    <n v="139.53488372093022"/>
    <s v="film &amp; video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0.98684210526315785"/>
    <n v="347.84615384615387"/>
    <s v="film &amp; video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0.90775874366189879"/>
    <n v="68.24159292035398"/>
    <s v="film &amp; video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0.96178507309566552"/>
    <n v="239.93846153846152"/>
    <s v="film &amp; video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0.98701298701298701"/>
    <n v="287.31343283582089"/>
    <s v="film &amp; video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0.96758493702473436"/>
    <n v="86.84882352941176"/>
    <s v="film &amp; video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0.96050407253726755"/>
    <n v="81.84905660377359"/>
    <s v="film &amp; video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0.90780601442433928"/>
    <n v="42.874970059880241"/>
    <s v="film &amp; video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0.81953778069168992"/>
    <n v="709.41860465116281"/>
    <s v="film &amp; video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0.87589706457697092"/>
    <n v="161.25517890772127"/>
    <s v="film &amp; video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0.7978723404255319"/>
    <n v="41.777777777777779"/>
    <s v="film &amp; video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0.9375"/>
    <n v="89.887640449438209"/>
    <s v="film &amp; video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0.76540375047837739"/>
    <n v="45.051724137931032"/>
    <s v="film &amp; video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0.83333333333333337"/>
    <n v="42.857142857142854"/>
    <s v="film &amp; video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0.94375963020030817"/>
    <n v="54.083333333333336"/>
    <s v="film &amp; video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0.87412587412587417"/>
    <n v="103.21804511278195"/>
    <s v="film &amp; video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0.8947211452430659"/>
    <n v="40.397590361445786"/>
    <s v="film &amp; video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0.86147484493452786"/>
    <n v="116.85906040268456"/>
    <s v="film &amp; video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0.70671378091872794"/>
    <n v="115.51020408163265"/>
    <s v="film &amp; video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0.95483624558388236"/>
    <n v="104.31274900398407"/>
    <s v="film &amp; video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0.39087947882736157"/>
    <n v="69.772727272727266"/>
    <s v="film &amp; video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0.48377723970944309"/>
    <n v="43.020833333333336"/>
    <s v="film &amp; video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0.89202087328843493"/>
    <n v="58.540469973890339"/>
    <s v="film &amp; video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0.94355645298258195"/>
    <n v="111.79535864978902"/>
    <s v="film &amp; video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0.99833610648918469"/>
    <n v="46.230769230769234"/>
    <s v="film &amp; video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0.46731270598652169"/>
    <n v="144.69039145907473"/>
    <s v="film &amp; video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0.79264426125554854"/>
    <n v="88.845070422535215"/>
    <s v="film &amp; video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0.55085653330429996"/>
    <n v="81.75107284768211"/>
    <s v="film &amp; video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0.99393698439518929"/>
    <n v="104.25906735751295"/>
    <s v="film &amp; video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0.9910537311833717"/>
    <n v="90.616504854368927"/>
    <s v="film &amp; video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0.90541984318128321"/>
    <n v="157.33048433048432"/>
    <s v="film &amp; video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0.89370602776193198"/>
    <n v="105.18"/>
    <s v="film &amp; video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0.92554456728477608"/>
    <n v="58.719836956521746"/>
    <s v="film &amp; video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0.9375"/>
    <n v="81.632653061224488"/>
    <s v="film &amp; video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0.96246137663532971"/>
    <n v="56.460043668122275"/>
    <s v="film &amp; video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0.7989773090444231"/>
    <n v="140.1044776119403"/>
    <s v="film &amp; video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0.9362857544122466"/>
    <n v="224.85263157894738"/>
    <s v="film &amp; video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0.89045212706751853"/>
    <n v="181.13306451612902"/>
    <s v="film &amp; video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0.96327977497784456"/>
    <n v="711.04109589041093"/>
    <s v="film &amp; video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0.70596540769502292"/>
    <n v="65.883720930232556"/>
    <s v="film &amp; video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0.95002850085502566"/>
    <n v="75.185714285714283"/>
    <s v="film &amp; video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0.97001274873898347"/>
    <n v="133.14391143911439"/>
    <s v="film &amp; video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0.92885375494071143"/>
    <n v="55.2"/>
    <s v="film &amp; video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0.92846508142307171"/>
    <n v="86.163714285714292"/>
    <s v="film &amp; video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0.98473658296405708"/>
    <n v="92.318181818181813"/>
    <s v="film &amp; video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0.9858270925001561"/>
    <n v="160.16473684210527"/>
    <s v="film &amp; video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0.73099415204678364"/>
    <n v="45.6"/>
    <s v="film &amp; video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0.77942322681215903"/>
    <n v="183.28571428571428"/>
    <s v="film &amp; video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0.98960910440376049"/>
    <n v="125.78838174273859"/>
    <s v="film &amp; video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0.78839482812992745"/>
    <n v="57.654545454545456"/>
    <s v="film &amp; video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0.95160211136718464"/>
    <n v="78.660818713450297"/>
    <s v="film &amp; video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0.97225141896153033"/>
    <n v="91.480769230769226"/>
    <s v="film &amp; video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0.97897990294113535"/>
    <n v="68.09809523809524"/>
    <s v="film &amp; video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0.83182910902784124"/>
    <n v="48.086800000000004"/>
    <s v="film &amp; video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0.99752992589777689"/>
    <n v="202.42307692307693"/>
    <s v="film &amp; video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0.99370064767988642"/>
    <n v="216.75"/>
    <s v="film &amp; video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0.99564405724953331"/>
    <n v="110.06849315068493"/>
    <s v="film &amp; video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227.58620689655172"/>
    <n v="4.833333333333333"/>
    <s v="film &amp; video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49.833887043189371"/>
    <n v="50.166666666666664"/>
    <s v="film &amp; video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93.023255813953483"/>
    <n v="35.833333333333336"/>
    <s v="film &amp; video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30.718954248366"/>
    <n v="11.76923076923077"/>
    <s v="film &amp; video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14.713094654242274"/>
    <n v="40.78"/>
    <s v="film &amp; video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8333.3333333333339"/>
    <n v="3"/>
    <s v="film &amp; video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75.187969924812023"/>
    <n v="16.625"/>
    <s v="film &amp; video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e v="#DIV/0!"/>
    <e v="#DIV/0!"/>
    <s v="film &amp; video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17.751479289940828"/>
    <n v="52"/>
    <s v="film &amp; video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e v="#DIV/0!"/>
    <e v="#DIV/0!"/>
    <s v="film &amp; video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41.666666666666664"/>
    <n v="4.8"/>
    <s v="film &amp; video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7.2289156626506026"/>
    <n v="51.875"/>
    <s v="film &amp; video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.526315789473685"/>
    <n v="71.25"/>
    <s v="film &amp; video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e v="#DIV/0!"/>
    <e v="#DIV/0!"/>
    <s v="film &amp; video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20"/>
    <n v="62.5"/>
    <s v="film &amp; video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36666.666666666664"/>
    <n v="1"/>
    <s v="film &amp; video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e v="#DIV/0!"/>
    <e v="#DIV/0!"/>
    <s v="film &amp; video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e v="#DIV/0!"/>
    <e v="#DIV/0!"/>
    <s v="film &amp; video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10.660980810234541"/>
    <n v="170.54545454545453"/>
    <s v="film &amp; video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e v="#DIV/0!"/>
    <e v="#DIV/0!"/>
    <s v="film &amp; video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000"/>
    <n v="5"/>
    <s v="film &amp; video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e v="#DIV/0!"/>
    <e v="#DIV/0!"/>
    <s v="film &amp; video"/>
    <s v="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2.5407263488267824"/>
    <n v="393.58823529411762"/>
    <s v="film &amp; video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000"/>
    <n v="5"/>
    <s v="film &amp; video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20"/>
    <n v="50"/>
    <s v="film &amp; video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0000"/>
    <n v="1"/>
    <s v="film &amp; video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13.70757180156658"/>
    <n v="47.875"/>
    <s v="film &amp; video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6000"/>
    <n v="5"/>
    <s v="film &amp; video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0.484087306426044"/>
    <n v="20.502500000000001"/>
    <s v="film &amp; video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44.444444444444443"/>
    <n v="9"/>
    <s v="film &amp; video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26.26262626262626"/>
    <n v="56.571428571428569"/>
    <s v="film &amp; video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e v="#DIV/0!"/>
    <e v="#DIV/0!"/>
    <s v="film &amp; video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1.5625"/>
    <n v="40"/>
    <s v="film &amp; video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3649.0384615384614"/>
    <n v="13"/>
    <s v="film &amp; video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21.95121951219512"/>
    <n v="16.399999999999999"/>
    <s v="film &amp; video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1444.4444444444443"/>
    <n v="22.5"/>
    <s v="film &amp; video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45.70491803278688"/>
    <n v="20.333333333333332"/>
    <s v="film &amp; video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e v="#DIV/0!"/>
    <e v="#DIV/0!"/>
    <s v="film &amp; video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12.180267965895249"/>
    <n v="16.755102040816325"/>
    <s v="film &amp; video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1560"/>
    <n v="25"/>
    <s v="film &amp; video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340"/>
    <n v="12.5"/>
    <s v="film &amp; video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e v="#DIV/0!"/>
    <e v="#DIV/0!"/>
    <s v="film &amp; video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e v="#DIV/0!"/>
    <e v="#DIV/0!"/>
    <s v="film &amp; video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44"/>
    <n v="113.63636363636364"/>
    <s v="film &amp; video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1010"/>
    <n v="1"/>
    <s v="film &amp; video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3.7101449275362319"/>
    <n v="17.25"/>
    <s v="film &amp; video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31.57894736842104"/>
    <n v="15.2"/>
    <s v="film &amp; video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4.6349942062572422"/>
    <n v="110.64102564102564"/>
    <s v="film &amp; video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e v="#DIV/0!"/>
    <e v="#DIV/0!"/>
    <s v="film &amp; video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e v="#DIV/0!"/>
    <e v="#DIV/0!"/>
    <s v="film &amp; video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98.039215686274517"/>
    <n v="25.5"/>
    <s v="film &amp; video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8.4085002293227333"/>
    <n v="38.476470588235294"/>
    <s v="film &amp; video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5.6737588652482271"/>
    <n v="28.2"/>
    <s v="film &amp; video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4.843205574912893"/>
    <n v="61.5"/>
    <s v="film &amp; video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300"/>
    <n v="1"/>
    <s v="film &amp; video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e v="#DIV/0!"/>
    <e v="#DIV/0!"/>
    <s v="film &amp; video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44.837657110131474"/>
    <n v="39.569274193548388"/>
    <s v="film &amp; video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e v="#DIV/0!"/>
    <e v="#DIV/0!"/>
    <s v="film &amp; video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e v="#DIV/0!"/>
    <e v="#DIV/0!"/>
    <s v="film &amp; video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.0712530712530715"/>
    <n v="88.8"/>
    <s v="film &amp; video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5.1519835136527563"/>
    <n v="55.457142857142856"/>
    <s v="film &amp; video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16.393442622950818"/>
    <n v="87.142857142857139"/>
    <s v="film &amp; video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000"/>
    <n v="10"/>
    <s v="film &amp; video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1.9920318725099602"/>
    <n v="51.224489795918366"/>
    <s v="film &amp; video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536.91275167785238"/>
    <n v="13.545454545454545"/>
    <s v="film &amp; video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4.5647569876644765"/>
    <n v="66.520080000000007"/>
    <s v="film &amp; video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11000"/>
    <n v="50"/>
    <s v="film &amp; video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e v="#DIV/0!"/>
    <e v="#DIV/0!"/>
    <s v="film &amp; video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e v="#DIV/0!"/>
    <e v="#DIV/0!"/>
    <s v="film &amp; video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348.82325581395349"/>
    <n v="71.666666666666671"/>
    <s v="film &amp; video"/>
    <s v="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e v="#DIV/0!"/>
    <e v="#DIV/0!"/>
    <s v="film &amp; video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e v="#DIV/0!"/>
    <e v="#DIV/0!"/>
    <s v="film &amp; video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e v="#DIV/0!"/>
    <e v="#DIV/0!"/>
    <s v="film &amp; video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e v="#DIV/0!"/>
    <e v="#DIV/0!"/>
    <s v="film &amp; video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645.16129032258061"/>
    <n v="10.333333333333334"/>
    <s v="film &amp; video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e v="#DIV/0!"/>
    <e v="#DIV/0!"/>
    <s v="film &amp; video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60000"/>
    <n v="1"/>
    <s v="film &amp; video"/>
    <s v="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49.33333333333334"/>
    <n v="10"/>
    <s v="film &amp; video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21.74615898463594"/>
    <n v="136.09090909090909"/>
    <s v="film &amp; video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.471204188481675"/>
    <n v="73.461538461538467"/>
    <s v="film &amp; video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0.232558139534884"/>
    <n v="53.75"/>
    <s v="film &amp; video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e v="#DIV/0!"/>
    <e v="#DIV/0!"/>
    <s v="film &amp; video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86.956521739130437"/>
    <n v="57.5"/>
    <s v="film &amp; video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57.017543859649123"/>
    <n v="12.666666666666666"/>
    <s v="film &amp; video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73.134328358208961"/>
    <n v="67"/>
    <s v="film &amp; video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230.76923076923077"/>
    <n v="3.7142857142857144"/>
    <s v="film &amp; video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800"/>
    <n v="250"/>
    <s v="film &amp; video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1.25"/>
    <n v="64"/>
    <s v="film &amp; video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25"/>
    <n v="133.33333333333334"/>
    <s v="film &amp; video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500"/>
    <n v="10"/>
    <s v="film &amp; video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e v="#DIV/0!"/>
    <e v="#DIV/0!"/>
    <s v="film &amp; video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3.333333333333336"/>
    <n v="30"/>
    <s v="film &amp; video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727.27272727272725"/>
    <n v="5.5"/>
    <s v="film &amp; video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7.181844297615628"/>
    <n v="102.38235294117646"/>
    <s v="film &amp; video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0"/>
    <n v="16.666666666666668"/>
    <s v="film &amp; video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3.9349316457750194"/>
    <n v="725.02941176470586"/>
    <s v="film &amp; video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e v="#DIV/0!"/>
    <e v="#DIV/0!"/>
    <s v="film &amp; video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73.170731707317074"/>
    <n v="68.333333333333329"/>
    <s v="film &amp; video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e v="#DIV/0!"/>
    <e v="#DIV/0!"/>
    <s v="film &amp; video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4.3703568827385286"/>
    <n v="39.228571428571428"/>
    <s v="film &amp; video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0.97943192948090108"/>
    <n v="150.14705882352942"/>
    <s v="theater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0.95565749235474007"/>
    <n v="93.428571428571431"/>
    <s v="theater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0.87209302325581395"/>
    <n v="110.96774193548387"/>
    <s v="theater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0.82918739635157546"/>
    <n v="71.785714285714292"/>
    <s v="theater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0.92019297761301933"/>
    <n v="29.258076923076924"/>
    <s v="theater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0.8771929824561403"/>
    <n v="74.347826086956516"/>
    <s v="theater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0.99157164105106599"/>
    <n v="63.829113924050631"/>
    <s v="theater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0.86466165413533835"/>
    <n v="44.333333333333336"/>
    <s v="theater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0.76677316293929709"/>
    <n v="86.944444444444443"/>
    <s v="theater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0.92779291553133514"/>
    <n v="126.55172413793103"/>
    <s v="theater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0.81135902636916835"/>
    <n v="71.242774566473983"/>
    <s v="theater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0.99800399201596801"/>
    <n v="117.88235294117646"/>
    <s v="theater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0.95541401273885351"/>
    <n v="327.08333333333331"/>
    <s v="theater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0.97560975609756095"/>
    <n v="34.745762711864408"/>
    <s v="theater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0.8456117873158232"/>
    <n v="100.06410256410257"/>
    <s v="theater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0.82987551867219922"/>
    <n v="40.847457627118644"/>
    <s v="theater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0.33066596124594932"/>
    <n v="252.01666666666668"/>
    <s v="theater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0.99360120821906917"/>
    <n v="25.161000000000001"/>
    <s v="theater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15000"/>
    <n v="1"/>
    <s v="technology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80"/>
    <n v="25"/>
    <s v="technology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250000"/>
    <n v="1"/>
    <s v="technology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14.28571428571428"/>
    <n v="35"/>
    <s v="technology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83.333333333333329"/>
    <n v="3"/>
    <s v="technology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3.6517674554484372"/>
    <n v="402.70588235294116"/>
    <s v="technology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1153.8461538461538"/>
    <n v="26"/>
    <s v="technology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e v="#DIV/0!"/>
    <e v="#DIV/0!"/>
    <s v="technology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1111.1111111111111"/>
    <n v="9"/>
    <s v="technology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6.764705882352942"/>
    <n v="8.5"/>
    <s v="technology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42.85714285714286"/>
    <n v="8.75"/>
    <s v="technology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19.836022216344883"/>
    <n v="135.03571428571428"/>
    <s v="technology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e v="#DIV/0!"/>
    <e v="#DIV/0!"/>
    <s v="technology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203.2520325203252"/>
    <n v="20.5"/>
    <s v="technology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2.7330508474576272"/>
    <n v="64.36363636363636"/>
    <s v="technology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e v="#DIV/0!"/>
    <e v="#DIV/0!"/>
    <s v="technology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40"/>
    <n v="200"/>
    <s v="technology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09.80966325036603"/>
    <n v="68.3"/>
    <s v="technology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e v="#DIV/0!"/>
    <e v="#DIV/0!"/>
    <s v="technology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4800"/>
    <n v="50"/>
    <s v="technology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8333.3333333333339"/>
    <n v="4"/>
    <s v="technology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272.72727272727275"/>
    <n v="27.5"/>
    <s v="technology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e v="#DIV/0!"/>
    <e v="#DIV/0!"/>
    <s v="technology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1102.9411764705883"/>
    <n v="34"/>
    <s v="technology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18000"/>
    <n v="1"/>
    <s v="technology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e v="#DIV/0!"/>
    <e v="#DIV/0!"/>
    <s v="technology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5000"/>
    <n v="1"/>
    <s v="technology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e v="#DIV/0!"/>
    <e v="#DIV/0!"/>
    <s v="technology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00"/>
    <n v="49"/>
    <s v="technology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25"/>
    <n v="20"/>
    <s v="technology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598.5915492957746"/>
    <n v="142"/>
    <s v="technology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235.84905660377359"/>
    <n v="53"/>
    <s v="technology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e v="#DIV/0!"/>
    <e v="#DIV/0!"/>
    <s v="technology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256.90173410404623"/>
    <n v="38.444444444444443"/>
    <s v="technology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39.75"/>
    <n v="20"/>
    <s v="technology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231.66023166023166"/>
    <n v="64.75"/>
    <s v="technology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80000"/>
    <n v="1"/>
    <s v="technology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500"/>
    <n v="10"/>
    <s v="technology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8928.5714285714294"/>
    <n v="2"/>
    <s v="technology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68.571428571428569"/>
    <n v="35"/>
    <s v="technology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000"/>
    <n v="1"/>
    <s v="technology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e v="#DIV/0!"/>
    <e v="#DIV/0!"/>
    <s v="technology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e v="#DIV/0!"/>
    <e v="#DIV/0!"/>
    <s v="technology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9000"/>
    <n v="1"/>
    <s v="technology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00"/>
    <n v="5"/>
    <s v="technology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e v="#DIV/0!"/>
    <e v="#DIV/0!"/>
    <s v="technology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78.57142857142858"/>
    <n v="14"/>
    <s v="technology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11.009174311926605"/>
    <n v="389.28571428571428"/>
    <s v="technology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29.900332225913623"/>
    <n v="150.5"/>
    <s v="technology"/>
    <s v="web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7500"/>
    <n v="1"/>
    <s v="technology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22.421524663677129"/>
    <n v="24.777777777777779"/>
    <s v="technology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1639.344262295082"/>
    <n v="30.5"/>
    <s v="technology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0"/>
    <n v="250"/>
    <s v="technology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4.3478260869565215"/>
    <n v="16.428571428571427"/>
    <s v="technology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961.53846153846155"/>
    <n v="13"/>
    <s v="technology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234.74178403755869"/>
    <n v="53.25"/>
    <s v="technology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3333.3333333333335"/>
    <n v="3"/>
    <s v="technology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375"/>
    <n v="10"/>
    <s v="technology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2.9411764705882355"/>
    <n v="121.42857142857143"/>
    <s v="technology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612.9032258064517"/>
    <n v="15.5"/>
    <s v="technology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50"/>
    <n v="100"/>
    <s v="technology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71.428571428571431"/>
    <n v="23.333333333333332"/>
    <s v="technology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e v="#DIV/0!"/>
    <e v="#DIV/0!"/>
    <s v="technology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25.422867021456902"/>
    <n v="45.386153846153846"/>
    <s v="technology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e v="#DIV/0!"/>
    <e v="#DIV/0!"/>
    <s v="technology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8.167938931297712"/>
    <n v="16.375"/>
    <s v="technology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500"/>
    <n v="10"/>
    <s v="technology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e v="#DIV/0!"/>
    <e v="#DIV/0!"/>
    <s v="technology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02.6694045174538"/>
    <n v="292.2"/>
    <s v="technology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56"/>
    <n v="5"/>
    <s v="technology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e v="#DIV/0!"/>
    <e v="#DIV/0!"/>
    <s v="technology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e v="#DIV/0!"/>
    <e v="#DIV/0!"/>
    <s v="technology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e v="#DIV/0!"/>
    <e v="#DIV/0!"/>
    <s v="technology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4.6809174598221253"/>
    <n v="105.93388429752066"/>
    <s v="technology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e v="#DIV/0!"/>
    <e v="#DIV/0!"/>
    <s v="technology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e v="#DIV/0!"/>
    <e v="#DIV/0!"/>
    <s v="technology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e v="#DIV/0!"/>
    <e v="#DIV/0!"/>
    <s v="technology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3.333333333333336"/>
    <n v="20"/>
    <s v="technology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e v="#DIV/0!"/>
    <e v="#DIV/0!"/>
    <s v="technology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2500000"/>
    <n v="1"/>
    <s v="technology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00"/>
    <n v="300"/>
    <s v="technology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95.785440613026822"/>
    <n v="87"/>
    <s v="technology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17.595307917888562"/>
    <n v="37.888888888888886"/>
    <s v="technology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e v="#DIV/0!"/>
    <e v="#DIV/0!"/>
    <s v="technology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e v="#DIV/0!"/>
    <e v="#DIV/0!"/>
    <s v="technology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e v="#DIV/0!"/>
    <e v="#DIV/0!"/>
    <s v="technology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5.7537399309551205"/>
    <n v="111.41025641025641"/>
    <s v="technology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5000"/>
    <n v="90"/>
    <s v="technology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e v="#DIV/0!"/>
    <e v="#DIV/0!"/>
    <s v="technology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571.42857142857144"/>
    <n v="116.66666666666667"/>
    <s v="technology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1199.9000000000001"/>
    <n v="10"/>
    <s v="technology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72.463768115942031"/>
    <n v="76.666666666666671"/>
    <s v="technology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e v="#DIV/0!"/>
    <e v="#DIV/0!"/>
    <s v="technology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8.0321285140562253"/>
    <n v="49.8"/>
    <s v="technology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5000"/>
    <n v="1"/>
    <s v="technology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12500"/>
    <n v="2"/>
    <s v="technology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500"/>
    <n v="4"/>
    <s v="technology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e v="#DIV/0!"/>
    <e v="#DIV/0!"/>
    <s v="technology"/>
    <s v="web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x v="7"/>
    <n v="11111.111111111111"/>
    <n v="3"/>
    <s v="technology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000000"/>
    <n v="1"/>
    <s v="technology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0.69306930693069302"/>
    <n v="50.5"/>
    <s v="technology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0.83919018147487678"/>
    <n v="151.31746031746033"/>
    <s v="technology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6.8470405379035051E-2"/>
    <n v="134.3592456301748"/>
    <s v="technology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0.94510812036897018"/>
    <n v="174.02631578947367"/>
    <s v="technology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0.33320236259134411"/>
    <n v="73.486268364348675"/>
    <s v="technology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0.35880875493362036"/>
    <n v="23.518987341772153"/>
    <s v="technology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0.75828665131136197"/>
    <n v="39.074444444444445"/>
    <s v="technology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0.93414292386735176"/>
    <n v="125.94117647058823"/>
    <s v="technology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0.78850139677390285"/>
    <n v="1644"/>
    <s v="technology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0.71448985424406974"/>
    <n v="42.670731707317074"/>
    <s v="technology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0.88967971530249113"/>
    <n v="35.125"/>
    <s v="technology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0.99474773197517108"/>
    <n v="239.35238095238094"/>
    <s v="technology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0.99535500995355009"/>
    <n v="107.64285714285714"/>
    <s v="technology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0.70698358384118321"/>
    <n v="95.830623306233065"/>
    <s v="technology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0.37412314886983633"/>
    <n v="31.663376110562684"/>
    <s v="technology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0.68079312398944769"/>
    <n v="42.886861313868614"/>
    <s v="technology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0.4682524817381532"/>
    <n v="122.73563218390805"/>
    <s v="technology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0.79554494828957834"/>
    <n v="190.45454545454547"/>
    <s v="technology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0.95728534976969215"/>
    <n v="109.33695652173913"/>
    <s v="technology"/>
    <s v="wearables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0.99436526350679488"/>
    <n v="143.66666666666666"/>
    <s v="technology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2.701111837802486"/>
    <n v="84.944444444444443"/>
    <s v="technology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05.26315789473684"/>
    <n v="10.555555555555555"/>
    <s v="technology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250"/>
    <n v="39"/>
    <s v="technology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285.71428571428572"/>
    <n v="100"/>
    <s v="technology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13.274336283185841"/>
    <n v="31.172413793103448"/>
    <s v="technology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5.3648068669527893"/>
    <n v="155.33333333333334"/>
    <s v="technology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25000"/>
    <n v="2"/>
    <s v="technology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9.9800399201596814"/>
    <n v="178.92857142857142"/>
    <s v="technology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21.92982456140351"/>
    <n v="27.36"/>
    <s v="technology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4.6495408578402886"/>
    <n v="1536.25"/>
    <s v="technology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3.4156893999772286"/>
    <n v="84.99677419354839"/>
    <s v="technology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2.5363544132566789"/>
    <n v="788.5333333333333"/>
    <s v="technology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4.6236360273719255"/>
    <n v="50.29767441860465"/>
    <s v="technology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487.80487804878049"/>
    <n v="68.333333333333329"/>
    <s v="technology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3333.3333333333335"/>
    <n v="7.5"/>
    <s v="technology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6.7340067340067344"/>
    <n v="34.269230769230766"/>
    <s v="technology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67.980965329707686"/>
    <n v="61.291666666666664"/>
    <s v="technology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3.9086929330831768"/>
    <n v="133.25"/>
    <s v="technology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26.173285198555956"/>
    <n v="65.17647058823529"/>
    <s v="technology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6.4574600657074885"/>
    <n v="93.90425531914893"/>
    <s v="technology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3.859215807347947"/>
    <n v="150.65116279069767"/>
    <s v="technology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2500"/>
    <n v="1"/>
    <s v="technology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943.39622641509436"/>
    <n v="13.25"/>
    <s v="technology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17.4496644295302"/>
    <n v="99.333333333333329"/>
    <s v="technology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13.362284950726574"/>
    <n v="177.39259259259259"/>
    <s v="technology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3.6166365280289332"/>
    <n v="55.3"/>
    <s v="technology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e v="#DIV/0!"/>
    <e v="#DIV/0!"/>
    <s v="technology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28.169014084507044"/>
    <n v="591.66666666666663"/>
    <s v="technology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1.3700506918755995"/>
    <n v="405.5"/>
    <s v="technology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1.7346429887898698"/>
    <n v="343.14732142857144"/>
    <s v="technology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8.1037277147487838"/>
    <n v="72.588235294117652"/>
    <s v="technology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92.30769230769232"/>
    <n v="26"/>
    <s v="technology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15.313935681470138"/>
    <n v="6.4975124378109452"/>
    <s v="technology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2.8298149301035713"/>
    <n v="119.38513513513513"/>
    <s v="technology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254.23728813559322"/>
    <n v="84.285714285714292"/>
    <s v="technology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94.339622641509436"/>
    <n v="90.857142857142861"/>
    <s v="technology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175000"/>
    <n v="1"/>
    <s v="technology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2.1561017680034498"/>
    <n v="20.342105263157894"/>
    <s v="technology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6.4977257959714096"/>
    <n v="530.68965517241384"/>
    <s v="technology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1.2132667169021305"/>
    <n v="120.39184269662923"/>
    <s v="technology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7.220843672456574"/>
    <n v="13"/>
    <s v="technology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3.7593984962406015"/>
    <n v="291.33333333333331"/>
    <s v="technology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.2453413125458401"/>
    <n v="124.9191891891892"/>
    <s v="technology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17.921146953405017"/>
    <n v="119.57142857142857"/>
    <s v="technology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14.34511434511434"/>
    <n v="120.25"/>
    <s v="technology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02.35414534288638"/>
    <n v="195.4"/>
    <s v="technology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e v="#DIV/0!"/>
    <e v="#DIV/0!"/>
    <s v="technology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1.266987885359955"/>
    <n v="117.69868421052631"/>
    <s v="technology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4.5264229942288106"/>
    <n v="23.948509485094849"/>
    <s v="technology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245.90163934426229"/>
    <n v="30.5"/>
    <s v="technology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e v="#DIV/0!"/>
    <e v="#DIV/0!"/>
    <s v="technology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2.9593678790210411"/>
    <n v="99.973372781065095"/>
    <s v="technology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461.90476190476193"/>
    <n v="26.25"/>
    <s v="technology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25.62814070351759"/>
    <n v="199"/>
    <s v="technology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6.6696309470875947"/>
    <n v="80.321428571428569"/>
    <s v="technology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19.798416126709864"/>
    <n v="115.75"/>
    <s v="technology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9.79020979020979"/>
    <n v="44.6875"/>
    <s v="technology"/>
    <s v="wearables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27.86885245901641"/>
    <n v="76.25"/>
    <s v="technology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33.33333333333334"/>
    <n v="22.5"/>
    <s v="technology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77.319587628865975"/>
    <n v="19.399999999999999"/>
    <s v="technology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0.69469835466179164"/>
    <n v="66.707317073170728"/>
    <s v="publishing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0.81893538400079902"/>
    <n v="84.142857142857139"/>
    <s v="publishing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0.75743804156819972"/>
    <n v="215.72549019607843"/>
    <s v="publishing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0.91424392027793011"/>
    <n v="54.69"/>
    <s v="publishing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0.94812278460952915"/>
    <n v="51.62944055944056"/>
    <s v="publishing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0.99651220727453915"/>
    <n v="143.35714285714286"/>
    <s v="publishing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0.98619329388560162"/>
    <n v="72.428571428571431"/>
    <s v="publishing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0.64302774205401436"/>
    <n v="36.530201342281877"/>
    <s v="publishing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0.94727469071481352"/>
    <n v="60.903461538461535"/>
    <s v="publishing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0.76540375047837739"/>
    <n v="43.55"/>
    <s v="publishing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0.7564868749527196"/>
    <n v="99.766037735849054"/>
    <s v="publishing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0.79365079365079361"/>
    <n v="88.732394366197184"/>
    <s v="publishing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0.625"/>
    <n v="4.9230769230769234"/>
    <s v="publishing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0.83001328021248344"/>
    <n v="17.822485207100591"/>
    <s v="publishing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0.79662605435801315"/>
    <n v="187.19298245614036"/>
    <s v="publishing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0.87407710475907086"/>
    <n v="234.80786026200875"/>
    <s v="publishing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0.31732040546496254"/>
    <n v="105.04629629629629"/>
    <s v="publishing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0.81699346405228757"/>
    <n v="56.666666666666664"/>
    <s v="publishing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0.93691442848219864"/>
    <n v="39.048780487804876"/>
    <s v="publishing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0.63157894736842102"/>
    <n v="68.345323741007192"/>
    <s v="publishing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0.93109869646182497"/>
    <n v="169.57894736842104"/>
    <s v="publishing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0.97789947193428517"/>
    <n v="141.42340425531913"/>
    <s v="publishing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0.90322580645161288"/>
    <n v="67.391304347826093"/>
    <s v="publishing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0.67567567567567566"/>
    <n v="54.266666666666666"/>
    <s v="publishing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0.97732603596559808"/>
    <n v="82.516129032258064"/>
    <s v="publishing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0.55835010060362178"/>
    <n v="53.729729729729726"/>
    <s v="publishing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0.90024110910186861"/>
    <n v="34.206185567010309"/>
    <s v="publishing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0.99957161216621448"/>
    <n v="127.32727272727273"/>
    <s v="publishing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0.99750623441396513"/>
    <n v="45.56818181818182"/>
    <s v="publishing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0.94732853353543012"/>
    <n v="95.963636363636368"/>
    <s v="publishing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0.97477516999341962"/>
    <n v="77.271186440677965"/>
    <s v="publishing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0.84388185654008441"/>
    <n v="57.338709677419352"/>
    <s v="publishing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0.89525514771709935"/>
    <n v="53.19047619047619"/>
    <s v="publishing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0.78125"/>
    <n v="492.30769230769232"/>
    <s v="publishing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0.96385542168674698"/>
    <n v="42.346938775510203"/>
    <s v="publishing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0.9812810820782748"/>
    <n v="37.466029411764708"/>
    <s v="publishing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0.84951456310679607"/>
    <n v="37.454545454545453"/>
    <s v="publishing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0.42016806722689076"/>
    <n v="33.055555555555557"/>
    <s v="publishing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0.98039215686274506"/>
    <n v="134.21052631578948"/>
    <s v="publishing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0.98116169544740972"/>
    <n v="51.474747474747474"/>
    <s v="publishing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e v="#DIV/0!"/>
    <e v="#DIV/0!"/>
    <s v="publishing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21.276595744680851"/>
    <n v="39.166666666666664"/>
    <s v="publishing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e v="#DIV/0!"/>
    <e v="#DIV/0!"/>
    <s v="publishing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858"/>
    <n v="5"/>
    <s v="publishing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e v="#DIV/0!"/>
    <e v="#DIV/0!"/>
    <s v="publishing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2.7766759222530744"/>
    <n v="57.295454545454547"/>
    <s v="publishing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e v="#DIV/0!"/>
    <e v="#DIV/0!"/>
    <s v="publishing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28.248587570621471"/>
    <n v="59"/>
    <s v="publishing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e v="#DIV/0!"/>
    <e v="#DIV/0!"/>
    <s v="publishing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2.4154589371980677"/>
    <n v="31.846153846153847"/>
    <s v="publishing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e v="#DIV/0!"/>
    <e v="#DIV/0!"/>
    <s v="publishing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3800"/>
    <n v="10"/>
    <s v="publishing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0"/>
    <n v="50"/>
    <s v="publishing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17.46875"/>
    <n v="16"/>
    <s v="publishing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1.4245014245014245"/>
    <n v="39"/>
    <s v="publishing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58.823529411764703"/>
    <n v="34"/>
    <s v="publishing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1.9455252918287937"/>
    <n v="63.122807017543863"/>
    <s v="publishing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42.85714285714286"/>
    <n v="7"/>
    <s v="publishing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250"/>
    <n v="2"/>
    <s v="publishing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7.5"/>
    <n v="66.666666666666671"/>
    <s v="publishing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0.96153846153846156"/>
    <n v="38.518518518518519"/>
    <s v="music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0.75101151863916715"/>
    <n v="42.609200000000001"/>
    <s v="music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0.67506750675067506"/>
    <n v="63.485714285714288"/>
    <s v="music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0.97560975609756095"/>
    <n v="102.5"/>
    <s v="music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0.55362402285359968"/>
    <n v="31.142758620689655"/>
    <s v="music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0.70028011204481788"/>
    <n v="162.27272727272728"/>
    <s v="music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0.87591240875912413"/>
    <n v="80.588235294117652"/>
    <s v="music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0.49138841797498833"/>
    <n v="59.85441176470588"/>
    <s v="music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0.91397849462365588"/>
    <n v="132.85714285714286"/>
    <s v="music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0.69264261165052587"/>
    <n v="92.547820512820508"/>
    <s v="music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0.96277278562259305"/>
    <n v="60.859375"/>
    <s v="music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0.99557566175914236"/>
    <n v="41.851833333333339"/>
    <s v="music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0.97295882084466978"/>
    <n v="88.325937499999995"/>
    <s v="music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0.94955489614243327"/>
    <n v="158.96226415094338"/>
    <s v="music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0.89456869009584661"/>
    <n v="85.054347826086953"/>
    <s v="music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0.98667982239763197"/>
    <n v="112.61111111111111"/>
    <s v="music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0.92994420334779915"/>
    <n v="45.436619718309856"/>
    <s v="music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0.87043024123352397"/>
    <n v="46.218390804597703"/>
    <s v="music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0.99980003999200162"/>
    <n v="178.60714285714286"/>
    <s v="music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0.6573181419807187"/>
    <n v="40.75"/>
    <s v="music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0.89668808256703869"/>
    <n v="43.733921568627444"/>
    <s v="music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0.98684210526315785"/>
    <n v="81.066666666666663"/>
    <s v="music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0.81128747795414458"/>
    <n v="74.60526315789474"/>
    <s v="music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0.95238095238095233"/>
    <n v="58.333333333333336"/>
    <s v="music"/>
    <s v="rock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0.95751047277079593"/>
    <n v="117.67605633802818"/>
    <s v="music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0.95124851367419738"/>
    <n v="73.771929824561397"/>
    <s v="music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0.96362322331968198"/>
    <n v="79.82692307692308"/>
    <s v="music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0.95238095238095233"/>
    <n v="58.333333333333336"/>
    <s v="music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0.96153846153846156"/>
    <n v="86.666666666666671"/>
    <s v="music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0.65861690450054888"/>
    <n v="27.606060606060606"/>
    <s v="music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0.62501562539063471"/>
    <n v="24.999375000000001"/>
    <s v="music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0.78554595443833464"/>
    <n v="45.464285714285715"/>
    <s v="music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0.93457943925233644"/>
    <n v="99.534883720930239"/>
    <s v="music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0.86864262181161622"/>
    <n v="39.31"/>
    <s v="music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0.72933785846955745"/>
    <n v="89.419999999999987"/>
    <s v="music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0.64220183486238536"/>
    <n v="28.684210526315791"/>
    <s v="music"/>
    <s v="rock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0.91954022988505746"/>
    <n v="31.071428571428573"/>
    <s v="music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0.74599030212607231"/>
    <n v="70.55263157894737"/>
    <s v="music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0.83916083916083917"/>
    <n v="51.811594202898547"/>
    <s v="music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0.55710306406685239"/>
    <n v="43.515151515151516"/>
    <s v="music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0.74415143481698531"/>
    <n v="39.816666666666663"/>
    <s v="music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0.995698582125219"/>
    <n v="126.8080808080808"/>
    <s v="music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0.98566308243727596"/>
    <n v="113.87755102040816"/>
    <s v="music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0.967741935483871"/>
    <n v="28.181818181818183"/>
    <s v="music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0.93457943925233644"/>
    <n v="36.60526315789474"/>
    <s v="music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0.96153846153846156"/>
    <n v="32.5"/>
    <s v="music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0.92735703245749612"/>
    <n v="60.65625"/>
    <s v="music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0.42857142857142855"/>
    <n v="175"/>
    <s v="music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0.99396596395481829"/>
    <n v="97.993896103896105"/>
    <s v="music"/>
    <s v="rock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0.98360655737704916"/>
    <n v="148.78048780487805"/>
    <s v="music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0.76325284485151268"/>
    <n v="96.08"/>
    <s v="music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0.85287846481876328"/>
    <n v="58.625"/>
    <s v="music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0.99078176644499572"/>
    <n v="109.70695652173914"/>
    <s v="music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0.82101806239737274"/>
    <n v="49.112903225806448"/>
    <s v="music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0.68775790921595603"/>
    <n v="47.672131147540981"/>
    <s v="music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0.85751085179982955"/>
    <n v="60.737812499999997"/>
    <s v="music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0.83045028675448407"/>
    <n v="63.37715789473684"/>
    <s v="music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0.98697196999605208"/>
    <n v="53.893617021276597"/>
    <s v="music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0.95858895705521474"/>
    <n v="66.871794871794876"/>
    <s v="music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0.3743448964312453"/>
    <n v="63.102362204724407"/>
    <s v="music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0.51510989010989006"/>
    <n v="36.628930817610062"/>
    <s v="music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0.83070139441536062"/>
    <n v="34.005706214689269"/>
    <s v="music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0.81966602335303018"/>
    <n v="28.553404255319148"/>
    <s v="music"/>
    <s v="metal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0.8340283569641368"/>
    <n v="41.704347826086959"/>
    <s v="music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0.64443370388271304"/>
    <n v="46.669172932330824"/>
    <s v="music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0.76657723265619016"/>
    <n v="37.271428571428572"/>
    <s v="music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0.95264017419706037"/>
    <n v="59.258064516129032"/>
    <s v="music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0.84587695837250831"/>
    <n v="65.8623246492986"/>
    <s v="music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0.96666666666666667"/>
    <n v="31.914893617021278"/>
    <s v="music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0.45871559633027525"/>
    <n v="19.464285714285715"/>
    <s v="music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0.69441631415394056"/>
    <n v="22.737763157894737"/>
    <s v="music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0.95533795080009554"/>
    <n v="42.724489795918366"/>
    <s v="music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5.5118110236220472"/>
    <n v="52.916666666666664"/>
    <s v="music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44.554455445544555"/>
    <n v="50.5"/>
    <s v="music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294.11764705882354"/>
    <n v="42.5"/>
    <s v="music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22.222222222222221"/>
    <n v="18"/>
    <s v="music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2.4074074074074074"/>
    <n v="34.177215189873415"/>
    <s v="music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48.888888888888886"/>
    <n v="22.5"/>
    <s v="music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5.46875"/>
    <n v="58.18181818181818"/>
    <s v="music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4.1631973355537051"/>
    <n v="109.18181818181819"/>
    <s v="music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900"/>
    <n v="50"/>
    <s v="music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8.4615384615384617"/>
    <n v="346.66666666666669"/>
    <s v="music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22.58064516129031"/>
    <n v="12.4"/>
    <s v="music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18.46153846153846"/>
    <n v="27.083333333333332"/>
    <s v="music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23.07692307692308"/>
    <n v="32.5"/>
    <s v="music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77.777777777777771"/>
    <n v="9"/>
    <s v="music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4.1095890410958908"/>
    <n v="34.761904761904759"/>
    <s v="music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e v="#DIV/0!"/>
    <e v="#DIV/0!"/>
    <s v="music"/>
    <s v="jazz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2.4510108864696734"/>
    <n v="28.577777777777779"/>
    <s v="music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1.4803849000740192"/>
    <n v="46.586206896551722"/>
    <s v="music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76.92307692307692"/>
    <n v="32.5"/>
    <s v="music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.2608695652173911"/>
    <n v="21.466666666666665"/>
    <s v="music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3.451327433628322"/>
    <n v="14.125"/>
    <s v="music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25"/>
    <n v="30"/>
    <s v="music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4.9668874172185431"/>
    <n v="21.571428571428573"/>
    <s v="music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2.4987506246876561"/>
    <n v="83.375"/>
    <s v="music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00"/>
    <n v="10"/>
    <s v="music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1.3333333333333333"/>
    <n v="35.714285714285715"/>
    <s v="music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2.4390243902439024"/>
    <n v="29.285714285714285"/>
    <s v="music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e v="#DIV/0!"/>
    <e v="#DIV/0!"/>
    <s v="music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13.888888888888889"/>
    <n v="18"/>
    <s v="music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10.591784164859002"/>
    <n v="73.760000000000005"/>
    <s v="music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24"/>
    <n v="31.25"/>
    <s v="music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0.76923076923077"/>
    <n v="28.888888888888889"/>
    <s v="music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2.4539877300613497"/>
    <n v="143.8235294117647"/>
    <s v="music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2.5529742149604289"/>
    <n v="147.81132075471697"/>
    <s v="music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41.025641025641029"/>
    <n v="27.857142857142858"/>
    <s v="music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2.5"/>
    <n v="44.444444444444443"/>
    <s v="music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e v="#DIV/0!"/>
    <e v="#DIV/0!"/>
    <s v="music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5.714285714285715"/>
    <n v="35"/>
    <s v="music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2.6785714285714284"/>
    <n v="35"/>
    <s v="music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238.0952380952381"/>
    <n v="10.5"/>
    <s v="music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e v="#DIV/0!"/>
    <e v="#DIV/0!"/>
    <s v="music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33.33333333333331"/>
    <n v="30"/>
    <s v="music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1.25"/>
    <n v="40"/>
    <s v="music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31.12582781456956"/>
    <n v="50.333333333333336"/>
    <s v="music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3.163265306122447"/>
    <n v="32.666666666666664"/>
    <s v="music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e v="#DIV/0!"/>
    <e v="#DIV/0!"/>
    <s v="music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e v="#DIV/0!"/>
    <e v="#DIV/0!"/>
    <s v="music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e v="#DIV/0!"/>
    <e v="#DIV/0!"/>
    <s v="music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0.76923076923077"/>
    <n v="65"/>
    <s v="music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4.4715447154471546"/>
    <n v="24.6"/>
    <s v="music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e v="#DIV/0!"/>
    <e v="#DIV/0!"/>
    <s v="music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16.66666666666667"/>
    <n v="15"/>
    <s v="music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15.136226034308779"/>
    <n v="82.583333333333329"/>
    <s v="music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e v="#DIV/0!"/>
    <e v="#DIV/0!"/>
    <s v="music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17.333333333333332"/>
    <n v="41.666666666666664"/>
    <s v="music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e v="#DIV/0!"/>
    <e v="#DIV/0!"/>
    <s v="music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66.66666666666666"/>
    <n v="30"/>
    <s v="music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19.897959183673468"/>
    <n v="19.600000000000001"/>
    <s v="music"/>
    <s v="jazz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200"/>
    <n v="100"/>
    <s v="music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e v="#DIV/0!"/>
    <e v="#DIV/0!"/>
    <s v="music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.2362459546925568"/>
    <n v="231.75"/>
    <s v="music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4.753521126760563"/>
    <n v="189.33333333333334"/>
    <s v="music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45.454545454545453"/>
    <n v="55"/>
    <s v="music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9.1743119266055047"/>
    <n v="21.8"/>
    <s v="music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7.5"/>
    <n v="32"/>
    <s v="music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e v="#DIV/0!"/>
    <e v="#DIV/0!"/>
    <s v="music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e v="#DIV/0!"/>
    <e v="#DIV/0!"/>
    <s v="music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9.2063492063492056"/>
    <n v="56.25"/>
    <s v="music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e v="#DIV/0!"/>
    <e v="#DIV/0!"/>
    <s v="music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2.6086956521739131"/>
    <n v="69"/>
    <s v="music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15.267175572519085"/>
    <n v="18.714285714285715"/>
    <s v="music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6.8790731354091239"/>
    <n v="46.033333333333331"/>
    <s v="music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16.666666666666668"/>
    <n v="60"/>
    <s v="music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.2894736842105261"/>
    <n v="50.666666666666664"/>
    <s v="music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70"/>
    <n v="25"/>
    <s v="music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e v="#DIV/0!"/>
    <e v="#DIV/0!"/>
    <s v="music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87.5"/>
    <n v="20"/>
    <s v="music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280"/>
    <n v="25"/>
    <s v="music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68.75"/>
    <n v="20"/>
    <s v="music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5.8290155440414511"/>
    <n v="110.28571428571429"/>
    <s v="technology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43.066322136089575"/>
    <n v="37.451612903225808"/>
    <s v="technology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11.22754491017964"/>
    <n v="41.75"/>
    <s v="technology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.380622837370241"/>
    <n v="24.083333333333332"/>
    <s v="technology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7.5041272699984995"/>
    <n v="69.40625"/>
    <s v="technology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40.257648953301128"/>
    <n v="155.25"/>
    <s v="technology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52.447552447552447"/>
    <n v="57.2"/>
    <s v="technology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e v="#DIV/0!"/>
    <e v="#DIV/0!"/>
    <s v="technology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8.3333333333333339"/>
    <n v="60"/>
    <s v="technology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73.260073260073256"/>
    <n v="39"/>
    <s v="technology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3.566333808844508"/>
    <n v="58.416666666666664"/>
    <s v="technology"/>
    <s v="wearables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2.6048450117218027"/>
    <n v="158.63636363636363"/>
    <s v="technology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2.503576537911302"/>
    <n v="99.857142857142861"/>
    <s v="technology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19.04761904761905"/>
    <n v="25.2"/>
    <s v="technology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2.3037935800952236"/>
    <n v="89.191780821917803"/>
    <s v="technology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17.663683466792275"/>
    <n v="182.6236559139785"/>
    <s v="technology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58.072009291521489"/>
    <n v="50.647058823529413"/>
    <s v="technology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51.502145922746784"/>
    <n v="33.285714285714285"/>
    <s v="technology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8.827468785471055"/>
    <n v="51.823529411764703"/>
    <s v="technology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2.5733401955738548"/>
    <n v="113.62573099415205"/>
    <s v="technology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2.169167803547067"/>
    <n v="136.46276595744681"/>
    <s v="technology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2.3703186207240701"/>
    <n v="364.35454545454547"/>
    <s v="technology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3.5112359550561796"/>
    <n v="19.243243243243242"/>
    <s v="technology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92.838196286472154"/>
    <n v="41.888888888888886"/>
    <s v="technology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25.14220705346985"/>
    <n v="30.310344827586206"/>
    <s v="technology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83.892617449664428"/>
    <n v="49.666666666666664"/>
    <s v="technology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6.756756756756757"/>
    <n v="59.2"/>
    <s v="technology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5.6148231330713081"/>
    <n v="43.97530864197531"/>
    <s v="technology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75.471698113207552"/>
    <n v="26.5"/>
    <s v="technology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2.1428571428571428"/>
    <n v="1272.7272727272727"/>
    <s v="technology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2.1777003484320558"/>
    <n v="164"/>
    <s v="technology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442.47787610619469"/>
    <n v="45.2"/>
    <s v="technology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2.8880866425992782"/>
    <n v="153.88888888888889"/>
    <s v="technology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48.661800486618006"/>
    <n v="51.375"/>
    <s v="technology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78.57142857142858"/>
    <n v="93.333333333333329"/>
    <s v="technology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8.358266206367475"/>
    <n v="108.625"/>
    <s v="technology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51.921079958463139"/>
    <n v="160.5"/>
    <s v="technology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2.9702970297029703"/>
    <n v="75.75"/>
    <s v="technology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1.7773585681535473"/>
    <n v="790.83739837398377"/>
    <s v="technology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1.2074728077123704"/>
    <n v="301.93916666666667"/>
    <s v="technology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6.7294751009421265"/>
    <n v="47.935483870967744"/>
    <s v="technology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8080.727272727273"/>
    <n v="2.75"/>
    <s v="technology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5833.333333333333"/>
    <n v="1"/>
    <s v="technology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.3891255568924588"/>
    <n v="171.79329608938548"/>
    <s v="technology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94.339622641509436"/>
    <n v="35.333333333333336"/>
    <s v="technology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15.889830508474576"/>
    <n v="82.086956521739125"/>
    <s v="technology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7.8431372549019605"/>
    <n v="110.8695652173913"/>
    <s v="technology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7.5642965204236008"/>
    <n v="161.21951219512195"/>
    <s v="technology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e v="#DIV/0!"/>
    <e v="#DIV/0!"/>
    <s v="technology"/>
    <s v="wearables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5.9630292188431726"/>
    <n v="52.40625"/>
    <s v="technology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961.53846153846155"/>
    <n v="13"/>
    <s v="technology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23.584905660377359"/>
    <n v="30.285714285714285"/>
    <s v="technology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214.13276231263384"/>
    <n v="116.75"/>
    <s v="technology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3.9861055748533682"/>
    <n v="89.59693877551021"/>
    <s v="technology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42.835724994645531"/>
    <n v="424.45454545454544"/>
    <s v="technology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13.774104683195592"/>
    <n v="80.666666666666671"/>
    <s v="technology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61.53846153846154"/>
    <n v="13"/>
    <s v="technology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76.92307692307692"/>
    <n v="8.125"/>
    <s v="technology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.7076988757649068"/>
    <n v="153.42794759825327"/>
    <s v="technology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12.83916802191218"/>
    <n v="292.07499999999999"/>
    <s v="technology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45.132163034705407"/>
    <n v="3304"/>
    <s v="technology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0.96153846153846156"/>
    <n v="1300"/>
    <s v="technology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.3780405405405407"/>
    <n v="134.54545454545453"/>
    <s v="technology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6.2285892245406416"/>
    <n v="214.06666666666666"/>
    <s v="technology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1.2164266251459712"/>
    <n v="216.33684210526314"/>
    <s v="technology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1.3324272827810422"/>
    <n v="932.31055900621118"/>
    <s v="technology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17.094017094017094"/>
    <n v="29.25"/>
    <s v="technology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2.256317689530686"/>
    <n v="174.94736842105263"/>
    <s v="technology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374"/>
    <n v="250"/>
    <s v="technology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7.6161462300076161"/>
    <n v="65"/>
    <s v="technology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523.86363636363637"/>
    <n v="55"/>
    <s v="technology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266.66666666666669"/>
    <n v="75"/>
    <s v="technology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4.6435989080298549E-3"/>
    <n v="1389.3561935483872"/>
    <s v="technology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2.896200185356812"/>
    <n v="95.911111111111111"/>
    <s v="technology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.2679738562091503"/>
    <n v="191.25"/>
    <s v="technology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7.5"/>
    <n v="40"/>
    <s v="technology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5.186488388458834"/>
    <n v="74.78947368421052"/>
    <s v="technology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4.3708586114656365"/>
    <n v="161.11830985915492"/>
    <s v="technology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2.206119162640903"/>
    <n v="88.714285714285708"/>
    <s v="technology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2.112676056338028"/>
    <n v="53.25"/>
    <s v="technology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0.48650345260514755"/>
    <n v="106.2"/>
    <s v="music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0.28424945353042558"/>
    <n v="22.079728033472804"/>
    <s v="music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0.8703220191470844"/>
    <n v="31.054054054054053"/>
    <s v="music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0.42167404596247099"/>
    <n v="36.206106870229007"/>
    <s v="music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0.84290202739010145"/>
    <n v="388.9762295081967"/>
    <s v="music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0.90968373935117708"/>
    <n v="71.848571428571432"/>
    <s v="music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0.99991714972188017"/>
    <n v="57.381803278688523"/>
    <s v="music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0.96999870684081213"/>
    <n v="69.666666666666671"/>
    <s v="music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0.85273300929478979"/>
    <n v="45.988235294117644"/>
    <s v="music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0.8947745168217609"/>
    <n v="79.262411347517727"/>
    <s v="music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0.29231218941829873"/>
    <n v="43.031446540880502"/>
    <s v="music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0.93109869646182497"/>
    <n v="108.48484848484848"/>
    <s v="music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0.92168415590799546"/>
    <n v="61.029583333333335"/>
    <s v="music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0.97218155197657397"/>
    <n v="50.592592592592595"/>
    <s v="music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0.76922011849066707"/>
    <n v="39.157168674698795"/>
    <s v="music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0.92891760904684972"/>
    <n v="65.15789473684211"/>
    <s v="music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0.88999291961188398"/>
    <n v="23.963127962085309"/>
    <s v="music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0.97943192948090108"/>
    <n v="48.61904761904762"/>
    <s v="music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0.68807339449541283"/>
    <n v="35.73770491803279"/>
    <s v="music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0.78003120124804992"/>
    <n v="21.366666666666667"/>
    <s v="music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340"/>
    <n v="250"/>
    <s v="journalism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e v="#DIV/0!"/>
    <e v="#DIV/0!"/>
    <s v="journalism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65"/>
    <n v="10"/>
    <s v="journalism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11.713716762328687"/>
    <n v="29.236301369863014"/>
    <s v="journalism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1166.6666666666667"/>
    <n v="3"/>
    <s v="journalism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7.593984962406012"/>
    <n v="33.25"/>
    <s v="journalism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e v="#DIV/0!"/>
    <e v="#DIV/0!"/>
    <s v="journalism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2000"/>
    <n v="1"/>
    <s v="journalism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70.754716981132077"/>
    <n v="53"/>
    <s v="journalism"/>
    <s v="audio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e v="#DIV/0!"/>
    <e v="#DIV/0!"/>
    <s v="journalism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e v="#DIV/0!"/>
    <e v="#DIV/0!"/>
    <s v="journalism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e v="#DIV/0!"/>
    <e v="#DIV/0!"/>
    <s v="journalism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e v="#DIV/0!"/>
    <e v="#DIV/0!"/>
    <s v="journalism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00"/>
    <n v="15"/>
    <s v="journalism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e v="#DIV/0!"/>
    <e v="#DIV/0!"/>
    <s v="journalism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e v="#DIV/0!"/>
    <e v="#DIV/0!"/>
    <s v="journalism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e v="#DIV/0!"/>
    <e v="#DIV/0!"/>
    <s v="journalism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e v="#DIV/0!"/>
    <e v="#DIV/0!"/>
    <s v="journalism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e v="#DIV/0!"/>
    <e v="#DIV/0!"/>
    <s v="journalism"/>
    <s v="audio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e v="#DIV/0!"/>
    <e v="#DIV/0!"/>
    <s v="journalism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00"/>
    <n v="50"/>
    <s v="journalism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e v="#DIV/0!"/>
    <e v="#DIV/0!"/>
    <s v="journalism"/>
    <s v="audio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1.0473684210526315"/>
    <n v="47.5"/>
    <s v="journalism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e v="#DIV/0!"/>
    <e v="#DIV/0!"/>
    <s v="journalism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11.142751021418844"/>
    <n v="65.666666666666671"/>
    <s v="games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7.037037037037038"/>
    <n v="16.2"/>
    <s v="games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29.697089685210848"/>
    <n v="34.128378378378379"/>
    <s v="games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3.8461538461538463"/>
    <n v="13"/>
    <s v="games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666.66666666666663"/>
    <n v="11.25"/>
    <s v="games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2.5882352941176472"/>
    <n v="40.476190476190474"/>
    <s v="games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42.85714285714286"/>
    <n v="35"/>
    <s v="games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e v="#DIV/0!"/>
    <e v="#DIV/0!"/>
    <s v="games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1470.5882352941176"/>
    <n v="12.75"/>
    <s v="games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75"/>
    <n v="10"/>
    <s v="games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15.849721162312886"/>
    <n v="113.56666666666666"/>
    <s v="games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22.222222222222221"/>
    <n v="15"/>
    <s v="games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1.5932361813315206"/>
    <n v="48.281025641025643"/>
    <s v="games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3.4041394335511983"/>
    <n v="43.976047904191617"/>
    <s v="games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13.333333333333334"/>
    <n v="9"/>
    <s v="games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8.34808259587021"/>
    <n v="37.666666666666664"/>
    <s v="games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10.982976386600768"/>
    <n v="18.581632653061224"/>
    <s v="games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5666.666666666667"/>
    <n v="3"/>
    <s v="games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78.57142857142858"/>
    <n v="18.666666666666668"/>
    <s v="games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21.95121951219512"/>
    <n v="410"/>
    <s v="games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e v="#DIV/0!"/>
    <e v="#DIV/0!"/>
    <s v="games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29.239766081871345"/>
    <n v="114"/>
    <s v="games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1200"/>
    <n v="7.5"/>
    <s v="games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e v="#DIV/0!"/>
    <e v="#DIV/0!"/>
    <s v="games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7.0507055406010961"/>
    <n v="43.41727891156463"/>
    <s v="games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12.776831345826235"/>
    <n v="23.959183673469386"/>
    <s v="games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2599.8000000000002"/>
    <n v="5"/>
    <s v="games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8"/>
    <n v="12.5"/>
    <s v="games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95.238095238095241"/>
    <n v="3"/>
    <s v="games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7.1005917159763312"/>
    <n v="10.5625"/>
    <s v="games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5.4644642851721761"/>
    <n v="122.00037037037038"/>
    <s v="games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19.861762135536665"/>
    <n v="267.80851063829789"/>
    <s v="games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5.5762081784386615"/>
    <n v="74.206896551724142"/>
    <s v="games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2127.6595744680849"/>
    <n v="6.7142857142857144"/>
    <s v="games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13.865779256794232"/>
    <n v="81.954545454545453"/>
    <s v="games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200"/>
    <n v="25"/>
    <s v="games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40"/>
    <n v="10"/>
    <s v="games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2439.0243902439024"/>
    <n v="6.833333333333333"/>
    <s v="games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18.823529411764707"/>
    <n v="17.708333333333332"/>
    <s v="games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61.728395061728392"/>
    <n v="16.2"/>
    <s v="games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20.19522046449007"/>
    <n v="80.297297297297291"/>
    <s v="games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628.93081761006295"/>
    <n v="71.55"/>
    <s v="games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2.4242424242424243"/>
    <n v="23.571428571428573"/>
    <s v="games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e v="#DIV/0!"/>
    <e v="#DIV/0!"/>
    <s v="games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4.129692832764505"/>
    <n v="34.88095238095238"/>
    <s v="games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222.22222222222223"/>
    <n v="15"/>
    <s v="games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96.07843137254903"/>
    <n v="23.181818181818183"/>
    <s v="games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2500"/>
    <n v="1"/>
    <s v="games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2.8139361466725847"/>
    <n v="100.23371794871794"/>
    <s v="games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200"/>
    <n v="5"/>
    <s v="games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600"/>
    <n v="3.3333333333333335"/>
    <s v="games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754.71698113207549"/>
    <n v="13.25"/>
    <s v="games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2800.8066323101052"/>
    <n v="17.852"/>
    <s v="games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12.048192771084338"/>
    <n v="10.375"/>
    <s v="games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41.284403669724767"/>
    <n v="36.333333333333336"/>
    <s v="games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420"/>
    <n v="5"/>
    <s v="games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e v="#DIV/0!"/>
    <e v="#DIV/0!"/>
    <s v="games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8620.689655172413"/>
    <n v="5.8"/>
    <s v="games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e v="#DIV/0!"/>
    <e v="#DIV/0!"/>
    <s v="games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454.54545454545456"/>
    <n v="3.6666666666666665"/>
    <s v="games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211.76470588235293"/>
    <n v="60.714285714285715"/>
    <s v="games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e v="#DIV/0!"/>
    <e v="#DIV/0!"/>
    <s v="games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200"/>
    <n v="5"/>
    <s v="games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59.82905982905983"/>
    <n v="25.434782608695652"/>
    <s v="games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000"/>
    <n v="1"/>
    <s v="games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952.38095238095241"/>
    <n v="10.5"/>
    <s v="games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454.54545454545456"/>
    <n v="3.6666666666666665"/>
    <s v="games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e v="#DIV/0!"/>
    <e v="#DIV/0!"/>
    <s v="games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6.9541029207232263"/>
    <n v="110.61538461538461"/>
    <s v="games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50"/>
    <n v="20"/>
    <s v="games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25000"/>
    <n v="1"/>
    <s v="games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20"/>
    <n v="50"/>
    <s v="games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15.518518518518519"/>
    <n v="45"/>
    <s v="games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2.5316455696202533"/>
    <n v="253.2051282051282"/>
    <s v="games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280"/>
    <n v="31.25"/>
    <s v="games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1600"/>
    <n v="5"/>
    <s v="games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e v="#DIV/0!"/>
    <e v="#DIV/0!"/>
    <s v="games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e v="#DIV/0!"/>
    <e v="#DIV/0!"/>
    <s v="games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e v="#DIV/0!"/>
    <e v="#DIV/0!"/>
    <s v="games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241.93548387096774"/>
    <n v="23.25"/>
    <s v="games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e v="#DIV/0!"/>
    <e v="#DIV/0!"/>
    <s v="food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800"/>
    <n v="100"/>
    <s v="food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11.320754716981131"/>
    <n v="44.166666666666664"/>
    <s v="food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e v="#DIV/0!"/>
    <e v="#DIV/0!"/>
    <s v="food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205.47945205479451"/>
    <n v="24.333333333333332"/>
    <s v="food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666.66666666666663"/>
    <n v="37.5"/>
    <s v="food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9.9206349206349209"/>
    <n v="42"/>
    <s v="food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e v="#DIV/0!"/>
    <e v="#DIV/0!"/>
    <s v="food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17.563117453347971"/>
    <n v="60.733333333333334"/>
    <s v="food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60"/>
    <n v="50"/>
    <s v="food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15.384615384615385"/>
    <n v="108.33333333333333"/>
    <s v="food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32.97872340425531"/>
    <n v="23.5"/>
    <s v="food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e v="#DIV/0!"/>
    <e v="#DIV/0!"/>
    <s v="food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66.225165562913901"/>
    <n v="50.333333333333336"/>
    <s v="food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214.28571428571428"/>
    <n v="11.666666666666666"/>
    <s v="food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e v="#DIV/0!"/>
    <e v="#DIV/0!"/>
    <s v="food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25.974025974025974"/>
    <n v="60.789473684210527"/>
    <s v="food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e v="#DIV/0!"/>
    <e v="#DIV/0!"/>
    <s v="food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1714.2857142857142"/>
    <n v="17.5"/>
    <s v="food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e v="#DIV/0!"/>
    <e v="#DIV/0!"/>
    <s v="food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e v="#DIV/0!"/>
    <e v="#DIV/0!"/>
    <s v="food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4.8297512678097076"/>
    <n v="82.82"/>
    <s v="food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5.2246603970741905"/>
    <n v="358.875"/>
    <s v="food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61.287027579162412"/>
    <n v="61.1875"/>
    <s v="food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17.647058823529413"/>
    <n v="340"/>
    <s v="food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588.23529411764707"/>
    <n v="5.666666666666667"/>
    <s v="food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250"/>
    <n v="50"/>
    <s v="food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000"/>
    <n v="25"/>
    <s v="food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e v="#DIV/0!"/>
    <e v="#DIV/0!"/>
    <s v="food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4166.666666666667"/>
    <n v="30"/>
    <s v="food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16.930022573363431"/>
    <n v="46.631578947368418"/>
    <s v="food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4.188034188034187"/>
    <n v="65"/>
    <s v="food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17500"/>
    <n v="10"/>
    <s v="food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e v="#DIV/0!"/>
    <e v="#DIV/0!"/>
    <s v="food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15000"/>
    <n v="5"/>
    <s v="food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18.75"/>
    <n v="640"/>
    <s v="food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8.5106382978723403"/>
    <n v="69.117647058823536"/>
    <s v="food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12500"/>
    <n v="1.3333333333333333"/>
    <s v="food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23.80952380952381"/>
    <n v="10.5"/>
    <s v="food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25"/>
    <n v="33.333333333333336"/>
    <s v="food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0.95295850298882434"/>
    <n v="61.562666666666665"/>
    <s v="photography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0.9484066767830045"/>
    <n v="118.73873873873873"/>
    <s v="photography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0.93691442848219864"/>
    <n v="65.081300813008127"/>
    <s v="photography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0.96037756558006804"/>
    <n v="130.15714285714284"/>
    <s v="photography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0.62285892245406416"/>
    <n v="37.776470588235291"/>
    <s v="photography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0.92783505154639179"/>
    <n v="112.79069767441861"/>
    <s v="photography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0.7407407407407407"/>
    <n v="51.92307692307692"/>
    <s v="photography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0.91680814940577249"/>
    <n v="89.242424242424249"/>
    <s v="photography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0.34482758620689657"/>
    <n v="19.333333333333332"/>
    <s v="photography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0.96193486326783018"/>
    <n v="79.967032967032964"/>
    <s v="photography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0.3103277060575968"/>
    <n v="56.414565826330531"/>
    <s v="photography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0.7407407407407407"/>
    <n v="79.411764705882348"/>
    <s v="photography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0.37049339499706163"/>
    <n v="76.439453125"/>
    <s v="photography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0.39479917881770804"/>
    <n v="121"/>
    <s v="photography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0.38372985418265543"/>
    <n v="54.616766467065865"/>
    <s v="photography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0.98700334199777195"/>
    <n v="299.22222222222223"/>
    <s v="photography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0.7961519323270857"/>
    <n v="58.533980582524272"/>
    <s v="photography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0.97620182647361731"/>
    <n v="55.371801801801809"/>
    <s v="photography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0.50189717130754252"/>
    <n v="183.80442804428046"/>
    <s v="photography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0.9760479041916168"/>
    <n v="165.34653465346534"/>
    <s v="photography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0.97138160352686242"/>
    <n v="234.78947368421052"/>
    <s v="photography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0.99145820622330694"/>
    <n v="211.48387096774192"/>
    <s v="photography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0.86956521739130432"/>
    <n v="32.34375"/>
    <s v="photography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0.95999080248332946"/>
    <n v="123.37588652482269"/>
    <s v="photography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0.64391500321957507"/>
    <n v="207.06666666666666"/>
    <s v="photography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0.94339622641509435"/>
    <n v="138.2608695652174"/>
    <s v="photography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0.39321314118317835"/>
    <n v="493.81553398058253"/>
    <s v="photography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0.98911968348170132"/>
    <n v="168.5"/>
    <s v="photography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0.77495350278983266"/>
    <n v="38.867469879518069"/>
    <s v="photography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0.97817908201655379"/>
    <n v="61.527777777777779"/>
    <s v="photography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0.75872534142640369"/>
    <n v="105.44"/>
    <s v="photography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0.12721348279730235"/>
    <n v="71.592003642987251"/>
    <s v="photography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0.68634179821551133"/>
    <n v="91.882882882882882"/>
    <s v="photography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0.97465886939571145"/>
    <n v="148.57377049180329"/>
    <s v="photography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0.58045791680103187"/>
    <n v="174.2134831460674"/>
    <s v="photography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0.62826621580079922"/>
    <n v="102.86166007905139"/>
    <s v="photography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0.9637006103437199"/>
    <n v="111.17857142857143"/>
    <s v="photography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0.89758915712298193"/>
    <n v="23.796213592233013"/>
    <s v="photography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0.35666518056174767"/>
    <n v="81.268115942028984"/>
    <s v="photography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0.89201243411271791"/>
    <n v="116.21465968586388"/>
    <s v="photography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14.150943396226415"/>
    <n v="58.888888888888886"/>
    <s v="music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22.727272727272727"/>
    <n v="44"/>
    <s v="music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25.81311306143521"/>
    <n v="48.424999999999997"/>
    <s v="music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e v="#DIV/0!"/>
    <e v="#DIV/0!"/>
    <s v="music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3.4129692832764507"/>
    <n v="61.041666666666664"/>
    <s v="music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10"/>
    <n v="25"/>
    <s v="music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e v="#DIV/0!"/>
    <e v="#DIV/0!"/>
    <s v="music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e v="#DIV/0!"/>
    <e v="#DIV/0!"/>
    <s v="music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25"/>
    <n v="40"/>
    <s v="music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8.6206896551724146"/>
    <n v="19.333333333333332"/>
    <s v="music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e v="#DIV/0!"/>
    <e v="#DIV/0!"/>
    <s v="music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5.876190476190473"/>
    <n v="35"/>
    <s v="music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e v="#DIV/0!"/>
    <e v="#DIV/0!"/>
    <s v="music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e v="#DIV/0!"/>
    <e v="#DIV/0!"/>
    <s v="music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5.617977528089888"/>
    <n v="59.333333333333336"/>
    <s v="music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e v="#DIV/0!"/>
    <e v="#DIV/0!"/>
    <s v="music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3.19502074688797"/>
    <n v="30.125"/>
    <s v="music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.9708316909735908"/>
    <n v="74.617647058823536"/>
    <s v="music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82.2"/>
    <n v="5"/>
    <s v="music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7.0963926670609103"/>
    <n v="44.5"/>
    <s v="music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0.96339113680154143"/>
    <n v="46.133333333333333"/>
    <s v="music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0.83160083160083165"/>
    <n v="141.47058823529412"/>
    <s v="music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0.85470085470085466"/>
    <n v="75.483870967741936"/>
    <s v="music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0.81871345029239762"/>
    <n v="85.5"/>
    <s v="music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0.65945660775520976"/>
    <n v="64.254237288135599"/>
    <s v="music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0.9574875526618154"/>
    <n v="64.46913580246914"/>
    <s v="music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0.49961696033041336"/>
    <n v="118.2007874015748"/>
    <s v="music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0.98231827111984282"/>
    <n v="82.540540540540547"/>
    <s v="music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0.72644250726442505"/>
    <n v="34.170212765957444"/>
    <s v="music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.2912795573360648E-4"/>
    <n v="42.73322081575246"/>
    <s v="music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0.50288973954814986"/>
    <n v="94.489361702127653"/>
    <s v="music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0.49415252841377039"/>
    <n v="55.697247706422019"/>
    <s v="music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0.84771792920594546"/>
    <n v="98.030831024930734"/>
    <s v="music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0.33929673041332509"/>
    <n v="92.102272727272734"/>
    <s v="music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0.46916124915746454"/>
    <n v="38.175462686567165"/>
    <s v="music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0.95932463545663849"/>
    <n v="27.145833333333332"/>
    <s v="music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0.87976539589442815"/>
    <n v="50.689189189189186"/>
    <s v="music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0.98765432098765427"/>
    <n v="38.942307692307693"/>
    <s v="music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0.79735034347399414"/>
    <n v="77.638095238095232"/>
    <s v="music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0.84033613445378152"/>
    <n v="43.536585365853661"/>
    <s v="music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0.60073937153419599"/>
    <n v="31.823529411764707"/>
    <s v="music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0.83929432133462178"/>
    <n v="63.184393939393942"/>
    <s v="music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0.99528548978522791"/>
    <n v="190.9"/>
    <s v="music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0.98231827111984282"/>
    <n v="140.85534591194968"/>
    <s v="music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0.8571428571428571"/>
    <n v="76.92307692307692"/>
    <s v="music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0.92039557426808971"/>
    <n v="99.15533980582525"/>
    <s v="music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0.87168758716875872"/>
    <n v="67.881656804733723"/>
    <s v="music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0.98231827111984282"/>
    <n v="246.29032258064515"/>
    <s v="music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0.94339622641509435"/>
    <n v="189.28571428571428"/>
    <s v="music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0.96618357487922701"/>
    <n v="76.666666666666671"/>
    <s v="music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0.64526386646238476"/>
    <n v="82.963254817987149"/>
    <s v="music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0.61674842009613051"/>
    <n v="62.522107969151669"/>
    <s v="music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0.95766177301500655"/>
    <n v="46.06808823529412"/>
    <s v="music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0.94229096060281492"/>
    <n v="38.543946731234868"/>
    <s v="music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0.64541753549796443"/>
    <n v="53.005263157894738"/>
    <s v="music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0.90275869381290041"/>
    <n v="73.355396825396824"/>
    <s v="music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0.90161677920847672"/>
    <n v="127.97523076923076"/>
    <s v="music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0.90322580645161288"/>
    <n v="104.72972972972973"/>
    <s v="music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0.80897422068816738"/>
    <n v="67.671532846715323"/>
    <s v="music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0.4738213693437574"/>
    <n v="95.931818181818187"/>
    <s v="music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0.99009900990099009"/>
    <n v="65.161290322580641"/>
    <s v="theater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0.98376783079193308"/>
    <n v="32.269841269841272"/>
    <s v="theater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0.92307692307692313"/>
    <n v="81.25"/>
    <s v="theater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0.41322314049586778"/>
    <n v="24.2"/>
    <s v="theater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0.99552015928322546"/>
    <n v="65.868852459016395"/>
    <s v="theater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0.79957356076759056"/>
    <n v="36.07692307692308"/>
    <s v="theater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0.92105263157894735"/>
    <n v="44.186046511627907"/>
    <s v="theater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0.68634179821551133"/>
    <n v="104.07142857142857"/>
    <s v="theater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0.90909090909090906"/>
    <n v="35.96153846153846"/>
    <s v="theater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0.97815454841865013"/>
    <n v="127.79166666666667"/>
    <s v="theater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0.81967213114754101"/>
    <n v="27.727272727272727"/>
    <s v="theater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0.98077677520596307"/>
    <n v="39.828125"/>
    <s v="theater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0.70833333333333337"/>
    <n v="52.173913043478258"/>
    <s v="theater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0.91303355398310893"/>
    <n v="92.037815126050418"/>
    <s v="theater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0.95556617295747726"/>
    <n v="63.424242424242422"/>
    <s v="theater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0.80645161290322576"/>
    <n v="135.625"/>
    <s v="theater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0.7407407407407407"/>
    <n v="168.75"/>
    <s v="theater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0.97323600973236013"/>
    <n v="70.862068965517238"/>
    <s v="theater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0.76769032688254113"/>
    <n v="42.214166666666671"/>
    <s v="theater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2.5235000946312534"/>
    <n v="152.41346153846155"/>
    <s v="technology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3.849608623123316"/>
    <n v="90.616279069767444"/>
    <s v="technology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1.5326524640871662"/>
    <n v="201.60393258426967"/>
    <s v="technology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8.6850790342192106"/>
    <n v="127.93333333333334"/>
    <s v="technology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8.8028169014084501"/>
    <n v="29.894736842105264"/>
    <s v="technology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0.89292646944638554"/>
    <n v="367.97142857142859"/>
    <s v="technology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6.4516129032258061"/>
    <n v="129.16666666666666"/>
    <s v="technology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.1222680154864495"/>
    <n v="800.7"/>
    <s v="technology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64.28571428571428"/>
    <n v="28"/>
    <s v="technology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.213883978788366"/>
    <n v="102.01639344262296"/>
    <s v="technology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88.757396449704146"/>
    <n v="184.36363636363637"/>
    <s v="technology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2.4750024750024751"/>
    <n v="162.91935483870967"/>
    <s v="technology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75000"/>
    <n v="1"/>
    <s v="technology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17.441353449027645"/>
    <n v="603.52631578947364"/>
    <s v="technology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6.5252854812398047"/>
    <n v="45.407407407407405"/>
    <s v="technology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6.6210045662100461"/>
    <n v="97.333333333333329"/>
    <s v="technology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98.80715705765408"/>
    <n v="167.66666666666666"/>
    <s v="technology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76.756936368167473"/>
    <n v="859.85714285714289"/>
    <s v="technology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30.18867924528303"/>
    <n v="26.5"/>
    <s v="technology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11.261261261261261"/>
    <n v="30.272727272727273"/>
    <s v="technology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.16260162601626"/>
    <n v="54.666666666666664"/>
    <s v="technology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41.152263374485599"/>
    <n v="60.75"/>
    <s v="technology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88.495575221238937"/>
    <n v="102.72727272727273"/>
    <s v="technology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28.152492668621701"/>
    <n v="41.585365853658537"/>
    <s v="technology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42.906178489702519"/>
    <n v="116.53333333333333"/>
    <s v="technology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22.54901960784314"/>
    <n v="45.333333333333336"/>
    <s v="technology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4.4455734789787886"/>
    <n v="157.46"/>
    <s v="technology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73.163593795727252"/>
    <n v="100.5"/>
    <s v="technology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e v="#DIV/0!"/>
    <e v="#DIV/0!"/>
    <s v="technology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e v="#DIV/0!"/>
    <e v="#DIV/0!"/>
    <s v="technology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9.2987485142976993"/>
    <n v="51.822463768115945"/>
    <s v="technology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5.0607287449392713"/>
    <n v="308.75"/>
    <s v="technology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1.1772046099332525"/>
    <n v="379.22767857142856"/>
    <s v="technology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2.0250293629257623"/>
    <n v="176.36428571428573"/>
    <s v="technology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0.272452068617557"/>
    <n v="66.066666666666663"/>
    <s v="technology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15.073861923424781"/>
    <n v="89.648648648648646"/>
    <s v="technology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e v="#DIV/0!"/>
    <e v="#DIV/0!"/>
    <s v="technology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1.4212620807276861"/>
    <n v="382.39130434782606"/>
    <s v="technology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500"/>
    <n v="100"/>
    <s v="technology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0.97753621771686638"/>
    <n v="158.35603715170279"/>
    <s v="technology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0.26473702788563358"/>
    <n v="40.762589928057551"/>
    <s v="publishing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0.8"/>
    <n v="53.571428571428569"/>
    <s v="publishing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0.67876437179664773"/>
    <n v="48.449664429530202"/>
    <s v="publishing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0.97847358121330719"/>
    <n v="82.41935483870968"/>
    <s v="publishing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0.98162071846282373"/>
    <n v="230.19230769230768"/>
    <s v="publishing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0.48971596474045054"/>
    <n v="59.360465116279073"/>
    <s v="publishing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0.96107640557424312"/>
    <n v="66.698717948717942"/>
    <s v="publishing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0.98750802350269096"/>
    <n v="168.77500000000001"/>
    <s v="publishing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0.73453797561333922"/>
    <n v="59.973568281938327"/>
    <s v="publishing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0.74850299401197606"/>
    <n v="31.80952380952381"/>
    <s v="publishing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0.76775431861804222"/>
    <n v="24.421875"/>
    <s v="publishing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0.81512879034887509"/>
    <n v="25.347107438016529"/>
    <s v="publishing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0.54701426741918668"/>
    <n v="71.443218390804603"/>
    <s v="publishing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0.79808459696727851"/>
    <n v="38.553846153846152"/>
    <s v="publishing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0.89552238805970152"/>
    <n v="68.367346938775512"/>
    <s v="publishing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0.86387434554973819"/>
    <n v="40.210526315789473"/>
    <s v="publishing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0.57736720554272514"/>
    <n v="32.074074074074076"/>
    <s v="publishing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0.79375578780261935"/>
    <n v="28.632575757575758"/>
    <s v="publishing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0.91659028414298804"/>
    <n v="43.64"/>
    <s v="publishing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0.84286574352799515"/>
    <n v="346.04166666666669"/>
    <s v="music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0.99734042553191493"/>
    <n v="81.739130434782609"/>
    <s v="music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0.79058133026376953"/>
    <n v="64.535306122448986"/>
    <s v="music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0.87519691930684407"/>
    <n v="63.477777777777774"/>
    <s v="music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0.90334236675700086"/>
    <n v="63.620689655172413"/>
    <s v="music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0.94923443773259697"/>
    <n v="83.967068965517228"/>
    <s v="music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0.96463022508038587"/>
    <n v="77.75"/>
    <s v="music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0.9338225483655771"/>
    <n v="107.07142857142857"/>
    <s v="music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0.80645161290322576"/>
    <n v="38.75"/>
    <s v="music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0.95229025807065992"/>
    <n v="201.94230769230768"/>
    <s v="music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0.52779732582688244"/>
    <n v="43.060606060606062"/>
    <s v="music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0.58368597694440394"/>
    <n v="62.871559633027523"/>
    <s v="music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0.39606080068507815"/>
    <n v="55.607142857142854"/>
    <s v="music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0.86092715231788075"/>
    <n v="48.70967741935484"/>
    <s v="music"/>
    <s v="rock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0.49176297024834031"/>
    <n v="30.578947368421051"/>
    <s v="music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0.89605734767025091"/>
    <n v="73.907284768211923"/>
    <s v="music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0.23584905660377359"/>
    <n v="21.2"/>
    <s v="music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0.93370681605975725"/>
    <n v="73.356164383561648"/>
    <s v="music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0.95819858665708468"/>
    <n v="56.412162162162161"/>
    <s v="music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0.47078964262786216"/>
    <n v="50.247311827956992"/>
    <s v="music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0.80589454294266638"/>
    <n v="68.936507936507937"/>
    <s v="music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0.90574685054837312"/>
    <n v="65.914104477611943"/>
    <s v="music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0.45714285714285713"/>
    <n v="62.5"/>
    <s v="music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0.73193046660567251"/>
    <n v="70.064102564102569"/>
    <s v="music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0.74179904070548053"/>
    <n v="60.181874999999998"/>
    <s v="music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0.68775790921595603"/>
    <n v="21.382352941176471"/>
    <s v="music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0.91653027823240585"/>
    <n v="160.78947368421052"/>
    <s v="music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0.90744101633393826"/>
    <n v="42.384615384615387"/>
    <s v="music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0.87997184090109115"/>
    <n v="27.317307692307693"/>
    <s v="music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0.97703957010258913"/>
    <n v="196.82692307692307"/>
    <s v="music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0.81877729257641918"/>
    <n v="53.882352941176471"/>
    <s v="music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0.89376915219611852"/>
    <n v="47.756097560975611"/>
    <s v="music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0.93196644920782856"/>
    <n v="88.191780821917803"/>
    <s v="music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0.87834870443566093"/>
    <n v="72.056962025316452"/>
    <s v="music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0.91172813924575213"/>
    <n v="74.246153846153845"/>
    <s v="music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0.79274200651810089"/>
    <n v="61.701086956521742"/>
    <s v="music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0.59726962457337884"/>
    <n v="17.235294117647058"/>
    <s v="music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0.20140175622331427"/>
    <n v="51.720833333333331"/>
    <s v="music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0.91608647856357639"/>
    <n v="24.150442477876105"/>
    <s v="music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0.97489641725566656"/>
    <n v="62.166666666666664"/>
    <s v="music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60.165975103734439"/>
    <n v="48.2"/>
    <s v="publishing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238.0952380952381"/>
    <n v="6.1764705882352944"/>
    <s v="publishing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800"/>
    <n v="5"/>
    <s v="publishing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200"/>
    <n v="7.5"/>
    <s v="publishing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13.888888888888889"/>
    <n v="12"/>
    <s v="publishing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e v="#DIV/0!"/>
    <e v="#DIV/0!"/>
    <s v="publishing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6000"/>
    <n v="1"/>
    <s v="publishing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428.57142857142856"/>
    <n v="2.3333333333333335"/>
    <s v="publishing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21.875"/>
    <n v="24.615384615384617"/>
    <s v="publishing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20"/>
    <n v="100"/>
    <s v="publishing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500"/>
    <n v="1"/>
    <s v="publishing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5.5"/>
    <n v="88.888888888888886"/>
    <s v="publishing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e v="#DIV/0!"/>
    <e v="#DIV/0!"/>
    <s v="publishing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81.818181818181813"/>
    <n v="27.5"/>
    <s v="publishing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500"/>
    <n v="6"/>
    <s v="publishing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14.157303370786517"/>
    <n v="44.5"/>
    <s v="publishing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6.666666666666664"/>
    <n v="1"/>
    <s v="publishing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000"/>
    <n v="100"/>
    <s v="publishing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961.53846153846155"/>
    <n v="13"/>
    <s v="publishing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00"/>
    <n v="100"/>
    <s v="publishing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4.9115913555992146"/>
    <n v="109.07142857142857"/>
    <s v="publishing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e v="#DIV/0!"/>
    <e v="#DIV/0!"/>
    <s v="publishing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e v="#DIV/0!"/>
    <e v="#DIV/0!"/>
    <s v="publishing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11.933174224343675"/>
    <n v="104.75"/>
    <s v="publishing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22.222222222222221"/>
    <n v="15"/>
    <s v="publishing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e v="#DIV/0!"/>
    <e v="#DIV/0!"/>
    <s v="publishing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12.406947890818859"/>
    <n v="80.599999999999994"/>
    <s v="publishing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.1301786043085986"/>
    <n v="115.55319148936171"/>
    <s v="publishing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e v="#DIV/0!"/>
    <e v="#DIV/0!"/>
    <s v="publishing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14.906832298136646"/>
    <n v="80.5"/>
    <s v="publishing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.012210012210012"/>
    <n v="744.5454545454545"/>
    <s v="publishing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000"/>
    <n v="7.5"/>
    <s v="publishing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29.87012987012986"/>
    <n v="38.5"/>
    <s v="publishing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3.7174721189591078"/>
    <n v="36.68181818181818"/>
    <s v="publishing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3.333333333333336"/>
    <n v="75"/>
    <s v="publishing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15.138888888888889"/>
    <n v="30"/>
    <s v="publishing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13000"/>
    <n v="1"/>
    <s v="publishing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89.10891089108911"/>
    <n v="673.33333333333337"/>
    <s v="publishing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e v="#DIV/0!"/>
    <e v="#DIV/0!"/>
    <s v="publishing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e v="#DIV/0!"/>
    <e v="#DIV/0!"/>
    <s v="publishing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e v="#DIV/0!"/>
    <e v="#DIV/0!"/>
    <s v="publishing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e v="#DIV/0!"/>
    <e v="#DIV/0!"/>
    <s v="publishing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e v="#DIV/0!"/>
    <e v="#DIV/0!"/>
    <s v="publishing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6666.666666666667"/>
    <n v="25"/>
    <s v="publishing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e v="#DIV/0!"/>
    <e v="#DIV/0!"/>
    <s v="publishing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e v="#DIV/0!"/>
    <e v="#DIV/0!"/>
    <s v="publishing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00000"/>
    <n v="1"/>
    <s v="publishing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9475"/>
    <n v="1"/>
    <s v="publishing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e v="#DIV/0!"/>
    <e v="#DIV/0!"/>
    <s v="publishing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e v="#DIV/0!"/>
    <e v="#DIV/0!"/>
    <s v="publishing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16.66666666666667"/>
    <n v="15"/>
    <s v="publishing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9.5238095238095237"/>
    <n v="225"/>
    <s v="publishing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4.482758620689658"/>
    <n v="48.333333333333336"/>
    <s v="publishing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e v="#DIV/0!"/>
    <e v="#DIV/0!"/>
    <s v="publishing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e v="#DIV/0!"/>
    <e v="#DIV/0!"/>
    <s v="publishing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e v="#DIV/0!"/>
    <e v="#DIV/0!"/>
    <s v="publishing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e v="#DIV/0!"/>
    <e v="#DIV/0!"/>
    <s v="publishing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0.98770699869425127"/>
    <n v="44.66673529411765"/>
    <s v="publishing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0.92151035547261961"/>
    <n v="28.937999999999999"/>
    <s v="publishing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0.67720090293453727"/>
    <n v="35.44"/>
    <s v="publishing"/>
    <s v="radio &amp;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0.61274509803921573"/>
    <n v="34.871794871794869"/>
    <s v="publishing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0.21909908646635898"/>
    <n v="52.622732513451197"/>
    <s v="publishing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0.92697896974398586"/>
    <n v="69.598266129032254"/>
    <s v="publishing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0.86896072297532156"/>
    <n v="76.72"/>
    <s v="publishing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0.9768637532133676"/>
    <n v="33.191126279863482"/>
    <s v="publishing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0.92229771978823627"/>
    <n v="149.46417445482865"/>
    <s v="publishing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0.79914757591901975"/>
    <n v="23.172839506172838"/>
    <s v="publishing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0.96301423455415447"/>
    <n v="96.877551020408163"/>
    <s v="publishing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0.72095974160802856"/>
    <n v="103.20238095238095"/>
    <s v="publishing"/>
    <s v="radio &amp;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0.82976534236118027"/>
    <n v="38.462553191489363"/>
    <s v="publishing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0.89073634204275531"/>
    <n v="44.315789473684212"/>
    <s v="publishing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0.53002690769934757"/>
    <n v="64.173356009070289"/>
    <s v="publishing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0.15115908788590915"/>
    <n v="43.333275109170302"/>
    <s v="publishing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0.89839187853741798"/>
    <n v="90.495934959349597"/>
    <s v="publishing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8.4629990319513931E-2"/>
    <n v="29.187190495010373"/>
    <s v="publishing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0.7279344858962693"/>
    <n v="30.95774647887324"/>
    <s v="publishing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0.85440582909832852"/>
    <n v="92.157795275590544"/>
    <s v="publishing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47.61904761904762"/>
    <n v="17.5"/>
    <s v="publishing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000"/>
    <n v="5"/>
    <s v="publishing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40"/>
    <n v="25"/>
    <s v="publishing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e v="#DIV/0!"/>
    <e v="#DIV/0!"/>
    <s v="publishing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44.666666666666664"/>
    <n v="50"/>
    <s v="publishing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416.66666666666669"/>
    <n v="16"/>
    <s v="publishing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e v="#DIV/0!"/>
    <e v="#DIV/0!"/>
    <s v="publishing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41.666666666666664"/>
    <n v="60"/>
    <s v="publishing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e v="#DIV/0!"/>
    <e v="#DIV/0!"/>
    <s v="publishing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.2402234636871508"/>
    <n v="47.10526315789474"/>
    <s v="publishing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12"/>
    <n v="100"/>
    <s v="publishing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33.33333333333334"/>
    <n v="15"/>
    <s v="publishing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e v="#DIV/0!"/>
    <e v="#DIV/0!"/>
    <s v="publishing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11.235955056179776"/>
    <n v="40.454545454545453"/>
    <s v="publishing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e v="#DIV/0!"/>
    <e v="#DIV/0!"/>
    <s v="publishing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e v="#DIV/0!"/>
    <e v="#DIV/0!"/>
    <s v="publishing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15000"/>
    <n v="1"/>
    <s v="publishing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52.631578947368418"/>
    <n v="19"/>
    <s v="publishing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400"/>
    <n v="5"/>
    <s v="publishing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3.9942938659058487"/>
    <n v="46.733333333333334"/>
    <s v="publishing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0.60121167275586185"/>
    <n v="97.731073446327684"/>
    <s v="photography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0.98575141141679357"/>
    <n v="67.835866261398181"/>
    <s v="photography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0.92685736035967015"/>
    <n v="56.98492957746479"/>
    <s v="photography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0.3597918742389018"/>
    <n v="67.159851301115239"/>
    <s v="photography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0.96542569239123877"/>
    <n v="48.037681159420288"/>
    <s v="photography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0.89766606822262118"/>
    <n v="38.860465116279073"/>
    <s v="photography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0.46511627906976744"/>
    <n v="78.181818181818187"/>
    <s v="photography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0.90283539114733302"/>
    <n v="97.113744075829388"/>
    <s v="photography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0.80879151757943024"/>
    <n v="110.39397959183674"/>
    <s v="photography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0.98975602513980299"/>
    <n v="39.91506172839506"/>
    <s v="photography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0.8945115328094051"/>
    <n v="75.975728155339809"/>
    <s v="photography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0.17896405379148131"/>
    <n v="58.379104477611939"/>
    <s v="photography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0.6665833437486981"/>
    <n v="55.82093023255814"/>
    <s v="photography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0.93917878207295535"/>
    <n v="151.24431818181819"/>
    <s v="photography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0.63617683171214268"/>
    <n v="849.67027027027029"/>
    <s v="photography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0.92031182330012995"/>
    <n v="159.24137931034483"/>
    <s v="photography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0.61736016792196569"/>
    <n v="39.507317073170732"/>
    <s v="photography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0.48693393929556888"/>
    <n v="130.52966101694915"/>
    <s v="photography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0.96745585982639537"/>
    <n v="64.156896551724131"/>
    <s v="photography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0.96644295302013428"/>
    <n v="111.52694610778443"/>
    <s v="photography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0.93621270752715013"/>
    <n v="170.44680851063831"/>
    <s v="photography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0.71960178725924362"/>
    <n v="133.7391592920354"/>
    <s v="photography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0.80100450294423275"/>
    <n v="95.834024896265561"/>
    <s v="photography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0.48309178743961351"/>
    <n v="221.78571428571428"/>
    <s v="photography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0.57469358885094446"/>
    <n v="32.315357142857138"/>
    <s v="photography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0.83107497741644087"/>
    <n v="98.839285714285708"/>
    <s v="photography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0.90543389685814435"/>
    <n v="55.222142857142863"/>
    <s v="photography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0.35515567657156388"/>
    <n v="52.793750000000003"/>
    <s v="photography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0.99325631240524859"/>
    <n v="135.66666666666666"/>
    <s v="photography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0.74169827714085912"/>
    <n v="53.991990846681922"/>
    <s v="photography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0.56831922611850061"/>
    <n v="56.643835616438359"/>
    <s v="photography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0.20660303293252344"/>
    <n v="82.316326530612244"/>
    <s v="photography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0.68898994074686515"/>
    <n v="88.26081081081081"/>
    <s v="photography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0.23938716884774977"/>
    <n v="84.905149051490511"/>
    <s v="photography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0.75514442137058713"/>
    <n v="48.154545454545456"/>
    <s v="photography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0.39950714135661308"/>
    <n v="66.015406593406595"/>
    <s v="photography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0.5558643690939411"/>
    <n v="96.375"/>
    <s v="photography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0.97438752783964366"/>
    <n v="156.17391304347825"/>
    <s v="photography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0.73536927671284047"/>
    <n v="95.764859154929582"/>
    <s v="photography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0.84841628959276016"/>
    <n v="180.40816326530611"/>
    <s v="photography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000"/>
    <n v="3"/>
    <s v="photography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25"/>
    <n v="20"/>
    <s v="photography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225"/>
    <n v="10"/>
    <s v="photography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e v="#DIV/0!"/>
    <e v="#DIV/0!"/>
    <s v="photography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000"/>
    <n v="1"/>
    <s v="photography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3.4602076124567476"/>
    <n v="26.272727272727273"/>
    <s v="photography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e v="#DIV/0!"/>
    <e v="#DIV/0!"/>
    <s v="photography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11.666666666666666"/>
    <n v="60"/>
    <s v="photography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2.9411764705882355"/>
    <n v="28.333333333333332"/>
    <s v="photography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7.4257425742574261"/>
    <n v="14.428571428571429"/>
    <s v="photography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e v="#DIV/0!"/>
    <e v="#DIV/0!"/>
    <s v="photography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2.0330969267139478"/>
    <n v="132.1875"/>
    <s v="photography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e v="#DIV/0!"/>
    <e v="#DIV/0!"/>
    <s v="photography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e v="#DIV/0!"/>
    <e v="#DIV/0!"/>
    <s v="photography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e v="#DIV/0!"/>
    <e v="#DIV/0!"/>
    <s v="photography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2.2156573116691285"/>
    <n v="56.416666666666664"/>
    <s v="photography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25"/>
    <n v="100"/>
    <s v="photography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21.428571428571427"/>
    <n v="11.666666666666666"/>
    <s v="photography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00"/>
    <n v="50"/>
    <s v="photography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26.595744680851062"/>
    <n v="23.5"/>
    <s v="photography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49.25373134328359"/>
    <n v="67"/>
    <s v="publishing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e v="#DIV/0!"/>
    <e v="#DIV/0!"/>
    <s v="publishing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70.588235294117652"/>
    <n v="42.5"/>
    <s v="publishing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000"/>
    <n v="10"/>
    <s v="publishing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40"/>
    <n v="100"/>
    <s v="publishing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4.7058823529411766"/>
    <n v="108.05084745762711"/>
    <s v="publishing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24.285714285714285"/>
    <n v="26.923076923076923"/>
    <s v="publishing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7.3313782991202343"/>
    <n v="155"/>
    <s v="publishing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e v="#DIV/0!"/>
    <e v="#DIV/0!"/>
    <s v="publishing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2.4154589371980677"/>
    <n v="47.769230769230766"/>
    <s v="publishing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51.25"/>
    <n v="20"/>
    <s v="publishing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20"/>
    <n v="41.666666666666664"/>
    <s v="publishing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40.358744394618832"/>
    <n v="74.333333333333329"/>
    <s v="publishing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19.762845849802371"/>
    <n v="84.333333333333329"/>
    <s v="publishing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4.3649061545176782"/>
    <n v="65.457142857142856"/>
    <s v="publishing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7.6923076923076925"/>
    <n v="65"/>
    <s v="publishing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81.81818181818181"/>
    <n v="27.5"/>
    <s v="publishing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9.2536585365853661"/>
    <n v="51.25"/>
    <s v="publishing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19.03571428571429"/>
    <n v="14"/>
    <s v="publishing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e v="#DIV/0!"/>
    <e v="#DIV/0!"/>
    <s v="publishing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200"/>
    <n v="5"/>
    <s v="photography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10.75268817204301"/>
    <n v="31"/>
    <s v="photography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1333.3333333333333"/>
    <n v="15"/>
    <s v="photography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e v="#DIV/0!"/>
    <e v="#DIV/0!"/>
    <s v="photography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1.2658227848101267"/>
    <n v="131.66666666666666"/>
    <s v="photography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e v="#DIV/0!"/>
    <e v="#DIV/0!"/>
    <s v="photography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7500"/>
    <n v="1"/>
    <s v="photography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e v="#DIV/0!"/>
    <e v="#DIV/0!"/>
    <s v="photography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e v="#DIV/0!"/>
    <e v="#DIV/0!"/>
    <s v="photography"/>
    <s v="places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58.823529411764703"/>
    <n v="510"/>
    <s v="photography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3.4213098729227762"/>
    <n v="44.478260869565219"/>
    <s v="photography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e v="#DIV/0!"/>
    <e v="#DIV/0!"/>
    <s v="photography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7333.333333333333"/>
    <n v="1"/>
    <s v="photography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4.8780487804878048"/>
    <n v="20.5"/>
    <s v="photography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357.14285714285717"/>
    <n v="40"/>
    <s v="photography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43.333333333333336"/>
    <n v="25"/>
    <s v="photography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e v="#DIV/0!"/>
    <e v="#DIV/0!"/>
    <s v="photography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800"/>
    <n v="1"/>
    <s v="photography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e v="#DIV/0!"/>
    <e v="#DIV/0!"/>
    <s v="photography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13.623978201634877"/>
    <n v="40.777777777777779"/>
    <s v="photography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0.92379435598600268"/>
    <n v="48.325535714285714"/>
    <s v="music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0.99833610648918469"/>
    <n v="46.953125"/>
    <s v="music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0.99967010886407481"/>
    <n v="66.688666666666663"/>
    <s v="music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0.81895291020766303"/>
    <n v="48.842857142857142"/>
    <s v="music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0.99311440677966101"/>
    <n v="137.30909090909091"/>
    <s v="music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0.99005857434040445"/>
    <n v="87.829673913043479"/>
    <s v="music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0.68913238233064567"/>
    <n v="70.785365853658533"/>
    <s v="music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0.98765432098765427"/>
    <n v="52.826086956521742"/>
    <s v="music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0.84507042253521125"/>
    <n v="443.75"/>
    <s v="music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0.36784991723376864"/>
    <n v="48.544642857142854"/>
    <s v="music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0.79920079920079923"/>
    <n v="37.074074074074076"/>
    <s v="music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0.90909090909090906"/>
    <n v="50"/>
    <s v="music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0.98522167487684731"/>
    <n v="39.03846153846154"/>
    <s v="music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0.97370983446932813"/>
    <n v="66.688311688311686"/>
    <s v="music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0.87623220153340631"/>
    <n v="67.132352941176464"/>
    <s v="music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0.95969289827255277"/>
    <n v="66.369426751592357"/>
    <s v="music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0.68560235063663078"/>
    <n v="64.620253164556956"/>
    <s v="music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0.95177664974619292"/>
    <n v="58.370370370370374"/>
    <s v="music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0.75"/>
    <n v="86.956521739130437"/>
    <s v="music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0.88495575221238942"/>
    <n v="66.470588235294116"/>
    <s v="music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0.82508250825082508"/>
    <n v="163.78378378378378"/>
    <s v="music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0.98304601795127511"/>
    <n v="107.98461538461538"/>
    <s v="music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0.98944591029023743"/>
    <n v="42.111111111111114"/>
    <s v="music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0.84745762711864403"/>
    <n v="47.2"/>
    <s v="music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0.64377682403433478"/>
    <n v="112.01923076923077"/>
    <s v="music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0.98826436071649171"/>
    <n v="74.953703703703709"/>
    <s v="music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0.85470085470085466"/>
    <n v="61.578947368421055"/>
    <s v="music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0.99083477830071831"/>
    <n v="45.875"/>
    <s v="music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0.96463022508038587"/>
    <n v="75.853658536585371"/>
    <s v="music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0.3770028275212064"/>
    <n v="84.206349206349202"/>
    <s v="music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0.64139567699313704"/>
    <n v="117.22556390977444"/>
    <s v="music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0.98400984009840098"/>
    <n v="86.489361702127653"/>
    <s v="music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0.99502487562189057"/>
    <n v="62.8125"/>
    <s v="music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0.79808459696727851"/>
    <n v="67.729729729729726"/>
    <s v="music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0.96566523605150212"/>
    <n v="53.5632183908046"/>
    <s v="music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0.96339113680154143"/>
    <n v="34.6"/>
    <s v="music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0.95238095238095233"/>
    <n v="38.888888888888886"/>
    <s v="music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0.58872012245378547"/>
    <n v="39.967058823529413"/>
    <s v="music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0.98619329388560162"/>
    <n v="97.5"/>
    <s v="music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0.80192461908580592"/>
    <n v="168.51351351351352"/>
    <s v="music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0.91324200913242004"/>
    <n v="85.546875"/>
    <s v="music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0.90252707581227432"/>
    <n v="554"/>
    <s v="music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0.90744101633393826"/>
    <n v="26.554216867469879"/>
    <s v="music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0.95492742551566079"/>
    <n v="113.82608695652173"/>
    <s v="music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0.79833391183616798"/>
    <n v="32.011111111111113"/>
    <s v="music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0.99415801356764066"/>
    <n v="47.189259259259259"/>
    <s v="music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0.70646414694454251"/>
    <n v="88.46875"/>
    <s v="music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0.99255583126550873"/>
    <n v="100.75"/>
    <s v="music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0.99337748344370858"/>
    <n v="64.714285714285708"/>
    <s v="music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0.57395265120208638"/>
    <n v="51.854285714285716"/>
    <s v="music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0.83396512509476872"/>
    <n v="38.794117647058826"/>
    <s v="music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0.69995333644423707"/>
    <n v="44.645833333333336"/>
    <s v="music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0.99666184725293416"/>
    <n v="156.77333333333334"/>
    <s v="music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0.95298178470616712"/>
    <n v="118.70339366515837"/>
    <s v="music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0.75623897151499875"/>
    <n v="74.149532710280369"/>
    <s v="music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0.88652482269503541"/>
    <n v="12.533333333333333"/>
    <s v="music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7.9760717846460619E-2"/>
    <n v="27.861111111111111"/>
    <s v="music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0.9755495183996048"/>
    <n v="80.178217821782184"/>
    <s v="music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0.97430276458409448"/>
    <n v="132.43548387096774"/>
    <s v="music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0.92592592592592593"/>
    <n v="33.75"/>
    <s v="music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0.81693473018279739"/>
    <n v="34.384494382022467"/>
    <s v="music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0.83712030614685484"/>
    <n v="44.956989247311824"/>
    <s v="music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0.62158130283441071"/>
    <n v="41.04081632653061"/>
    <s v="music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0.78831439833062833"/>
    <n v="52.597560975609753"/>
    <s v="music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0.97430276458409448"/>
    <n v="70.784482758620683"/>
    <s v="music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0.7155635062611807"/>
    <n v="53.75"/>
    <s v="music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0.97465886939571145"/>
    <n v="44.608695652173914"/>
    <s v="music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0.9933100567676697"/>
    <n v="26.148961038961041"/>
    <s v="music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0.88541666666666663"/>
    <n v="39.183673469387756"/>
    <s v="music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0.7806691449814126"/>
    <n v="45.593220338983052"/>
    <s v="music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0.49578582052553299"/>
    <n v="89.247787610619469"/>
    <s v="music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0.7277172963847004"/>
    <n v="40.416470588235299"/>
    <s v="music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0.86705202312138729"/>
    <n v="82.38095238095238"/>
    <s v="music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0.89552238805970152"/>
    <n v="159.52380952380952"/>
    <s v="music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0.84459459459459463"/>
    <n v="36.244897959183675"/>
    <s v="music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0.5714285714285714"/>
    <n v="62.5"/>
    <s v="music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0.85106382978723405"/>
    <n v="47"/>
    <s v="music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0.98597817681410116"/>
    <n v="74.575090497737563"/>
    <s v="music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e v="#DIV/0!"/>
    <e v="#DIV/0!"/>
    <s v="music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4.6052631578947372"/>
    <n v="76"/>
    <s v="music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0.91638029782359676"/>
    <n v="86.43564356435644"/>
    <s v="music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0.97222222222222221"/>
    <n v="24"/>
    <s v="music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277.77777777777777"/>
    <n v="18"/>
    <s v="music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.2"/>
    <n v="80.128205128205124"/>
    <s v="music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2.2573363431151243"/>
    <n v="253.14285714285714"/>
    <s v="music"/>
    <s v="faith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3.9370078740157481"/>
    <n v="57.727272727272727"/>
    <s v="music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2.9874526986656043"/>
    <n v="264.26315789473682"/>
    <s v="music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2.0920502092050208"/>
    <n v="159.33333333333334"/>
    <s v="music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10.714285714285714"/>
    <n v="35"/>
    <s v="music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2000"/>
    <n v="5"/>
    <s v="music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8.5409252669039137"/>
    <n v="61.086956521739133"/>
    <s v="music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e v="#DIV/0!"/>
    <e v="#DIV/0!"/>
    <s v="music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4.9485352335708628"/>
    <n v="114.81818181818181"/>
    <s v="music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e v="#DIV/0!"/>
    <e v="#DIV/0!"/>
    <s v="music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23.63425925925926"/>
    <n v="54"/>
    <s v="music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3.8372985418265539"/>
    <n v="65.974683544303801"/>
    <s v="music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505"/>
    <n v="5"/>
    <s v="music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16500"/>
    <n v="1"/>
    <s v="music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98.039215686274517"/>
    <n v="25.5"/>
    <s v="music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1.5360983102918586"/>
    <n v="118.36363636363636"/>
    <s v="music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e v="#DIV/0!"/>
    <e v="#DIV/0!"/>
    <s v="music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e v="#DIV/0!"/>
    <e v="#DIV/0!"/>
    <s v="music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.266940451745381"/>
    <n v="54.111111111111114"/>
    <s v="music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e v="#DIV/0!"/>
    <e v="#DIV/0!"/>
    <s v="music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20.588235294117649"/>
    <n v="21.25"/>
    <s v="music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47.05882352941177"/>
    <n v="34"/>
    <s v="music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9.5238095238095237"/>
    <n v="525"/>
    <s v="music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e v="#DIV/0!"/>
    <e v="#DIV/0!"/>
    <s v="music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60"/>
    <n v="50"/>
    <s v="music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12.709710218607016"/>
    <n v="115.70588235294117"/>
    <s v="music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454.54545454545456"/>
    <n v="5.5"/>
    <s v="music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13.333333333333334"/>
    <n v="50"/>
    <s v="music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2.3405017921146953"/>
    <n v="34.024390243902438"/>
    <s v="music"/>
    <s v="faith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466.66666666666669"/>
    <n v="37.5"/>
    <s v="music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14.28571428571429"/>
    <n v="11.666666666666666"/>
    <s v="music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17.777777777777779"/>
    <n v="28.125"/>
    <s v="music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e v="#DIV/0!"/>
    <e v="#DIV/0!"/>
    <s v="music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2880"/>
    <n v="1"/>
    <s v="music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15.384615384615385"/>
    <n v="216.66666666666666"/>
    <s v="music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71.42857142857142"/>
    <n v="8.75"/>
    <s v="music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9.8214285714285712"/>
    <n v="62.222222222222221"/>
    <s v="music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2.9599271402550089"/>
    <n v="137.25"/>
    <s v="music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000"/>
    <n v="1"/>
    <s v="music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1.4619883040935673"/>
    <n v="122.14285714285714"/>
    <s v="music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e v="#DIV/0!"/>
    <e v="#DIV/0!"/>
    <s v="music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e v="#DIV/0!"/>
    <e v="#DIV/0!"/>
    <s v="music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e v="#DIV/0!"/>
    <e v="#DIV/0!"/>
    <s v="music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e v="#DIV/0!"/>
    <e v="#DIV/0!"/>
    <s v="music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e v="#DIV/0!"/>
    <e v="#DIV/0!"/>
    <s v="music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4500"/>
    <n v="1"/>
    <s v="music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9.0909090909090917"/>
    <n v="55"/>
    <s v="music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36.36363636363637"/>
    <n v="22"/>
    <s v="music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4.7058823529411766"/>
    <n v="56.666666666666664"/>
    <s v="music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250"/>
    <n v="20"/>
    <s v="music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000"/>
    <n v="1"/>
    <s v="music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e v="#DIV/0!"/>
    <e v="#DIV/0!"/>
    <s v="music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0.90225563909774431"/>
    <n v="25.576923076923077"/>
    <s v="photography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0.91954022988505746"/>
    <n v="63.970588235294116"/>
    <s v="photography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0.99585062240663902"/>
    <n v="89.925373134328353"/>
    <s v="photography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0.84420567920184186"/>
    <n v="93.071428571428569"/>
    <s v="photography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0.87708307229670468"/>
    <n v="89.674157303370791"/>
    <s v="photography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0.67521944632005404"/>
    <n v="207.61682242990653"/>
    <s v="photography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0.95278424730044464"/>
    <n v="59.408805031446541"/>
    <s v="photography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0.76953858466463509"/>
    <n v="358.97237569060775"/>
    <s v="photography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0.8097981547882841"/>
    <n v="94.736641221374043"/>
    <s v="photography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0.49598254141454223"/>
    <n v="80.647999999999996"/>
    <s v="photography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0.97181729834791064"/>
    <n v="168.68852459016392"/>
    <s v="photography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0.38436899423446508"/>
    <n v="34.68888888888889"/>
    <s v="photography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0.92592592592592593"/>
    <n v="462.85714285714283"/>
    <s v="photography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0.90473656200106445"/>
    <n v="104.38888888888889"/>
    <s v="photography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0.83333333333333337"/>
    <n v="7.5"/>
    <s v="photography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0.97248744607115067"/>
    <n v="47.13"/>
    <s v="photography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0.86206896551724133"/>
    <n v="414.28571428571428"/>
    <s v="photography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0.87183958151700092"/>
    <n v="42.481481481481481"/>
    <s v="photography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0.93808630393996251"/>
    <n v="108.77551020408163"/>
    <s v="photography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0.60444874274661509"/>
    <n v="81.098039215686271"/>
    <s v="photography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0.64516129032258063"/>
    <n v="51.666666666666664"/>
    <s v="photography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0.11299435028248588"/>
    <n v="35.4"/>
    <s v="photography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0.98127402077030013"/>
    <n v="103.63559322033899"/>
    <s v="photography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5.1020408163265305"/>
    <n v="55.282051282051285"/>
    <s v="photography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1.6815811705957373"/>
    <n v="72.16970873786407"/>
    <s v="photography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e v="#DIV/0!"/>
    <e v="#DIV/0!"/>
    <s v="photography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2.1872265966754156"/>
    <n v="58.615384615384613"/>
    <s v="photography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26.737967914438503"/>
    <n v="12.466666666666667"/>
    <s v="photography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7.002775208140612"/>
    <n v="49.136363636363633"/>
    <s v="photography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.7694641051567239"/>
    <n v="150.5"/>
    <s v="photography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4.6927374301675977"/>
    <n v="35.799999999999997"/>
    <s v="photography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6.4102564102564106"/>
    <n v="45.157894736842103"/>
    <s v="photography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15.982951518380395"/>
    <n v="98.78947368421052"/>
    <s v="photography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2.1777003484320558"/>
    <n v="88.307692307692307"/>
    <s v="photography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.536062009641743"/>
    <n v="170.62903225806451"/>
    <s v="photography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14.925373134328359"/>
    <n v="83.75"/>
    <s v="photography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7.3732718894009217"/>
    <n v="65.099999999999994"/>
    <s v="photography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50.251256281407038"/>
    <n v="66.333333333333329"/>
    <s v="photography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2.7596588058203713"/>
    <n v="104.89473684210526"/>
    <s v="photography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2.5161452654533254"/>
    <n v="78.440789473684205"/>
    <s v="photography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3.881439661256175"/>
    <n v="59.041666666666664"/>
    <s v="photography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6.4551825894503869"/>
    <n v="71.34210526315789"/>
    <s v="photography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4.2207449614857024"/>
    <n v="51.227027027027027"/>
    <s v="photography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2.5150905432595572"/>
    <n v="60.242424242424242"/>
    <s v="photography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4.9453946012775605"/>
    <n v="44.935185185185183"/>
    <s v="photography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2.0994475138121547"/>
    <n v="31.206896551724139"/>
    <s v="photography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6.5231572080887146"/>
    <n v="63.875"/>
    <s v="photography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72.368421052631575"/>
    <n v="19"/>
    <s v="photography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200"/>
    <n v="10"/>
    <s v="photography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20.171149144254279"/>
    <n v="109.06666666666666"/>
    <s v="photography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28.037383177570092"/>
    <n v="26.75"/>
    <s v="photography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.6360185851711275"/>
    <n v="109.93525179856115"/>
    <s v="photography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75"/>
    <n v="20"/>
    <s v="photography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9.0270812437311942"/>
    <n v="55.388888888888886"/>
    <s v="photography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2.5815969020837173"/>
    <n v="133.90123456790124"/>
    <s v="photography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4.5346062052505971"/>
    <n v="48.720930232558139"/>
    <s v="photography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1.4803849000740192"/>
    <n v="48.25"/>
    <s v="photography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7.3327222731439043"/>
    <n v="58.972972972972975"/>
    <s v="photography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57.281970499785196"/>
    <n v="11.638333333333334"/>
    <s v="photography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4.8900634249471455"/>
    <n v="83.716814159292042"/>
    <s v="photography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7.2186836518046711"/>
    <n v="63.648648648648646"/>
    <s v="photography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2.0624631703005303"/>
    <n v="94.277777777777771"/>
    <s v="photography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.2467532467532467"/>
    <n v="71.86666666666666"/>
    <s v="photography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2.8429933969185619"/>
    <n v="104.84615384615384"/>
    <s v="photography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2.7469173483091196"/>
    <n v="67.139344262295083"/>
    <s v="photography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3.840947546531304"/>
    <n v="73.875"/>
    <s v="photography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9.0415913200723335"/>
    <n v="69.125"/>
    <s v="photography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2.4150422632396067"/>
    <n v="120.77083333333333"/>
    <s v="photography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9.2105263157894743"/>
    <n v="42.222222222222221"/>
    <s v="photography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0"/>
    <n v="7.5"/>
    <s v="photography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1350"/>
    <n v="1.5384615384615385"/>
    <s v="photography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7.5144508670520231"/>
    <n v="37.608695652173914"/>
    <s v="photography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e v="#DIV/0!"/>
    <e v="#DIV/0!"/>
    <s v="photography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2.0332090816672315"/>
    <n v="42.157142857142858"/>
    <s v="photography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e v="#DIV/0!"/>
    <e v="#DIV/0!"/>
    <s v="photography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49.115913555992144"/>
    <n v="84.833333333333329"/>
    <s v="photography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1.9110308949994692"/>
    <n v="94.19"/>
    <s v="photography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e v="#DIV/0!"/>
    <e v="#DIV/0!"/>
    <s v="photography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48"/>
    <n v="6.25"/>
    <s v="photography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15.231400117164617"/>
    <n v="213.375"/>
    <s v="photography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0.74134479946623177"/>
    <n v="59.162280701754383"/>
    <s v="music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0.86313193588162762"/>
    <n v="24.575757575757574"/>
    <s v="music"/>
    <s v="rock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0.99933377748167884"/>
    <n v="75.05"/>
    <s v="music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0.95192765349833408"/>
    <n v="42.02"/>
    <s v="music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0.99009900990099009"/>
    <n v="53.157894736842103"/>
    <s v="music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0.99341860176331798"/>
    <n v="83.885416666666671"/>
    <s v="music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0.99840255591054317"/>
    <n v="417.33333333333331"/>
    <s v="music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0.59994000599940001"/>
    <n v="75.765151515151516"/>
    <s v="music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0.98489822718319109"/>
    <n v="67.389380530973455"/>
    <s v="music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0.970873786407767"/>
    <n v="73.571428571428569"/>
    <s v="music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0.7"/>
    <n v="25"/>
    <s v="music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0.38095238095238093"/>
    <n v="42"/>
    <s v="music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0.84709868699703517"/>
    <n v="131.16666666666666"/>
    <s v="music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0.96153846153846156"/>
    <n v="47.272727272727273"/>
    <s v="music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0.49915144254766897"/>
    <n v="182.12727272727273"/>
    <s v="music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0.32590983161325365"/>
    <n v="61.366666666666667"/>
    <s v="music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0.99851221679697255"/>
    <n v="35.767499999999998"/>
    <s v="music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0.48709206039941549"/>
    <n v="45.62222222222222"/>
    <s v="music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0.91836734693877553"/>
    <n v="75.384615384615387"/>
    <s v="music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0.98280098280098283"/>
    <n v="50.875"/>
    <s v="music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0.79840319361277445"/>
    <n v="119.28571428571429"/>
    <s v="music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0.80641194263830562"/>
    <n v="92.541865671641801"/>
    <s v="music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0.98619329388560162"/>
    <n v="76.05"/>
    <s v="music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0.72502295906037029"/>
    <n v="98.990430622009569"/>
    <s v="music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0.82726671078755787"/>
    <n v="79.526315789473685"/>
    <s v="music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0.93138776777398324"/>
    <n v="134.20833333333334"/>
    <s v="music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0.99667774086378735"/>
    <n v="37.625"/>
    <s v="music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0.98500601948123012"/>
    <n v="51.044692737430168"/>
    <s v="music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0.99923136049192929"/>
    <n v="50.03846153846154"/>
    <s v="music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0.85494442861214026"/>
    <n v="133.93129770992365"/>
    <s v="music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0.98159509202453987"/>
    <n v="58.214285714285715"/>
    <s v="music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0.97920495086023163"/>
    <n v="88.037643678160919"/>
    <s v="music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0.64910208780904677"/>
    <n v="70.576753926701571"/>
    <s v="music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0.98765432098765427"/>
    <n v="53.289473684210527"/>
    <s v="music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0.91955706730888598"/>
    <n v="40.547315436241611"/>
    <s v="music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0.75853350189633373"/>
    <n v="70.625"/>
    <s v="music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0.7492507492507493"/>
    <n v="52.684210526315788"/>
    <s v="music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e v="#DIV/0!"/>
    <e v="#DIV/0!"/>
    <s v="games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12.371134020618557"/>
    <n v="90.9375"/>
    <s v="games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250"/>
    <n v="5"/>
    <s v="games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2.3314203730272598"/>
    <n v="58.083333333333336"/>
    <s v="games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27500"/>
    <n v="2"/>
    <s v="games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200"/>
    <n v="62.5"/>
    <s v="games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2000"/>
    <n v="10"/>
    <s v="games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20.542317173377157"/>
    <n v="71.588235294117652"/>
    <s v="games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e v="#DIV/0!"/>
    <e v="#DIV/0!"/>
    <s v="games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9.6952908587257625"/>
    <n v="32.81818181818182"/>
    <s v="games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1.3930561508786969"/>
    <n v="49.11578947368421"/>
    <s v="games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94.339622641509436"/>
    <n v="16.307692307692307"/>
    <s v="games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222.22222222222223"/>
    <n v="18"/>
    <s v="games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6153.8461538461543"/>
    <n v="13"/>
    <s v="games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96.07843137254903"/>
    <n v="17"/>
    <s v="games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e v="#DIV/0!"/>
    <e v="#DIV/0!"/>
    <s v="games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e v="#DIV/0!"/>
    <e v="#DIV/0!"/>
    <s v="games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e v="#DIV/0!"/>
    <e v="#DIV/0!"/>
    <s v="games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833.33333333333337"/>
    <n v="3"/>
    <s v="games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4.9800796812749004"/>
    <n v="41.833333333333336"/>
    <s v="games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0.57909076958267824"/>
    <n v="49.338428571428572"/>
    <s v="music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0.99112426035502954"/>
    <n v="41.728395061728392"/>
    <s v="music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0.95415472779369626"/>
    <n v="32.71875"/>
    <s v="music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0.74019245003700962"/>
    <n v="51.96153846153846"/>
    <s v="music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0.85963923337091319"/>
    <n v="50.685714285714283"/>
    <s v="music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0.97959183673469385"/>
    <n v="42.241379310344826"/>
    <s v="music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0.8995502248875562"/>
    <n v="416.875"/>
    <s v="music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0.60211946050096343"/>
    <n v="46.651685393258425"/>
    <s v="music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0.93808630393996251"/>
    <n v="48.454545454545453"/>
    <s v="music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0.6916374689987913"/>
    <n v="70.5289837398374"/>
    <s v="music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0.94741828517290383"/>
    <n v="87.958333333333329"/>
    <s v="music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0.7320644216691069"/>
    <n v="26.26923076923077"/>
    <s v="music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0.96153846153846156"/>
    <n v="57.777777777777779"/>
    <s v="music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0.8733624454148472"/>
    <n v="57.25"/>
    <s v="music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0.98309492847854352"/>
    <n v="196.34042553191489"/>
    <s v="music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0.80679785330948117"/>
    <n v="43"/>
    <s v="music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0.97602213341530897"/>
    <n v="35.551912568306008"/>
    <s v="music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0.69204152249134943"/>
    <n v="68.80952380952381"/>
    <s v="music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0.75"/>
    <n v="28.571428571428573"/>
    <s v="music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0.91437433022080306"/>
    <n v="50.631666666666668"/>
    <s v="music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7.078651685393261"/>
    <n v="106.8"/>
    <s v="technology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83.333333333333329"/>
    <n v="4"/>
    <s v="technology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2.1459227467811157"/>
    <n v="34.097560975609753"/>
    <s v="technology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000"/>
    <n v="25"/>
    <s v="technology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595.23809523809518"/>
    <n v="10.5"/>
    <s v="technology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2.3386342376052385"/>
    <n v="215.95959595959596"/>
    <s v="technology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352.94117647058823"/>
    <n v="21.25"/>
    <s v="technology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57.736720554272516"/>
    <n v="108.25"/>
    <s v="technology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7.0864547479246811"/>
    <n v="129.97368421052633"/>
    <s v="technology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2.5383742459535328"/>
    <n v="117.49473684210527"/>
    <s v="technology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4250"/>
    <n v="10"/>
    <s v="technology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1.6863406408094435"/>
    <n v="70.595238095238102"/>
    <s v="technology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75.353218210361064"/>
    <n v="24.5"/>
    <s v="technology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11.1"/>
    <n v="30"/>
    <s v="technology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62.5"/>
    <n v="2"/>
    <s v="technology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96.07843137254903"/>
    <n v="17"/>
    <s v="technology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1.9022070479209852"/>
    <n v="2928.9285714285716"/>
    <s v="technology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96.15384615384616"/>
    <n v="28.888888888888889"/>
    <s v="technology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2.109704641350211"/>
    <n v="29.625"/>
    <s v="technology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2.3239600278875203"/>
    <n v="40.980952380952381"/>
    <s v="technology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0.73099415204678364"/>
    <n v="54"/>
    <s v="music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0.86542622241453915"/>
    <n v="36.109375"/>
    <s v="music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0.41528239202657807"/>
    <n v="23.153846153846153"/>
    <s v="music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0.87412587412587417"/>
    <n v="104"/>
    <s v="music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0.90634441087613293"/>
    <n v="31.826923076923077"/>
    <s v="music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0.51182486035711727"/>
    <n v="27.3896261682243"/>
    <s v="music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0.967741935483871"/>
    <n v="56.363636363636367"/>
    <s v="music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0.96958174904942962"/>
    <n v="77.352941176470594"/>
    <s v="music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0.99688473520249221"/>
    <n v="42.8"/>
    <s v="music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0.78740157480314965"/>
    <n v="48.846153846153847"/>
    <s v="music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0.8291805208912032"/>
    <n v="48.240400000000001"/>
    <s v="music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0.93466263129784588"/>
    <n v="70.212500000000006"/>
    <s v="music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0.57993427411560028"/>
    <n v="94.054545454545448"/>
    <s v="music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0.80893059375505583"/>
    <n v="80.272727272727266"/>
    <s v="music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0.92250922509225097"/>
    <n v="54.2"/>
    <s v="music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0.85822078244560884"/>
    <n v="60.26903448275862"/>
    <s v="music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0.53405965446340353"/>
    <n v="38.740344827586206"/>
    <s v="music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0.86256469235192634"/>
    <n v="152.54385964912279"/>
    <s v="music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0.90334236675700086"/>
    <n v="115.3125"/>
    <s v="music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0.58505850585058505"/>
    <n v="35.838709677419352"/>
    <s v="music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0.79290599062360123"/>
    <n v="64.570118779438872"/>
    <s v="technology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0.72233284615995819"/>
    <n v="87.436000000000007"/>
    <s v="technology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5.8642427796510778E-2"/>
    <n v="68.815577078288939"/>
    <s v="technology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0.12689461592489362"/>
    <n v="176.200223588597"/>
    <s v="technology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0.28734145934980376"/>
    <n v="511.79117647058825"/>
    <s v="technology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0.66779449737334162"/>
    <n v="160.44285714285715"/>
    <s v="technology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0.99370241097047451"/>
    <n v="35.003043478260871"/>
    <s v="technology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0.12496703994321498"/>
    <n v="188.50671378091872"/>
    <s v="technology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0.9433730870752226"/>
    <n v="56.204984093319197"/>
    <s v="technology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0.49870668732420587"/>
    <n v="51.3054157782516"/>
    <s v="technology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0.47071228182485736"/>
    <n v="127.36450839328538"/>
    <s v="technology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0.50384846656598337"/>
    <n v="101.85532258064516"/>
    <s v="technology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0.44258232031157796"/>
    <n v="230.55782312925169"/>
    <s v="technology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0.14307215987455432"/>
    <n v="842.10602409638557"/>
    <s v="technology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0.25088104045385101"/>
    <n v="577.27593103448271"/>
    <s v="technology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0.34009749461512301"/>
    <n v="483.34246575342468"/>
    <s v="technology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0.59699817378258635"/>
    <n v="76.138500000000008"/>
    <s v="technology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6.9658658640927726E-2"/>
    <n v="74.107684365781708"/>
    <s v="technology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0.63802202962463883"/>
    <n v="36.965660377358489"/>
    <s v="technology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0.84815586681529587"/>
    <n v="2500.969696969697"/>
    <s v="technology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9.0466528650930564E-2"/>
    <n v="67.690214329454989"/>
    <s v="technology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0.5183361409874303"/>
    <n v="63.04738562091503"/>
    <s v="technology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0.78812012609922022"/>
    <n v="117.6"/>
    <s v="technology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0.38524141853145971"/>
    <n v="180.75185011709601"/>
    <s v="technology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0.38127192313558028"/>
    <n v="127.32038834951456"/>
    <s v="technology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0.48369210308310667"/>
    <n v="136.6444745538665"/>
    <s v="technology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0.27017534379812497"/>
    <n v="182.78024691358024"/>
    <s v="technology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0.35091905701031001"/>
    <n v="279.37843137254902"/>
    <s v="technology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0.17268771154244664"/>
    <n v="61.375728669846318"/>
    <s v="technology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8.8354833009365613E-2"/>
    <n v="80.727532097004286"/>
    <s v="technology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0.380188068962732"/>
    <n v="272.35590732591254"/>
    <s v="technology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0.14826236508124777"/>
    <n v="70.848739495798313"/>
    <s v="technology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0.38936138067230952"/>
    <n v="247.94003412969283"/>
    <s v="technology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0.26631442145855083"/>
    <n v="186.81393034825871"/>
    <s v="technology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0.47913745675035807"/>
    <n v="131.98948616600788"/>
    <s v="technology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0.28851702250432776"/>
    <n v="29.310782241014799"/>
    <s v="technology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0.24855218353093231"/>
    <n v="245.02436053593178"/>
    <s v="technology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9.7385668105708714E-2"/>
    <n v="1323.2540463917526"/>
    <s v="technology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0.87031327056721053"/>
    <n v="282.65966789667897"/>
    <s v="technology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0.28182984906151504"/>
    <n v="91.214401028277635"/>
    <s v="technology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19.685039370078741"/>
    <n v="31.75"/>
    <s v="photography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e v="#DIV/0!"/>
    <e v="#DIV/0!"/>
    <s v="photography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23.255813953488371"/>
    <n v="88.6875"/>
    <s v="photography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4.7288776796973515"/>
    <n v="453.14285714285717"/>
    <s v="photography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1.372549019607842"/>
    <n v="12.75"/>
    <s v="photography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2000"/>
    <n v="1"/>
    <s v="photography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2.3544520547945207"/>
    <n v="83.428571428571431"/>
    <s v="photography"/>
    <s v="people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240"/>
    <n v="25"/>
    <s v="photography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00"/>
    <n v="50"/>
    <s v="photography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5.8939096267190569"/>
    <n v="101.8"/>
    <s v="photography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14.285714285714286"/>
    <n v="46.666666666666664"/>
    <s v="photography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750"/>
    <n v="1"/>
    <s v="photography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e v="#DIV/0!"/>
    <e v="#DIV/0!"/>
    <s v="photography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e v="#DIV/0!"/>
    <e v="#DIV/0!"/>
    <s v="photography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12.820512820512821"/>
    <n v="26"/>
    <s v="photography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e v="#DIV/0!"/>
    <e v="#DIV/0!"/>
    <s v="photography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e v="#DIV/0!"/>
    <e v="#DIV/0!"/>
    <s v="photography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3.8167938931297711"/>
    <n v="218.33333333333334"/>
    <s v="photography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31.35593220338984"/>
    <n v="33.714285714285715"/>
    <s v="photography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8"/>
    <n v="25"/>
    <s v="photography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0.26169167011623867"/>
    <n v="128.38790470372632"/>
    <s v="technology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0.46126691016024318"/>
    <n v="78.834261818181815"/>
    <s v="technology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0.32051282051282054"/>
    <n v="91.764705882352942"/>
    <s v="technology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0.42658388891619026"/>
    <n v="331.10237288135596"/>
    <s v="technology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0.80853750926786128"/>
    <n v="194.26193717277485"/>
    <s v="technology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0.40348612007746931"/>
    <n v="408.97689768976898"/>
    <s v="technology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0.86423551454854064"/>
    <n v="84.459270072992695"/>
    <s v="technology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0.85415443175638928"/>
    <n v="44.853658536585364"/>
    <s v="technology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0.32769909358430716"/>
    <n v="383.3643216080402"/>
    <s v="technology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0.31244825075846816"/>
    <n v="55.276856649395505"/>
    <s v="technology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0.12201609636343226"/>
    <n v="422.02059732234807"/>
    <s v="technology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0.42571306939123033"/>
    <n v="64.180327868852459"/>
    <s v="technology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0.20205540864443552"/>
    <n v="173.57781674704077"/>
    <s v="technology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1.2797899533647527E-2"/>
    <n v="88.601680840609291"/>
    <s v="technology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0.88495466450999938"/>
    <n v="50.222283950617282"/>
    <s v="technology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0.10851375010281678"/>
    <n v="192.38876826722338"/>
    <s v="technology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0.79934517643146741"/>
    <n v="73.416901408450698"/>
    <s v="technology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0.97805794707442562"/>
    <n v="147.68495555555555"/>
    <s v="technology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0.20622394167162034"/>
    <n v="108.96848314606741"/>
    <s v="technology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0.51993067590987874"/>
    <n v="23.647540983606557"/>
    <s v="technology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0.3557452863749555"/>
    <n v="147.94736842105263"/>
    <s v="technology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0.79912415992072683"/>
    <n v="385.03692307692307"/>
    <s v="technology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0.61935228138412846"/>
    <n v="457.39093484419266"/>
    <s v="technology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0.17083796019475528"/>
    <n v="222.99047619047619"/>
    <s v="technology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0.49714143673875216"/>
    <n v="220.74074074074073"/>
    <s v="technology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0.74915861995392985"/>
    <n v="73.503898678414089"/>
    <s v="technology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0.83160774725777342"/>
    <n v="223.09647495361781"/>
    <s v="technology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0.79260237780713338"/>
    <n v="47.911392405063289"/>
    <s v="technology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0.27685492801771872"/>
    <n v="96.063829787234042"/>
    <s v="technology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0.44201041357541748"/>
    <n v="118.6144"/>
    <s v="technology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0.83090984628167841"/>
    <n v="118.45472440944881"/>
    <s v="technology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0.32874406616960566"/>
    <n v="143.21468926553672"/>
    <s v="technology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0.55967225592692915"/>
    <n v="282.71518987341773"/>
    <s v="technology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0.25851818239578012"/>
    <n v="593.93620078740162"/>
    <s v="technology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0.47385184808736214"/>
    <n v="262.15704968944101"/>
    <s v="technology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0.75948405716383338"/>
    <n v="46.580778301886795"/>
    <s v="technology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0.33280483924860654"/>
    <n v="70.041118881118877"/>
    <s v="technology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0.23780505930263665"/>
    <n v="164.90686274509804"/>
    <s v="technology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0.73412383788196467"/>
    <n v="449.26385224274406"/>
    <s v="technology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0.4029474261061578"/>
    <n v="27.472841328413285"/>
    <s v="technology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0.5498639810152226"/>
    <n v="143.97499999999999"/>
    <s v="technology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0.80951995466688254"/>
    <n v="88.23571428571428"/>
    <s v="technology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0.19754671230922835"/>
    <n v="36.326424870466319"/>
    <s v="technology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0.92410054213898474"/>
    <n v="90.177777777777777"/>
    <s v="technology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0.12207271497939337"/>
    <n v="152.62361216730039"/>
    <s v="technology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0.82576383154417832"/>
    <n v="55.806451612903224"/>
    <s v="technology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0.97088340482865887"/>
    <n v="227.85327313769753"/>
    <s v="technology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0.67416202651518908"/>
    <n v="91.82989803350327"/>
    <s v="technology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0.83201112898086127"/>
    <n v="80.991037735849048"/>
    <s v="technology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0.21129587761742769"/>
    <n v="278.39411764705881"/>
    <s v="technology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0.76709176335219098"/>
    <n v="43.095041322314053"/>
    <s v="technology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0.28324760372527247"/>
    <n v="326.29205175600737"/>
    <s v="technology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0.98990298950702826"/>
    <n v="41.743801652892564"/>
    <s v="technology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0.88034811479739417"/>
    <n v="64.020933977455712"/>
    <s v="technology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0.59731209556993525"/>
    <n v="99.455445544554451"/>
    <s v="technology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0.65166957745744603"/>
    <n v="138.49458483754512"/>
    <s v="technology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0.49448109648216254"/>
    <n v="45.547792792792798"/>
    <s v="technology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0.59424326833797581"/>
    <n v="10.507317073170732"/>
    <s v="technology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0.69707461021911377"/>
    <n v="114.76533333333333"/>
    <s v="technology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0.50916496945010181"/>
    <n v="35.997067448680355"/>
    <s v="technology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0.92661230541141582"/>
    <n v="154.17142857142858"/>
    <s v="technology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0.86973916522434924"/>
    <n v="566.38916256157631"/>
    <s v="technology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0.67544748395812226"/>
    <n v="120.85714285714286"/>
    <s v="technology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0.52310349124983502"/>
    <n v="86.163845492085343"/>
    <s v="technology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0.50196991819772718"/>
    <n v="51.212114395886893"/>
    <s v="technology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0.45745654162854527"/>
    <n v="67.261538461538464"/>
    <s v="technology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0.78821656050955413"/>
    <n v="62.8"/>
    <s v="technology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0.95035461532116094"/>
    <n v="346.13118421052633"/>
    <s v="technology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0.7787758049309903"/>
    <n v="244.11912547528519"/>
    <s v="technology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0.31513214120945193"/>
    <n v="259.25424836601309"/>
    <s v="technology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0.3562141559505575"/>
    <n v="201.96402877697841"/>
    <s v="technology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0.90308564788501133"/>
    <n v="226.20857142857142"/>
    <s v="technology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0.65528952984942102"/>
    <n v="324.69"/>
    <s v="technology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0.97560975609756095"/>
    <n v="205"/>
    <s v="technology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5.9581481653622974E-2"/>
    <n v="20.465926829268295"/>
    <s v="technology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0.18404371998667193"/>
    <n v="116.35303146309367"/>
    <s v="technology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0.86574090106312984"/>
    <n v="307.20212765957444"/>
    <s v="technology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0.76216607598795783"/>
    <n v="546.6875"/>
    <s v="technology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0.34701738557101713"/>
    <n v="47.474464579901152"/>
    <s v="technology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0.19692792437967704"/>
    <n v="101.56"/>
    <s v="technology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0.87281795511221949"/>
    <n v="72.909090909090907"/>
    <s v="music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0.90307043949428056"/>
    <n v="43.710526315789473"/>
    <s v="music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0.88235294117647056"/>
    <n v="34"/>
    <s v="music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0.92307692307692313"/>
    <n v="70.652173913043484"/>
    <s v="music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0.80949811117107395"/>
    <n v="89.301204819277103"/>
    <s v="music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0.99304865938430986"/>
    <n v="115.08571428571429"/>
    <s v="music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0.96587250482936249"/>
    <n v="62.12"/>
    <s v="music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0.86572091466300372"/>
    <n v="46.204266666666669"/>
    <s v="music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0.83056202471088125"/>
    <n v="48.54854838709678"/>
    <s v="music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0.86926003153240772"/>
    <n v="57.520187499999999"/>
    <s v="music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0.83009749033858748"/>
    <n v="88.147154471544724"/>
    <s v="music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0.98732927431298334"/>
    <n v="110.49090909090908"/>
    <s v="music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0.97592713077423554"/>
    <n v="66.826086956521735"/>
    <s v="music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0.82958046930552265"/>
    <n v="58.597222222222221"/>
    <s v="music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0.98360655737704916"/>
    <n v="43.571428571428569"/>
    <s v="music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0.99667774086378735"/>
    <n v="188.125"/>
    <s v="music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0.75547720977083854"/>
    <n v="63.031746031746032"/>
    <s v="music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0.73170731707317072"/>
    <n v="30.37037037037037"/>
    <s v="music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0.88300220750551872"/>
    <n v="51.477272727272727"/>
    <s v="music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0.73529411764705888"/>
    <n v="35.789473684210527"/>
    <s v="music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0.68435410066877855"/>
    <n v="98.817391304347822"/>
    <s v="music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0.77220077220077221"/>
    <n v="28"/>
    <s v="music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0.39370078740157483"/>
    <n v="51.313131313131315"/>
    <s v="music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0.93418259023354566"/>
    <n v="53.522727272727273"/>
    <s v="music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0.92822069375214655"/>
    <n v="37.149310344827583"/>
    <s v="music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0.93185789167152011"/>
    <n v="89.895287958115176"/>
    <s v="music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0.93874677305796761"/>
    <n v="106.52500000000001"/>
    <s v="music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0.99651220727453915"/>
    <n v="52.815789473684212"/>
    <s v="music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0.93896713615023475"/>
    <n v="54.615384615384613"/>
    <s v="music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0.9536784741144414"/>
    <n v="68.598130841121488"/>
    <s v="music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0.95510983763132762"/>
    <n v="35.612244897959187"/>
    <s v="music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0.44313146233382572"/>
    <n v="94.027777777777771"/>
    <s v="music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0.99103935252095632"/>
    <n v="526.45652173913038"/>
    <s v="music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0.67681895093062605"/>
    <n v="50.657142857142858"/>
    <s v="music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0.74288133956363156"/>
    <n v="79.182941176470578"/>
    <s v="music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0.99255583126550873"/>
    <n v="91.590909090909093"/>
    <s v="music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0.99127307962524913"/>
    <n v="116.96275362318841"/>
    <s v="music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76.05633802816902"/>
    <n v="28.4"/>
    <s v="games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258.06451612903226"/>
    <n v="103.33333333333333"/>
    <s v="games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9.5652173913043477"/>
    <n v="23"/>
    <s v="games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70.422535211267601"/>
    <n v="31.555555555555557"/>
    <s v="games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2000"/>
    <n v="5"/>
    <s v="games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3.4670629024269441"/>
    <n v="34.220338983050844"/>
    <s v="games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600"/>
    <n v="25"/>
    <s v="games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8.4745762711864412"/>
    <n v="19.666666666666668"/>
    <s v="games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494.11764705882354"/>
    <n v="21.25"/>
    <s v="games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20"/>
    <n v="8.3333333333333339"/>
    <s v="games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47.326300645057479"/>
    <n v="21.34333333333333"/>
    <s v="games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62.5"/>
    <n v="5.333333333333333"/>
    <s v="games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57.692307692307693"/>
    <n v="34.666666666666664"/>
    <s v="games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.460251046025105"/>
    <n v="21.727272727272727"/>
    <s v="games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1677.5005242189138"/>
    <n v="11.922499999999999"/>
    <s v="games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3.5203830176723225"/>
    <n v="26.59737827715356"/>
    <s v="games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7.8125"/>
    <n v="10.666666666666666"/>
    <s v="games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18.450184501845019"/>
    <n v="29.035714285714285"/>
    <s v="games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892.85714285714289"/>
    <n v="50.909090909090907"/>
    <s v="games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e v="#DIV/0!"/>
    <e v="#DIV/0!"/>
    <s v="games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17.470881863560731"/>
    <n v="50.083333333333336"/>
    <s v="games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8.8888888888888893"/>
    <n v="45"/>
    <s v="games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58.484349258649097"/>
    <n v="25.291666666666668"/>
    <s v="games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.285870755750274"/>
    <n v="51.292134831460672"/>
    <s v="games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5000"/>
    <n v="1"/>
    <s v="games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43.59351988217966"/>
    <n v="49.381818181818183"/>
    <s v="games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50"/>
    <n v="1"/>
    <s v="games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e v="#DIV/0!"/>
    <e v="#DIV/0!"/>
    <s v="games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23.45679012345678"/>
    <n v="101.25"/>
    <s v="games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381.35593220338984"/>
    <n v="19.666666666666668"/>
    <s v="games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600"/>
    <n v="12.5"/>
    <s v="games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10959.558823529413"/>
    <n v="8.5"/>
    <s v="games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25"/>
    <n v="1"/>
    <s v="games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43.478260869565219"/>
    <n v="23"/>
    <s v="games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7.508372404554585"/>
    <n v="17.987951807228917"/>
    <s v="games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3.547105561861521"/>
    <n v="370.94736842105266"/>
    <s v="games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15.174422398256763"/>
    <n v="63.569485530546629"/>
    <s v="games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38.46153846153845"/>
    <n v="13"/>
    <s v="games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17.64705882352941"/>
    <n v="5.3125"/>
    <s v="games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0.86393088552915764"/>
    <n v="35.615384615384613"/>
    <s v="music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0.89073634204275531"/>
    <n v="87.103448275862064"/>
    <s v="music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0.75642965204236001"/>
    <n v="75.11363636363636"/>
    <s v="music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0.97431355181576618"/>
    <n v="68.01204819277109"/>
    <s v="music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0.72129255626081934"/>
    <n v="29.623931623931625"/>
    <s v="music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0.68212824010914053"/>
    <n v="91.625"/>
    <s v="music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0.83333333333333337"/>
    <n v="22.5"/>
    <s v="music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0.82249280204563102"/>
    <n v="64.366735294117646"/>
    <s v="music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0.55292259083728279"/>
    <n v="33.315789473684212"/>
    <s v="music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0.94272920103700208"/>
    <n v="90.276595744680847"/>
    <s v="music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0.78784468204839619"/>
    <n v="59.233333333333334"/>
    <s v="music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0.97110949259529011"/>
    <n v="65.38095238095238"/>
    <s v="music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0.4"/>
    <n v="67.307692307692307"/>
    <s v="music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0.79352483732740831"/>
    <n v="88.74647887323944"/>
    <s v="music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0.99880143827407109"/>
    <n v="65.868421052631575"/>
    <s v="music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0.72129255626081934"/>
    <n v="40.349243306169967"/>
    <s v="music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0.61957868649318459"/>
    <n v="76.857142857142861"/>
    <s v="music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0.93297333002438787"/>
    <n v="68.707820512820518"/>
    <s v="music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0.6531678641410843"/>
    <n v="57.773584905660378"/>
    <s v="games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0.19077901430842609"/>
    <n v="44.171348314606739"/>
    <s v="games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0.2043828772567276"/>
    <n v="31.566308243727597"/>
    <s v="games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0.35119758376062371"/>
    <n v="107.04511278195488"/>
    <s v="games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5.3851166147002916E-2"/>
    <n v="149.03451043338683"/>
    <s v="games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0.91178481878276729"/>
    <n v="55.956632653061227"/>
    <s v="games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9.8556880871834174E-2"/>
    <n v="56.970381807973048"/>
    <s v="games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0.24261426363435637"/>
    <n v="44.056420233463037"/>
    <s v="games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0.19870839542970692"/>
    <n v="68.625"/>
    <s v="games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0.54168092142775692"/>
    <n v="65.318435754189949"/>
    <s v="games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0.83518930957683746"/>
    <n v="35.92"/>
    <s v="games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9.2486390242315877E-2"/>
    <n v="40.070667078443485"/>
    <s v="games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0.2210563546333412"/>
    <n v="75.647714604236342"/>
    <s v="games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0.18609151980944227"/>
    <n v="61.203872437357631"/>
    <s v="games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0.83107497741644087"/>
    <n v="48.130434782608695"/>
    <s v="games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0.87845893204492687"/>
    <n v="68.106837606837601"/>
    <s v="games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0.10514903245540549"/>
    <n v="65.891300230946882"/>
    <s v="games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0.75248791316289487"/>
    <n v="81.654377880184327"/>
    <s v="games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0.68037496220139104"/>
    <n v="52.701195219123505"/>
    <s v="games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0.18445079774970027"/>
    <n v="41.228136882129277"/>
    <s v="games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0.26128886671892443"/>
    <n v="15.035357142857142"/>
    <s v="music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0.14200889330694336"/>
    <n v="39.066920943134534"/>
    <s v="music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0.91282519397535367"/>
    <n v="43.82"/>
    <s v="music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0.7526342197691922"/>
    <n v="27.301369863013697"/>
    <s v="music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0.65789473684210531"/>
    <n v="42.222222222222221"/>
    <s v="music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0.97345132743362828"/>
    <n v="33.235294117647058"/>
    <s v="music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0.98425196850393704"/>
    <n v="42.333333333333336"/>
    <s v="music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0.66312997347480107"/>
    <n v="50.266666666666666"/>
    <s v="music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0.89746466232892075"/>
    <n v="61.902777777777779"/>
    <s v="music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0.5112474437627812"/>
    <n v="40.75"/>
    <s v="music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0.87425324202243915"/>
    <n v="55.796747967479675"/>
    <s v="music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0.5"/>
    <n v="10"/>
    <s v="music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0.34187839385530566"/>
    <n v="73.125416666666666"/>
    <s v="music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0.63953488372093026"/>
    <n v="26.060606060606062"/>
    <s v="music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0.94637223974763407"/>
    <n v="22.642857142857142"/>
    <s v="music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0.9882352941176471"/>
    <n v="47.222222222222221"/>
    <s v="music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0.81411347113560695"/>
    <n v="32.324473684210524"/>
    <s v="music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0.98522167487684731"/>
    <n v="53.421052631578945"/>
    <s v="music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0.98870056497175141"/>
    <n v="51.304347826086953"/>
    <s v="music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0.92489826119126894"/>
    <n v="37.197247706422019"/>
    <s v="games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0.61500615006150061"/>
    <n v="27.1"/>
    <s v="games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0.94517958412098302"/>
    <n v="206.31"/>
    <s v="games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0.41126876413736374"/>
    <n v="82.145270270270274"/>
    <s v="games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0.10583876693602969"/>
    <n v="164.79651993355483"/>
    <s v="games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0.92197480857498026"/>
    <n v="60.820280373831778"/>
    <s v="games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0.63541717581504475"/>
    <n v="67.970099667774093"/>
    <s v="games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8.5143338810888133E-2"/>
    <n v="81.561805555555551"/>
    <s v="games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0.58463274016314548"/>
    <n v="25.42547309833024"/>
    <s v="games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0.79394731926022788"/>
    <n v="21.497991967871485"/>
    <s v="games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8.2499429103950597E-2"/>
    <n v="27.226630727762803"/>
    <s v="games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0.20169423154497781"/>
    <n v="25.091093117408906"/>
    <s v="games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0.30116853391157694"/>
    <n v="21.230179028132991"/>
    <s v="games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8.5836909871244635E-2"/>
    <n v="41.607142857142854"/>
    <s v="games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0.65225026340876024"/>
    <n v="135.58503401360545"/>
    <s v="games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0.18618259192765477"/>
    <n v="22.116176470588236"/>
    <s v="games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0.28334408991452453"/>
    <n v="64.625635808748726"/>
    <s v="games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0.72780203784570596"/>
    <n v="69.569620253164558"/>
    <s v="games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0.78108719213838873"/>
    <n v="75.133028169014082"/>
    <s v="games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0.36943992906753365"/>
    <n v="140.97916666666666"/>
    <s v="games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0.12400793650793651"/>
    <n v="49.472392638036808"/>
    <s v="games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7.3524135326758902E-2"/>
    <n v="53.865251485148519"/>
    <s v="games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1.0749798441279227E-4"/>
    <n v="4.5712530712530715"/>
    <s v="games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0.2652379184128163"/>
    <n v="65.00344827586207"/>
    <s v="games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3.7778260499995275E-2"/>
    <n v="53.475252525252522"/>
    <s v="games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0.99880143827407109"/>
    <n v="43.912280701754383"/>
    <s v="games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0.95735872490167662"/>
    <n v="50.852631578947367"/>
    <s v="games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0.93271152564956694"/>
    <n v="58.6328125"/>
    <s v="games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0.59251735229388858"/>
    <n v="32.81666666666667"/>
    <s v="games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0.10255232219478377"/>
    <n v="426.93169877408059"/>
    <s v="games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0.74377482348473378"/>
    <n v="23.808729166666669"/>
    <s v="games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0.36727198530912059"/>
    <n v="98.413654618473899"/>
    <s v="games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0.88740987243483083"/>
    <n v="107.32142857142857"/>
    <s v="games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0.21748586341887777"/>
    <n v="11.67005076142132"/>
    <s v="games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0.34884747858341431"/>
    <n v="41.782287822878232"/>
    <s v="games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0.44901777362020578"/>
    <n v="21.38"/>
    <s v="games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0.15719810104693935"/>
    <n v="94.103550295857985"/>
    <s v="games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0.68259385665529015"/>
    <n v="15.721951219512196"/>
    <s v="games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5.3558995233249425E-2"/>
    <n v="90.635922330097088"/>
    <s v="games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0.30588523186100575"/>
    <n v="97.297619047619051"/>
    <s v="games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0.12828736369467608"/>
    <n v="37.11904761904762"/>
    <s v="games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0.64871240416748577"/>
    <n v="28.104972375690608"/>
    <s v="games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0.86545118855296566"/>
    <n v="144.43333333333334"/>
    <s v="games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0.55545269394556562"/>
    <n v="24.274157303370785"/>
    <s v="games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0.33500837520938026"/>
    <n v="35.117647058823529"/>
    <s v="games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0.31223980016652791"/>
    <n v="24.762886597938145"/>
    <s v="games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0.26279482294198803"/>
    <n v="188.37871287128712"/>
    <s v="games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0.97465886939571145"/>
    <n v="148.08247422680412"/>
    <s v="games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5.5504984347594412E-2"/>
    <n v="49.934589800443462"/>
    <s v="games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0.13884106585509437"/>
    <n v="107.82155688622754"/>
    <s v="games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0.35324455120279769"/>
    <n v="42.63403614457831"/>
    <s v="games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7.371369600471768E-2"/>
    <n v="14.370762711864407"/>
    <s v="games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0.45380286803412595"/>
    <n v="37.476190476190474"/>
    <s v="games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0.83612040133779264"/>
    <n v="30.202020202020201"/>
    <s v="games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0.2452367477834371"/>
    <n v="33.550632911392405"/>
    <s v="games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0.94501647446457993"/>
    <n v="64.74666666666667"/>
    <s v="games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0.70880587058038691"/>
    <n v="57.932367149758456"/>
    <s v="games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0.36941263391207979"/>
    <n v="53.078431372549019"/>
    <s v="games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0.65019505851755521"/>
    <n v="48.0625"/>
    <s v="games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0.24778447807233789"/>
    <n v="82.396874999999994"/>
    <s v="games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0.54054054054054057"/>
    <n v="50.454545454545453"/>
    <s v="music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0.53956834532374098"/>
    <n v="115.83333333333333"/>
    <s v="music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0.99151920572701502"/>
    <n v="63.03458333333333"/>
    <s v="music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0.94143194937606589"/>
    <n v="108.02152542372882"/>
    <s v="music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0.82394946443284811"/>
    <n v="46.088607594936711"/>
    <s v="music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0.99933377748167884"/>
    <n v="107.21428571428571"/>
    <s v="music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0.83348922668869552"/>
    <n v="50.9338679245283"/>
    <s v="music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0.99900099900099903"/>
    <n v="40.04"/>
    <s v="music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0.93109869646182497"/>
    <n v="64.44"/>
    <s v="music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0.96092248558616267"/>
    <n v="53.827586206896555"/>
    <s v="music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0.57870370370370372"/>
    <n v="100.46511627906976"/>
    <s v="music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0.93239658556370353"/>
    <n v="46.630652173913049"/>
    <s v="music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0.92391304347826086"/>
    <n v="34.074074074074076"/>
    <s v="music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0.68455265852870462"/>
    <n v="65.214642857142863"/>
    <s v="music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0.79840319361277445"/>
    <n v="44.205882352941174"/>
    <s v="music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0.6708193579300431"/>
    <n v="71.965517241379317"/>
    <s v="music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0.99403578528827041"/>
    <n v="52.94736842105263"/>
    <s v="music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0.95171626165852419"/>
    <n v="109.45138888888889"/>
    <s v="music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0.28557829604950025"/>
    <n v="75.035714285714292"/>
    <s v="music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0.98765432098765427"/>
    <n v="115.71428571428571"/>
    <s v="music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0.74847834352760834"/>
    <n v="31.659810426540286"/>
    <s v="music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0.5859872611464968"/>
    <n v="46.176470588235297"/>
    <s v="music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0.91442537934476109"/>
    <n v="68.481650485436887"/>
    <s v="music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0.99304537224305767"/>
    <n v="53.469203539823013"/>
    <s v="music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0.98787113769826029"/>
    <n v="109.10778443113773"/>
    <s v="music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0.93669293867337511"/>
    <n v="51.185616438356163"/>
    <s v="music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0.93757815259204103"/>
    <n v="27.936800000000002"/>
    <s v="music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0.98710622111850588"/>
    <n v="82.496921824104234"/>
    <s v="music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0.93743115739937843"/>
    <n v="59.817476635514019"/>
    <s v="music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0.23318732025669259"/>
    <n v="64.816470588235291"/>
    <s v="music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0.96051227321237997"/>
    <n v="90.09615384615384"/>
    <s v="music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0.92707045735475901"/>
    <n v="40.962025316455694"/>
    <s v="music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0.56869752343602487"/>
    <n v="56.000127388535034"/>
    <s v="music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0.63706440721156909"/>
    <n v="37.672800000000002"/>
    <s v="music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0.97465886939571145"/>
    <n v="40.078125"/>
    <s v="music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0.9611441459913882"/>
    <n v="78.031999999999996"/>
    <s v="music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0.96153846153846156"/>
    <n v="18.90909090909091"/>
    <s v="music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0.82603667602841568"/>
    <n v="37.134969325153371"/>
    <s v="music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0.92850510677808729"/>
    <n v="41.961038961038959"/>
    <s v="music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0.92030185900975525"/>
    <n v="61.044943820224717"/>
    <s v="music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2.5561743341404357"/>
    <n v="64.53125"/>
    <s v="food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1.764705882352942"/>
    <n v="21.25"/>
    <s v="food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2.0833333333333335"/>
    <n v="30"/>
    <s v="food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4.823151125401929"/>
    <n v="25.491803278688526"/>
    <s v="food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12.5"/>
    <n v="11.428571428571429"/>
    <s v="food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38.88888888888889"/>
    <n v="108"/>
    <s v="food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0.19007998620127917"/>
    <n v="54.883162444113267"/>
    <s v="food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0.39300451955197485"/>
    <n v="47.383612662942269"/>
    <s v="food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0.9441087613293051"/>
    <n v="211.84"/>
    <s v="food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0.97634456594510155"/>
    <n v="219.92638036809817"/>
    <s v="food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0.69293466492278111"/>
    <n v="40.795406360424032"/>
    <s v="food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0.94066297926778797"/>
    <n v="75.502840909090907"/>
    <s v="food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0.47132757266300079"/>
    <n v="13.542553191489361"/>
    <s v="food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0.98087297694948505"/>
    <n v="60.865671641791046"/>
    <s v="food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0.97778473091364204"/>
    <n v="115.69230769230769"/>
    <s v="food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0.19203715995860063"/>
    <n v="48.104623556581984"/>
    <s v="food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0.9036825062128172"/>
    <n v="74.184357541899445"/>
    <s v="food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0.98869591009458524"/>
    <n v="123.34552845528455"/>
    <s v="food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0.33989558407657167"/>
    <n v="66.623188405797094"/>
    <s v="food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0.94538063387771498"/>
    <n v="104.99007444168734"/>
    <s v="food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e v="#DIV/0!"/>
    <e v="#DIV/0!"/>
    <s v="technology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e v="#DIV/0!"/>
    <e v="#DIV/0!"/>
    <s v="technology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3.333333333333336"/>
    <n v="300"/>
    <s v="technology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000"/>
    <n v="1"/>
    <s v="technology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e v="#DIV/0!"/>
    <e v="#DIV/0!"/>
    <s v="technology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1538.4615384615386"/>
    <n v="13"/>
    <s v="technology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66.666666666666671"/>
    <n v="15"/>
    <s v="technology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259.25925925925924"/>
    <n v="54"/>
    <s v="technology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e v="#DIV/0!"/>
    <e v="#DIV/0!"/>
    <s v="technology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e v="#DIV/0!"/>
    <e v="#DIV/0!"/>
    <s v="technology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75"/>
    <n v="15.428571428571429"/>
    <s v="technology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e v="#DIV/0!"/>
    <e v="#DIV/0!"/>
    <s v="technology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e v="#DIV/0!"/>
    <e v="#DIV/0!"/>
    <s v="technology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1400"/>
    <n v="25"/>
    <s v="technology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45.45454545454547"/>
    <n v="27.5"/>
    <s v="technology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e v="#DIV/0!"/>
    <e v="#DIV/0!"/>
    <s v="technology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e v="#DIV/0!"/>
    <e v="#DIV/0!"/>
    <s v="technology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e v="#DIV/0!"/>
    <e v="#DIV/0!"/>
    <s v="technology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6.8119891008174385"/>
    <n v="367"/>
    <s v="technology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2500"/>
    <n v="2"/>
    <s v="technology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e v="#DIV/0!"/>
    <e v="#DIV/0!"/>
    <s v="technology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3.5"/>
    <n v="60"/>
    <s v="technology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e v="#DIV/0!"/>
    <e v="#DIV/0!"/>
    <s v="technology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e v="#DIV/0!"/>
    <e v="#DIV/0!"/>
    <s v="technology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e v="#DIV/0!"/>
    <e v="#DIV/0!"/>
    <s v="technology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9.5057034220532319"/>
    <n v="97.407407407407405"/>
    <s v="technology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74.626865671641795"/>
    <n v="47.857142857142854"/>
    <s v="technology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400"/>
    <n v="50"/>
    <s v="technology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e v="#DIV/0!"/>
    <e v="#DIV/0!"/>
    <s v="technology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04.8780487804878"/>
    <n v="20.5"/>
    <s v="technology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e v="#DIV/0!"/>
    <e v="#DIV/0!"/>
    <s v="technology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0.555555555555557"/>
    <n v="30"/>
    <s v="technology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17000"/>
    <n v="50"/>
    <s v="technology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2200"/>
    <n v="10"/>
    <s v="technology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e v="#DIV/0!"/>
    <e v="#DIV/0!"/>
    <s v="technology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9.1931480403272765"/>
    <n v="81.582499999999996"/>
    <s v="technology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e v="#DIV/0!"/>
    <e v="#DIV/0!"/>
    <s v="technology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e v="#DIV/0!"/>
    <e v="#DIV/0!"/>
    <s v="technology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e v="#DIV/0!"/>
    <e v="#DIV/0!"/>
    <s v="technology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272.72727272727275"/>
    <n v="18.333333333333332"/>
    <s v="technology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54.964990451941439"/>
    <n v="224.42857142857142"/>
    <s v="technology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40"/>
    <n v="37.5"/>
    <s v="technology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22.988505747126435"/>
    <n v="145"/>
    <s v="technology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25"/>
    <n v="1"/>
    <s v="technology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82.487309644670049"/>
    <n v="112.57142857142857"/>
    <s v="technology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e v="#DIV/0!"/>
    <e v="#DIV/0!"/>
    <s v="technology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46.19883040935673"/>
    <n v="342"/>
    <s v="technology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79.91360691144709"/>
    <n v="57.875"/>
    <s v="technology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533.33333333333337"/>
    <n v="30"/>
    <s v="technology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e v="#DIV/0!"/>
    <e v="#DIV/0!"/>
    <s v="technology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800"/>
    <n v="25"/>
    <s v="technology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e v="#DIV/0!"/>
    <e v="#DIV/0!"/>
    <s v="technology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2000"/>
    <n v="50"/>
    <s v="technology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1666.6666666666667"/>
    <n v="1.5"/>
    <s v="technology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e v="#DIV/0!"/>
    <e v="#DIV/0!"/>
    <s v="technology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500"/>
    <n v="10"/>
    <s v="technology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e v="#DIV/0!"/>
    <e v="#DIV/0!"/>
    <s v="technology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e v="#DIV/0!"/>
    <e v="#DIV/0!"/>
    <s v="technology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e v="#DIV/0!"/>
    <e v="#DIV/0!"/>
    <s v="technology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e v="#DIV/0!"/>
    <e v="#DIV/0!"/>
    <s v="technology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39.30348258706468"/>
    <n v="22.333333333333332"/>
    <s v="food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230.76923076923077"/>
    <n v="52"/>
    <s v="food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5.9405940594059405"/>
    <n v="16.833333333333332"/>
    <s v="food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e v="#DIV/0!"/>
    <e v="#DIV/0!"/>
    <s v="food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4.4404973357015987"/>
    <n v="56.3"/>
    <s v="food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2.4163568773234201"/>
    <n v="84.0625"/>
    <s v="food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3.9589706676264171"/>
    <n v="168.39393939393941"/>
    <s v="food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500"/>
    <n v="15"/>
    <s v="food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54.347826086956523"/>
    <n v="76.666666666666671"/>
    <s v="food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e v="#DIV/0!"/>
    <e v="#DIV/0!"/>
    <s v="food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65.56291390728478"/>
    <n v="50.333333333333336"/>
    <s v="food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e v="#DIV/0!"/>
    <e v="#DIV/0!"/>
    <s v="food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20"/>
    <n v="8.3333333333333339"/>
    <s v="food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2.608695652173914"/>
    <n v="35.384615384615387"/>
    <s v="food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79.1044776119403"/>
    <n v="55.833333333333336"/>
    <s v="food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4000"/>
    <n v="5"/>
    <s v="food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e v="#DIV/0!"/>
    <e v="#DIV/0!"/>
    <s v="food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5000"/>
    <n v="1"/>
    <s v="food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e v="#DIV/0!"/>
    <e v="#DIV/0!"/>
    <s v="food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6.7453018792483004"/>
    <n v="69.472222222222229"/>
    <s v="food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6000"/>
    <n v="1"/>
    <s v="food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500"/>
    <n v="1"/>
    <s v="food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7500"/>
    <n v="8"/>
    <s v="food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80.645161290322577"/>
    <n v="34.444444444444443"/>
    <s v="food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3500"/>
    <n v="1"/>
    <s v="food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e v="#DIV/0!"/>
    <e v="#DIV/0!"/>
    <s v="food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50000"/>
    <n v="1"/>
    <s v="food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35000"/>
    <n v="1"/>
    <s v="food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69.825436408977552"/>
    <n v="501.25"/>
    <s v="food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42.85714285714286"/>
    <n v="10.5"/>
    <s v="food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50000"/>
    <n v="1"/>
    <s v="food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7000"/>
    <n v="1"/>
    <s v="food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e v="#DIV/0!"/>
    <e v="#DIV/0!"/>
    <s v="food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769.23076923076928"/>
    <n v="13"/>
    <s v="food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204.24836601307189"/>
    <n v="306"/>
    <s v="food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2600"/>
    <n v="22.5"/>
    <s v="food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e v="#DIV/0!"/>
    <e v="#DIV/0!"/>
    <s v="food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00"/>
    <n v="50"/>
    <s v="food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e v="#DIV/0!"/>
    <e v="#DIV/0!"/>
    <s v="food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500"/>
    <n v="5"/>
    <s v="food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0.9269558769002596"/>
    <n v="74.22935779816514"/>
    <s v="food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0.79401839475947855"/>
    <n v="81.252688172043008"/>
    <s v="food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0.49379070532817454"/>
    <n v="130.23469453376205"/>
    <s v="food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0.92081031307550643"/>
    <n v="53.409836065573771"/>
    <s v="food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0.57870370370370372"/>
    <n v="75.130434782608702"/>
    <s v="food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0.59530896535301825"/>
    <n v="75.666666666666671"/>
    <s v="food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0.23408239700374531"/>
    <n v="31.691394658753708"/>
    <s v="food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0.93023255813953487"/>
    <n v="47.777777777777779"/>
    <s v="food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0.92592592592592593"/>
    <n v="90"/>
    <s v="food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0.98489628713797672"/>
    <n v="149.31401960784314"/>
    <s v="food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0.86617583369423989"/>
    <n v="62.06989247311828"/>
    <s v="food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0.74906367041198507"/>
    <n v="53.4"/>
    <s v="food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0.64641241111829351"/>
    <n v="69.268656716417908"/>
    <s v="food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0.99161378059836813"/>
    <n v="271.50769230769231"/>
    <s v="food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0.5494505494505495"/>
    <n v="34.125"/>
    <s v="food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0.5528934758569849"/>
    <n v="40.492537313432834"/>
    <s v="food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0.97747556311092221"/>
    <n v="189.75806451612902"/>
    <s v="food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0.9076057360682519"/>
    <n v="68.862499999999997"/>
    <s v="food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0.97799511002444983"/>
    <n v="108.77659574468085"/>
    <s v="food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0.99217929263452787"/>
    <n v="125.98529411764706"/>
    <s v="food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0.96339113680154143"/>
    <n v="90.523255813953483"/>
    <s v="music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0.90327436958976293"/>
    <n v="28.880434782608695"/>
    <s v="music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0.86021505376344087"/>
    <n v="31"/>
    <s v="music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0.90009000900090008"/>
    <n v="51.674418604651166"/>
    <s v="music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0.55511498810467885"/>
    <n v="26.270833333333332"/>
    <s v="music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0.84388185654008441"/>
    <n v="27.558139534883722"/>
    <s v="music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0.93268791329733147"/>
    <n v="36.97137931034483"/>
    <s v="music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0.87976539589442815"/>
    <n v="29.021276595744681"/>
    <s v="music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0.96933038656895809"/>
    <n v="28.65666666666667"/>
    <s v="music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0.78125"/>
    <n v="37.647058823529413"/>
    <s v="music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0.73659254254067463"/>
    <n v="97.904038461538462"/>
    <s v="music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0.99996400129595331"/>
    <n v="131.58368421052631"/>
    <s v="music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0.95492742551566079"/>
    <n v="32.320987654320987"/>
    <s v="music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0.95217691447070874"/>
    <n v="61.103999999999999"/>
    <s v="music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0.58365758754863817"/>
    <n v="31.341463414634145"/>
    <s v="music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0.78431372549019607"/>
    <n v="129.1139240506329"/>
    <s v="music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0.74938176004796042"/>
    <n v="25.020624999999999"/>
    <s v="music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0.88565330215833715"/>
    <n v="47.541473684210523"/>
    <s v="music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0.99900099900099903"/>
    <n v="40.04"/>
    <s v="music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0.87929656274980017"/>
    <n v="65.84210526315789"/>
    <s v="music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0.83810052896116249"/>
    <n v="46.401222222222216"/>
    <s v="music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0.96852300242130751"/>
    <n v="50.365853658536587"/>
    <s v="music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0.37641154328732745"/>
    <n v="26.566666666666666"/>
    <s v="music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0.99949358991444337"/>
    <n v="39.493684210526318"/>
    <s v="music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0.93720712277413309"/>
    <n v="49.246153846153845"/>
    <s v="music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0.74810302447365606"/>
    <n v="62.38"/>
    <s v="music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0.82372322899505768"/>
    <n v="37.9375"/>
    <s v="music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0.96899224806201545"/>
    <n v="51.6"/>
    <s v="music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0.8"/>
    <n v="27.777777777777779"/>
    <s v="music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0.77700077700077697"/>
    <n v="99.382239382239376"/>
    <s v="music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0.9900467302056658"/>
    <n v="38.848205128205123"/>
    <s v="music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0.78408823606283162"/>
    <n v="45.548809523809524"/>
    <s v="music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0.88674886828675692"/>
    <n v="80.551071428571419"/>
    <s v="music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0.94696969696969702"/>
    <n v="52.8"/>
    <s v="music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0.49352251696483651"/>
    <n v="47.676470588235297"/>
    <s v="music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0.88235294117647056"/>
    <n v="23.448275862068964"/>
    <s v="music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9.145907473309606"/>
    <n v="40.142857142857146"/>
    <s v="food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1279.0697674418604"/>
    <n v="17.2"/>
    <s v="food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e v="#DIV/0!"/>
    <e v="#DIV/0!"/>
    <s v="food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e v="#DIV/0!"/>
    <e v="#DIV/0!"/>
    <s v="food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e v="#DIV/0!"/>
    <e v="#DIV/0!"/>
    <s v="food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66.66666666666666"/>
    <n v="15"/>
    <s v="food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e v="#DIV/0!"/>
    <e v="#DIV/0!"/>
    <s v="food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e v="#DIV/0!"/>
    <e v="#DIV/0!"/>
    <s v="food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95"/>
    <n v="35.714285714285715"/>
    <s v="food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666.66666666666663"/>
    <n v="37.5"/>
    <s v="food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e v="#DIV/0!"/>
    <e v="#DIV/0!"/>
    <s v="food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e v="#DIV/0!"/>
    <e v="#DIV/0!"/>
    <s v="food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e v="#DIV/0!"/>
    <e v="#DIV/0!"/>
    <s v="food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57.142857142857146"/>
    <n v="52.5"/>
    <s v="food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5.376344086021505"/>
    <n v="77.5"/>
    <s v="food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e v="#DIV/0!"/>
    <e v="#DIV/0!"/>
    <s v="food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.186757215619695"/>
    <n v="53.545454545454547"/>
    <s v="food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e v="#DIV/0!"/>
    <e v="#DIV/0!"/>
    <s v="food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2307.6923076923076"/>
    <n v="16.25"/>
    <s v="food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e v="#DIV/0!"/>
    <e v="#DIV/0!"/>
    <s v="food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0.91334276877303"/>
    <n v="103.68174242424243"/>
    <s v="music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0.63920454545454541"/>
    <n v="54.153846153846153"/>
    <s v="music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0.98425196850393704"/>
    <n v="177.2093023255814"/>
    <s v="music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0.99676052828308004"/>
    <n v="100.325"/>
    <s v="music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0.88534749889331565"/>
    <n v="136.90909090909091"/>
    <s v="music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0.97919216646266827"/>
    <n v="57.535211267605632"/>
    <s v="music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0.93240310583474562"/>
    <n v="52.962839506172834"/>
    <s v="music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0.95892600287677798"/>
    <n v="82.328947368421055"/>
    <s v="music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0.99601593625498008"/>
    <n v="74.06557377049181"/>
    <s v="music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0.79286422200198214"/>
    <n v="84.083333333333329"/>
    <s v="music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0.90361445783132532"/>
    <n v="61.029411764705884"/>
    <s v="music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0.95238095238095233"/>
    <n v="150"/>
    <s v="music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0.96362322331968198"/>
    <n v="266.08974358974359"/>
    <s v="music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0.86206896551724133"/>
    <n v="7.25"/>
    <s v="music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0.90909090909090906"/>
    <n v="100"/>
    <s v="music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0.88481785287150438"/>
    <n v="109.96308108108107"/>
    <s v="music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0.99750623441396513"/>
    <n v="169.91525423728814"/>
    <s v="music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0.96711798839458418"/>
    <n v="95.740740740740748"/>
    <s v="music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0.93432995194874535"/>
    <n v="59.460317460317462"/>
    <s v="music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0.96551724137931039"/>
    <n v="55.769230769230766"/>
    <s v="music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0.63938618925831203"/>
    <n v="30.076923076923077"/>
    <s v="music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0.99186669311644515"/>
    <n v="88.438596491228068"/>
    <s v="music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0.51203277009728621"/>
    <n v="64.032786885245898"/>
    <s v="music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0.8951406649616368"/>
    <n v="60.153846153846153"/>
    <s v="music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0.83434466019417475"/>
    <n v="49.194029850746269"/>
    <s v="music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0.98183603338242509"/>
    <n v="165.16216216216216"/>
    <s v="music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0.97273853779429986"/>
    <n v="43.621621621621621"/>
    <s v="music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0.99160945842868042"/>
    <n v="43.7"/>
    <s v="music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0.97338100913786252"/>
    <n v="67.419642857142861"/>
    <s v="music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0.93896713615023475"/>
    <n v="177.5"/>
    <s v="music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0.64294899271324479"/>
    <n v="38.883333333333333"/>
    <s v="music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0.81433224755700329"/>
    <n v="54.985074626865675"/>
    <s v="music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0.9315323707498836"/>
    <n v="61.342857142857142"/>
    <s v="music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0.94783715012722647"/>
    <n v="23.117647058823529"/>
    <s v="music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0.84427767354596628"/>
    <n v="29.611111111111111"/>
    <s v="music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0.91844232182218954"/>
    <n v="75.611111111111114"/>
    <s v="music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0.898876404494382"/>
    <n v="35.6"/>
    <s v="music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0.99900099900099903"/>
    <n v="143"/>
    <s v="music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e v="#DIV/0!"/>
    <e v="#DIV/0!"/>
    <s v="food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33.33333333333334"/>
    <n v="25"/>
    <s v="food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e v="#DIV/0!"/>
    <e v="#DIV/0!"/>
    <s v="food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e v="#DIV/0!"/>
    <e v="#DIV/0!"/>
    <s v="food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00"/>
    <n v="100"/>
    <s v="food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e v="#DIV/0!"/>
    <e v="#DIV/0!"/>
    <s v="food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375"/>
    <n v="60"/>
    <s v="food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200"/>
    <n v="50"/>
    <s v="food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44.827586206896555"/>
    <n v="72.5"/>
    <s v="food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18.64406779661017"/>
    <n v="29.5"/>
    <s v="food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400"/>
    <n v="62.5"/>
    <s v="food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e v="#DIV/0!"/>
    <e v="#DIV/0!"/>
    <s v="food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e v="#DIV/0!"/>
    <e v="#DIV/0!"/>
    <s v="food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e v="#DIV/0!"/>
    <e v="#DIV/0!"/>
    <s v="food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e v="#DIV/0!"/>
    <e v="#DIV/0!"/>
    <s v="food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e v="#DIV/0!"/>
    <e v="#DIV/0!"/>
    <s v="food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e v="#DIV/0!"/>
    <e v="#DIV/0!"/>
    <s v="food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e v="#DIV/0!"/>
    <e v="#DIV/0!"/>
    <s v="food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722.02166064981952"/>
    <n v="23.083333333333332"/>
    <s v="food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66.66666666666666"/>
    <n v="25.5"/>
    <s v="food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9.433962264150944"/>
    <n v="48.18181818181818"/>
    <s v="food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90000"/>
    <n v="1"/>
    <s v="food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200"/>
    <n v="1"/>
    <s v="food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e v="#DIV/0!"/>
    <e v="#DIV/0!"/>
    <s v="food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600"/>
    <n v="50"/>
    <s v="food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600"/>
    <n v="5"/>
    <s v="food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41.084634346754314"/>
    <n v="202.83333333333334"/>
    <s v="food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25.751072961373392"/>
    <n v="29.125"/>
    <s v="food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0000"/>
    <n v="5"/>
    <s v="food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e v="#DIV/0!"/>
    <e v="#DIV/0!"/>
    <s v="food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57.692307692307693"/>
    <n v="13"/>
    <s v="food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600"/>
    <n v="50"/>
    <s v="food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e v="#DIV/0!"/>
    <e v="#DIV/0!"/>
    <s v="food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80000"/>
    <n v="1"/>
    <s v="food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8.2191780821917817"/>
    <n v="96.05263157894737"/>
    <s v="food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4.2393410852713176"/>
    <n v="305.77777777777777"/>
    <s v="food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17.647058823529413"/>
    <n v="12.142857142857142"/>
    <s v="food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2.5641025641025643"/>
    <n v="83.571428571428569"/>
    <s v="food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00.45555555555555"/>
    <n v="18"/>
    <s v="food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14.425851125216388"/>
    <n v="115.53333333333333"/>
    <s v="food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0.15119443604475355"/>
    <n v="21.900662251655628"/>
    <s v="technology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0.30666223710101964"/>
    <n v="80.022494887525568"/>
    <s v="technology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0.98536036036036034"/>
    <n v="35.520000000000003"/>
    <s v="technology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0.95952714502293279"/>
    <n v="64.933333333333323"/>
    <s v="technology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0.93091173402138871"/>
    <n v="60.965703745743475"/>
    <s v="technology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0.90864034363125723"/>
    <n v="31.444155844155844"/>
    <s v="technology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0.2452783909737552"/>
    <n v="81.949748743718587"/>
    <s v="technology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0.44657809534442333"/>
    <n v="58.92763157894737"/>
    <s v="technology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0.32916271632221045"/>
    <n v="157.29347633136095"/>
    <s v="technology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0.70758836850916274"/>
    <n v="55.758509532062391"/>
    <s v="technology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3.5834120598104049E-2"/>
    <n v="83.802893802893806"/>
    <s v="technology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0.58220332519607154"/>
    <n v="58.422210884353746"/>
    <s v="technology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0.98996832101372756"/>
    <n v="270.57142857142856"/>
    <s v="technology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0.98039215686274506"/>
    <n v="107.1"/>
    <s v="technology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0.58904916102443328"/>
    <n v="47.180555555555557"/>
    <s v="technology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0.87310318333420645"/>
    <n v="120.30882352941177"/>
    <s v="technology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0.11394712853236098"/>
    <n v="27.59748427672956"/>
    <s v="technology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0.94888663967611331"/>
    <n v="205.2987012987013"/>
    <s v="technology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0.53078556263269638"/>
    <n v="35.547169811320757"/>
    <s v="technology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0.69612525970826999"/>
    <n v="74.639488409272587"/>
    <s v="technology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0.6854949273375377"/>
    <n v="47.058064516129029"/>
    <s v="technology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0.76228808391267233"/>
    <n v="26.591351351351353"/>
    <s v="technology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0.8771929824561403"/>
    <n v="36.774193548387096"/>
    <s v="technology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7.2494203861856857E-2"/>
    <n v="31.820544982698959"/>
    <s v="technology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0.10460251046025104"/>
    <n v="27.576923076923077"/>
    <s v="technology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0.8928571428571429"/>
    <n v="56"/>
    <s v="technology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0.15463917525773196"/>
    <n v="21.555555555555557"/>
    <s v="technology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0.90604751619870405"/>
    <n v="44.095238095238095"/>
    <s v="technology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0.78284014404258651"/>
    <n v="63.87"/>
    <s v="technology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0.6333122229259025"/>
    <n v="38.987654320987652"/>
    <s v="technology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0.87210379779401348"/>
    <n v="80.185489510489504"/>
    <s v="technology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0.72987721691678031"/>
    <n v="34.904761904761905"/>
    <s v="technology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0.28199199142744347"/>
    <n v="89.100502512562812"/>
    <s v="technology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0.94320486815415816"/>
    <n v="39.44"/>
    <s v="technology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0.53390282968499736"/>
    <n v="37.46"/>
    <s v="technology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0.60168471720818295"/>
    <n v="31.96153846153846"/>
    <s v="technology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0.98300283286118983"/>
    <n v="25.214285714285715"/>
    <s v="technology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0.6097560975609756"/>
    <n v="10.040816326530612"/>
    <s v="technology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0.94637223974763407"/>
    <n v="45.94202898550725"/>
    <s v="technology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00"/>
    <n v="15"/>
    <s v="technology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e v="#DIV/0!"/>
    <e v="#DIV/0!"/>
    <s v="technology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2.9797616673387521"/>
    <n v="223.58248500999335"/>
    <s v="technology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48.709206039941549"/>
    <n v="39.480769230769234"/>
    <s v="technology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9.5238095238095237"/>
    <n v="91.304347826086953"/>
    <s v="technology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11.880316738748508"/>
    <n v="78.666205607476627"/>
    <s v="technology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69.444444444444443"/>
    <n v="12"/>
    <s v="technology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13.20754716981132"/>
    <n v="17.666666666666668"/>
    <s v="technology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1008.0645161290323"/>
    <n v="41.333333333333336"/>
    <s v="technology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67.5977653631285"/>
    <n v="71.599999999999994"/>
    <s v="technology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53.506592776609978"/>
    <n v="307.8235294117647"/>
    <s v="technology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12.99435028248588"/>
    <n v="80.454545454545453"/>
    <s v="technology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8.6793737236215112"/>
    <n v="83.942857142857136"/>
    <s v="technology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1960.7843137254902"/>
    <n v="8.5"/>
    <s v="technology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4.7543581616481774"/>
    <n v="73.372093023255815"/>
    <s v="technology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8.7438064704167875"/>
    <n v="112.86184210526316"/>
    <s v="technology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5.336767839925427"/>
    <n v="95.277627118644077"/>
    <s v="technology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1076.9230769230769"/>
    <n v="22.75"/>
    <s v="technology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6.759189797449359"/>
    <n v="133.30000000000001"/>
    <s v="technology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1052.6315789473683"/>
    <n v="3.8"/>
    <s v="technology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0.97181729834791064"/>
    <n v="85.75"/>
    <s v="technology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0.93632958801498123"/>
    <n v="267"/>
    <s v="technology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0.95605722002461846"/>
    <n v="373.55803571428572"/>
    <s v="technology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0.96685082872928174"/>
    <n v="174.03846153846155"/>
    <s v="technology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0.81206496519721583"/>
    <n v="93.695652173913047"/>
    <s v="technology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0.6277657002632222"/>
    <n v="77.327718446601949"/>
    <s v="technology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0.90361445783132532"/>
    <n v="92.222222222222229"/>
    <s v="technology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0.58582308142940831"/>
    <n v="60.964285714285715"/>
    <s v="technology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0.79920079920079923"/>
    <n v="91"/>
    <s v="technology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15.586372745490982"/>
    <n v="41.583333333333336"/>
    <s v="technology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8.8152327221438647"/>
    <n v="33.761904761904759"/>
    <s v="technology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.0129557095510697"/>
    <n v="70.61702127659575"/>
    <s v="technology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3.6258158085569252"/>
    <n v="167.15151515151516"/>
    <s v="technology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.5913430935709738"/>
    <n v="128.61988304093566"/>
    <s v="technology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13.178703215603585"/>
    <n v="65.41379310344827"/>
    <s v="technology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1.9848771266540643"/>
    <n v="117.55555555555556"/>
    <s v="technology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5.7101024890190333"/>
    <n v="126.48148148148148"/>
    <s v="technology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7272.727272727273"/>
    <n v="550"/>
    <s v="technology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03.030303030303"/>
    <n v="44"/>
    <s v="technology"/>
    <s v="makerspaces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15.94202898550725"/>
    <n v="69"/>
    <s v="technology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45.45454545454547"/>
    <n v="27.5"/>
    <s v="food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3.5335689045936394"/>
    <n v="84.9"/>
    <s v="food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416.66666666666669"/>
    <n v="12"/>
    <s v="food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87.5"/>
    <n v="200"/>
    <s v="food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5000"/>
    <n v="10"/>
    <s v="food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e v="#DIV/0!"/>
    <e v="#DIV/0!"/>
    <s v="food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e v="#DIV/0!"/>
    <e v="#DIV/0!"/>
    <s v="food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675.67567567567562"/>
    <n v="5.2857142857142856"/>
    <s v="food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35000"/>
    <n v="1"/>
    <s v="food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9.3174935942231532"/>
    <n v="72.762711864406782"/>
    <s v="food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857.1428571428571"/>
    <n v="17.5"/>
    <s v="food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40"/>
    <n v="25"/>
    <s v="food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25"/>
    <n v="13.333333333333334"/>
    <s v="food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0000"/>
    <n v="1"/>
    <s v="food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211.26760563380282"/>
    <n v="23.666666666666668"/>
    <s v="food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17.699115044247787"/>
    <n v="89.21052631578948"/>
    <s v="food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3.7947533410328327"/>
    <n v="116.55769230769231"/>
    <s v="food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07.57400999615533"/>
    <n v="13.005000000000001"/>
    <s v="food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e v="#DIV/0!"/>
    <e v="#DIV/0!"/>
    <s v="food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42.84285714285716"/>
    <n v="17.5"/>
    <s v="food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2.1656050955414012"/>
    <n v="34.130434782608695"/>
    <s v="theater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2.9061319383900028"/>
    <n v="132.34615384615384"/>
    <s v="theater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0.96385542168674698"/>
    <n v="922.22222222222217"/>
    <s v="theater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16.593886462882097"/>
    <n v="163.57142857142858"/>
    <s v="theater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9.4882116158711902"/>
    <n v="217.375"/>
    <s v="theater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0.89049460614695708"/>
    <n v="149.44486692015209"/>
    <s v="theater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0.28502645579934421"/>
    <n v="71.237487309644663"/>
    <s v="theater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0.42878824228336598"/>
    <n v="44.464318398474738"/>
    <s v="theater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0.98419384682006972"/>
    <n v="164.94480519480518"/>
    <s v="theater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0.64977110188508336"/>
    <n v="84.871516544117654"/>
    <s v="theater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0.99288979177247338"/>
    <n v="53.945205479452056"/>
    <s v="theater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0.7611403265983947"/>
    <n v="50.531468531468533"/>
    <s v="theater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0.97807801150219742"/>
    <n v="108.00140845070422"/>
    <s v="theater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0.85943140018563713"/>
    <n v="95.373770491803285"/>
    <s v="theater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0.37789693427962928"/>
    <n v="57.631016333938291"/>
    <s v="theater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0.83347155069882417"/>
    <n v="64.160481283422456"/>
    <s v="theater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0.83261173649503761"/>
    <n v="92.387692307692305"/>
    <s v="theater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0.96540627514078836"/>
    <n v="125.97972972972973"/>
    <s v="theater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0.91883614088820831"/>
    <n v="94.637681159420296"/>
    <s v="theater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0.8465680132741864"/>
    <n v="170.69942196531792"/>
    <s v="theater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6.8399452804377564E-2"/>
    <n v="40.762081784386616"/>
    <s v="technology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0.39597687495050288"/>
    <n v="68.254054054054052"/>
    <s v="technology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0.71403070332024277"/>
    <n v="95.48863636363636"/>
    <s v="technology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0.33684187539580285"/>
    <n v="7.1902649656526005"/>
    <s v="technology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0.6918380407146687"/>
    <n v="511.65486725663715"/>
    <s v="technology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0.94567119012719281"/>
    <n v="261.74504950495049"/>
    <s v="technology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0.20275339105046533"/>
    <n v="69.760961810466767"/>
    <s v="technology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0.49547466472881019"/>
    <n v="77.229591836734699"/>
    <s v="technology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0.9574875526618154"/>
    <n v="340.56521739130437"/>
    <s v="technology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0.58722447482014073"/>
    <n v="67.417903225806455"/>
    <s v="technology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0.95874213032501354"/>
    <n v="845.70270270270271"/>
    <s v="technology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0.84566596194503174"/>
    <n v="97.191780821917803"/>
    <s v="technology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0.92990384794212277"/>
    <n v="451.84033613445376"/>
    <s v="technology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4.4241914790072115E-5"/>
    <n v="138.66871165644173"/>
    <s v="technology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0.1022354113475854"/>
    <n v="21.640147492625371"/>
    <s v="technology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0.8136696501220505"/>
    <n v="169.51724137931035"/>
    <s v="technology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0.40640362056857487"/>
    <n v="161.88210526315791"/>
    <s v="technology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0.67594970934162502"/>
    <n v="493.13333333333333"/>
    <s v="technology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0.26035502958579881"/>
    <n v="22.120418848167539"/>
    <s v="technology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0.967741935483871"/>
    <n v="18.235294117647058"/>
    <s v="technology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228.57142857142858"/>
    <n v="8.75"/>
    <s v="publishing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3.4199726402188784"/>
    <n v="40.611111111111114"/>
    <s v="publishing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e v="#DIV/0!"/>
    <e v="#DIV/0!"/>
    <s v="publishing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19.161676646706585"/>
    <n v="37.954545454545453"/>
    <s v="publishing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4.5688178183894914"/>
    <n v="35.734693877551024"/>
    <s v="publishing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3.7453183520599249"/>
    <n v="42.157894736842103"/>
    <s v="publishing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3.5714285714285716"/>
    <n v="35"/>
    <s v="publishing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94.339622641509436"/>
    <n v="13.25"/>
    <s v="publishing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90.909090909090907"/>
    <n v="55"/>
    <s v="publishing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e v="#DIV/0!"/>
    <e v="#DIV/0!"/>
    <s v="publishing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e v="#DIV/0!"/>
    <e v="#DIV/0!"/>
    <s v="publishing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8.7272727272727266"/>
    <n v="39.285714285714285"/>
    <s v="publishing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5.2631578947368425"/>
    <n v="47.5"/>
    <s v="publishing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e v="#DIV/0!"/>
    <e v="#DIV/0!"/>
    <s v="publishing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.9230769230769231"/>
    <n v="17.333333333333332"/>
    <s v="publishing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9.5419847328244281"/>
    <n v="31.757575757575758"/>
    <s v="publishing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50"/>
    <n v="5"/>
    <s v="publishing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8.5470085470085468"/>
    <n v="39"/>
    <s v="publishing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9.5238095238095237"/>
    <n v="52.5"/>
    <s v="publishing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e v="#DIV/0!"/>
    <e v="#DIV/0!"/>
    <s v="publishing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38.88888888888889"/>
    <n v="9"/>
    <s v="publishing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30"/>
    <n v="25"/>
    <s v="publishing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437.77777777777777"/>
    <n v="30"/>
    <s v="publishing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88.888888888888886"/>
    <n v="11.25"/>
    <s v="publishing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e v="#DIV/0!"/>
    <e v="#DIV/0!"/>
    <s v="publishing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50"/>
    <n v="25"/>
    <s v="publishing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17.64705882352941"/>
    <n v="11.333333333333334"/>
    <s v="publishing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6.9860279441117763"/>
    <n v="29.470588235294116"/>
    <s v="publishing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400"/>
    <n v="1"/>
    <s v="publishing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9.6049945971905384"/>
    <n v="63.098484848484851"/>
    <s v="publishing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e v="#DIV/0!"/>
    <e v="#DIV/0!"/>
    <s v="publishing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e v="#DIV/0!"/>
    <e v="#DIV/0!"/>
    <s v="publishing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530"/>
    <n v="1"/>
    <s v="publishing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7.0175438596491224"/>
    <n v="43.846153846153847"/>
    <s v="publishing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3.333333333333336"/>
    <n v="75"/>
    <s v="publishing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12.688821752265861"/>
    <n v="45.972222222222221"/>
    <s v="publishing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00"/>
    <n v="10"/>
    <s v="publishing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3.9145907473309607"/>
    <n v="93.666666666666671"/>
    <s v="publishing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47.169811320754718"/>
    <n v="53"/>
    <s v="publishing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e v="#DIV/0!"/>
    <e v="#DIV/0!"/>
    <s v="publishing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0.94984802431610937"/>
    <n v="47"/>
    <s v="theater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0.83333333333333337"/>
    <n v="66.666666666666671"/>
    <s v="theater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0.8733624454148472"/>
    <n v="18.770491803278688"/>
    <s v="theater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0.84033613445378152"/>
    <n v="66.111111111111114"/>
    <s v="theater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0.95529231944975157"/>
    <n v="36.859154929577464"/>
    <s v="theater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0.84860828241683639"/>
    <n v="39.810810810810814"/>
    <s v="theater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0.83542188805346695"/>
    <n v="31.5"/>
    <s v="theater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0.97560975609756095"/>
    <n v="102.5"/>
    <s v="theater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0.98846787479406917"/>
    <n v="126.45833333333333"/>
    <s v="theater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0.94936708860759489"/>
    <n v="47.878787878787875"/>
    <s v="theater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0.97560975609756095"/>
    <n v="73.214285714285708"/>
    <s v="theater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0.92936802973977695"/>
    <n v="89.666666666666671"/>
    <s v="theater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0.90442489881746446"/>
    <n v="151.4623287671233"/>
    <s v="theater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0.66666666666666663"/>
    <n v="25"/>
    <s v="theater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0.95890410958904104"/>
    <n v="36.5"/>
    <s v="theater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0.86580086580086579"/>
    <n v="44"/>
    <s v="theater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0.97423038843783372"/>
    <n v="87.357553191489373"/>
    <s v="theater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0.98619329388560162"/>
    <n v="36.474820143884891"/>
    <s v="theater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0.85737704355818334"/>
    <n v="44.859538461538463"/>
    <s v="theater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0.75187969924812026"/>
    <n v="42.903225806451616"/>
    <s v="theater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0.75075075075075071"/>
    <n v="51.230769230769234"/>
    <s v="theater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0.98199672667757776"/>
    <n v="33.944444444444443"/>
    <s v="theater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0.78155529503712384"/>
    <n v="90.744680851063833"/>
    <s v="theater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0.86956521739130432"/>
    <n v="50"/>
    <s v="theater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0.90909090909090906"/>
    <n v="24.444444444444443"/>
    <s v="theater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0.89206066012488849"/>
    <n v="44.25"/>
    <s v="theater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0.79365079365079361"/>
    <n v="67.741935483870961"/>
    <s v="theater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0.99756151629350476"/>
    <n v="65.376811594202906"/>
    <s v="theater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0.9765625"/>
    <n v="121.9047619047619"/>
    <s v="theater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0.92421441774491686"/>
    <n v="47.456140350877192"/>
    <s v="theater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0.997307270370001"/>
    <n v="92.842592592592595"/>
    <s v="theater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0.88261253309796994"/>
    <n v="68.253012048192772"/>
    <s v="theater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0.78384824697938482"/>
    <n v="37.209583333333335"/>
    <s v="theater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0.92821782178217827"/>
    <n v="25.25"/>
    <s v="theater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0.41322314049586778"/>
    <n v="43.214285714285715"/>
    <s v="theater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0.70638097480574524"/>
    <n v="25.130177514792898"/>
    <s v="theater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0.76923076923076927"/>
    <n v="23.636363636363637"/>
    <s v="theater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0.94312930302744502"/>
    <n v="103.95098039215686"/>
    <s v="theater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0.95419847328244278"/>
    <n v="50.384615384615387"/>
    <s v="theater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0.73529411764705888"/>
    <n v="13.6"/>
    <s v="theater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0.80645161290322576"/>
    <n v="8.8571428571428577"/>
    <s v="theater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0.85526315789473684"/>
    <n v="50.666666666666664"/>
    <s v="theater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0.967741935483871"/>
    <n v="60.784313725490193"/>
    <s v="theater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0.92807424593967514"/>
    <n v="113.42105263157895"/>
    <s v="theater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0.83160083160083165"/>
    <n v="104.56521739130434"/>
    <s v="theater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0.9962248322147651"/>
    <n v="98.30927835051547"/>
    <s v="theater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0.93879083740142699"/>
    <n v="35.039473684210527"/>
    <s v="theater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0.90361445783132532"/>
    <n v="63.846153846153847"/>
    <s v="theater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0.87169062653635476"/>
    <n v="30.189368421052631"/>
    <s v="theater"/>
    <s v="plays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0.92370851864522752"/>
    <n v="83.51428571428572"/>
    <s v="theater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0.58823529411764708"/>
    <n v="64.761904761904759"/>
    <s v="theater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0.53447640019454945"/>
    <n v="20.118172043010752"/>
    <s v="theater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0.92783505154639179"/>
    <n v="44.090909090909093"/>
    <s v="theater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0.83160083160083165"/>
    <n v="44.537037037037038"/>
    <s v="theater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0.89743589743589747"/>
    <n v="125.80645161290323"/>
    <s v="theater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0.96153846153846156"/>
    <n v="19.696969696969695"/>
    <s v="theater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00"/>
    <n v="10"/>
    <s v="theater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e v="#DIV/0!"/>
    <e v="#DIV/0!"/>
    <s v="theater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e v="#DIV/0!"/>
    <e v="#DIV/0!"/>
    <s v="theater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18.333333333333332"/>
    <n v="30"/>
    <s v="theater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.1699070160608622"/>
    <n v="60.666666666666664"/>
    <s v="theater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e v="#DIV/0!"/>
    <e v="#DIV/0!"/>
    <s v="theater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e v="#DIV/0!"/>
    <e v="#DIV/0!"/>
    <s v="theater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500"/>
    <n v="23.333333333333332"/>
    <s v="theater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00"/>
    <n v="5"/>
    <s v="theater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25.723472668810288"/>
    <n v="23.923076923076923"/>
    <s v="theater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e v="#DIV/0!"/>
    <e v="#DIV/0!"/>
    <s v="theater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52.631578947368418"/>
    <n v="15.833333333333334"/>
    <s v="theater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e v="#DIV/0!"/>
    <e v="#DIV/0!"/>
    <s v="theater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2.3980815347721824"/>
    <n v="29.785714285714285"/>
    <s v="theater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2"/>
    <n v="60"/>
    <s v="theater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20.547945205479451"/>
    <n v="24.333333333333332"/>
    <s v="theater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5.0666666666666664"/>
    <n v="500"/>
    <s v="theater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e v="#DIV/0!"/>
    <e v="#DIV/0!"/>
    <s v="theater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57.142857142857146"/>
    <n v="35"/>
    <s v="theater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15.037593984962406"/>
    <n v="29.555555555555557"/>
    <s v="theater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.125"/>
    <n v="26.666666666666668"/>
    <s v="theater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230.90909090909091"/>
    <n v="18.333333333333332"/>
    <s v="theater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2500"/>
    <n v="20"/>
    <s v="theater"/>
    <s v="plays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62.5"/>
    <n v="13.333333333333334"/>
    <s v="theater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e v="#DIV/0!"/>
    <e v="#DIV/0!"/>
    <s v="theater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11.11111111111111"/>
    <n v="22.5"/>
    <s v="theater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4.9603174603174605"/>
    <n v="50.4"/>
    <s v="theater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2.3802874117706798"/>
    <n v="105.02933333333334"/>
    <s v="theater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12.99435028248588"/>
    <n v="35.4"/>
    <s v="theater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6.666666666666667"/>
    <n v="83.333333333333329"/>
    <s v="theater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21.413276231263382"/>
    <n v="35.92307692307692"/>
    <s v="theater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e v="#DIV/0!"/>
    <e v="#DIV/0!"/>
    <s v="theater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2.6232948583420774"/>
    <n v="119.125"/>
    <s v="theater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18.450184501845019"/>
    <n v="90.333333333333329"/>
    <s v="theater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2857.1428571428573"/>
    <n v="2.3333333333333335"/>
    <s v="theater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e v="#DIV/0!"/>
    <e v="#DIV/0!"/>
    <s v="theater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9.2307692307692299"/>
    <n v="108.33333333333333"/>
    <s v="theater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47.61904761904762"/>
    <n v="15.75"/>
    <s v="theater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386.20689655172413"/>
    <n v="29"/>
    <s v="theater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4.2857142857142856"/>
    <n v="96.551724137931032"/>
    <s v="theater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e v="#DIV/0!"/>
    <e v="#DIV/0!"/>
    <s v="theater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2.9761904761904763"/>
    <n v="63"/>
    <s v="theater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5.2410901467505244"/>
    <n v="381.6"/>
    <s v="theater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243.24324324324326"/>
    <n v="46.25"/>
    <s v="theater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.0769230769230771"/>
    <n v="26"/>
    <s v="theater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20"/>
    <n v="10"/>
    <s v="theater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600"/>
    <n v="5"/>
    <s v="theater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e v="#DIV/0!"/>
    <e v="#DIV/0!"/>
    <s v="theater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2.6269702276707529"/>
    <n v="81.571428571428569"/>
    <s v="theater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95.238095238095241"/>
    <n v="7"/>
    <s v="theater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6.630036630036628"/>
    <n v="27.3"/>
    <s v="theater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11"/>
    <n v="29.411764705882351"/>
    <s v="theater"/>
    <s v="plays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200"/>
    <n v="12.5"/>
    <s v="theater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e v="#DIV/0!"/>
    <e v="#DIV/0!"/>
    <s v="theater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21.739130434782609"/>
    <n v="5.75"/>
    <s v="theater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4.8"/>
    <n v="52.083333333333336"/>
    <s v="theater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21.818181818181817"/>
    <n v="183.33333333333334"/>
    <s v="theater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23.734177215189874"/>
    <n v="26.333333333333332"/>
    <s v="theater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e v="#DIV/0!"/>
    <e v="#DIV/0!"/>
    <s v="theater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1.6152716593245227"/>
    <n v="486.42857142857144"/>
    <s v="theater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25"/>
    <n v="3"/>
    <s v="theater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6000"/>
    <n v="25"/>
    <s v="theater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28.2051282051282"/>
    <n v="9.75"/>
    <s v="theater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20"/>
    <n v="18.75"/>
    <s v="theater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5.627009646302251"/>
    <n v="36.588235294117645"/>
    <s v="theater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10.619469026548673"/>
    <n v="80.714285714285708"/>
    <s v="theater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1250"/>
    <n v="1"/>
    <s v="theater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6.363636363636367"/>
    <n v="52.8"/>
    <s v="theater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9000"/>
    <n v="20"/>
    <s v="theater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0000"/>
    <n v="1"/>
    <s v="theater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2.7397260273972601"/>
    <n v="46.928571428571431"/>
    <s v="theater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7.1133004926108372"/>
    <n v="78.07692307692308"/>
    <s v="theater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5000"/>
    <n v="1"/>
    <s v="theater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25000"/>
    <n v="1"/>
    <s v="theater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1.6366612111292962"/>
    <n v="203.66666666666666"/>
    <s v="theater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12.758620689655173"/>
    <n v="20.714285714285715"/>
    <s v="theater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4.5766590389016022"/>
    <n v="48.555555555555557"/>
    <s v="theater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3.6710719530102791"/>
    <n v="68.099999999999994"/>
    <s v="theater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11.764705882352942"/>
    <n v="8.5"/>
    <s v="theater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3.7257824143070044"/>
    <n v="51.615384615384613"/>
    <s v="theater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0.77519379844961245"/>
    <n v="43"/>
    <s v="theater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0.96899224806201545"/>
    <n v="175.51020408163265"/>
    <s v="theater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0.97612421853121933"/>
    <n v="231.66175879396985"/>
    <s v="theater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0.8"/>
    <n v="75"/>
    <s v="theater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0.76433121019108285"/>
    <n v="112.14285714285714"/>
    <s v="theater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0.97972579924193715"/>
    <n v="255.17343750000001"/>
    <s v="theater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0.99088386841062226"/>
    <n v="162.7741935483871"/>
    <s v="theater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0.94339622641509435"/>
    <n v="88.333333333333329"/>
    <s v="theater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0.95150399017802334"/>
    <n v="85.736842105263165"/>
    <s v="theater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0.97314130011677691"/>
    <n v="47.574074074074076"/>
    <s v="theater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0.92592592592592593"/>
    <n v="72.972972972972968"/>
    <s v="theater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0.99122061738884171"/>
    <n v="90.538461538461533"/>
    <s v="theater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0.78125"/>
    <n v="37.647058823529413"/>
    <s v="theater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0.75"/>
    <n v="36.363636363636367"/>
    <s v="theater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0.98643649815043155"/>
    <n v="126.71875"/>
    <s v="theater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0.97205346294046169"/>
    <n v="329.2"/>
    <s v="theater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0.93248787765759045"/>
    <n v="81.242424242424249"/>
    <s v="theater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25000"/>
    <n v="1"/>
    <s v="theater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4.8959608323133414"/>
    <n v="202.22772277227722"/>
    <s v="theater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e v="#DIV/0!"/>
    <e v="#DIV/0!"/>
    <s v="theater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00"/>
    <n v="100"/>
    <s v="theater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e v="#DIV/0!"/>
    <e v="#DIV/0!"/>
    <s v="theater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000"/>
    <n v="1"/>
    <s v="theater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23.32089552238806"/>
    <n v="82.461538461538467"/>
    <s v="theater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20833.333333333332"/>
    <n v="2.6666666666666665"/>
    <s v="theater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40"/>
    <n v="12.5"/>
    <s v="theater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e v="#DIV/0!"/>
    <e v="#DIV/0!"/>
    <s v="theater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45.620437956204377"/>
    <n v="18.896551724137932"/>
    <s v="theater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12.461059190031152"/>
    <n v="200.625"/>
    <s v="theater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661.15702479338847"/>
    <n v="201.66666666666666"/>
    <s v="theater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e v="#DIV/0!"/>
    <e v="#DIV/0!"/>
    <s v="theater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1.6783216783216783"/>
    <n v="65"/>
    <s v="theater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5.9757942511346442"/>
    <n v="66.099999999999994"/>
    <s v="theater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53.571428571428569"/>
    <n v="93.333333333333329"/>
    <s v="theater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e v="#DIV/0!"/>
    <e v="#DIV/0!"/>
    <s v="theater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e v="#DIV/0!"/>
    <e v="#DIV/0!"/>
    <s v="theater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e v="#DIV/0!"/>
    <e v="#DIV/0!"/>
    <s v="theater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0.91224229155263636"/>
    <n v="50.75"/>
    <s v="theater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0.82101806239737274"/>
    <n v="60.9"/>
    <s v="theater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0.93589143659335516"/>
    <n v="109.03061224489795"/>
    <s v="theater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0.99291258993305787"/>
    <n v="25.692295918367346"/>
    <s v="theater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0.91743119266055051"/>
    <n v="41.92307692307692"/>
    <s v="theater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0.88004928275983452"/>
    <n v="88.7734375"/>
    <s v="theater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0.8778089887640449"/>
    <n v="80.225352112676063"/>
    <s v="theater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0.94339622641509435"/>
    <n v="78.936170212765958"/>
    <s v="theater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0.61538461538461542"/>
    <n v="95.588235294117652"/>
    <s v="theater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0.94339622641509435"/>
    <n v="69.890109890109883"/>
    <s v="theater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0.99843993759750393"/>
    <n v="74.534883720930239"/>
    <s v="theater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0.94921689606074988"/>
    <n v="123.94117647058823"/>
    <s v="theater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0.57208237986270027"/>
    <n v="264.84848484848487"/>
    <s v="theater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0.98039215686274506"/>
    <n v="58.620689655172413"/>
    <s v="theater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0.99875156054931336"/>
    <n v="70.884955752212392"/>
    <s v="theater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0.58333333333333337"/>
    <n v="8.5714285714285712"/>
    <s v="theater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0.8805400645729381"/>
    <n v="113.56666666666666"/>
    <s v="theater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0.77239958805355302"/>
    <n v="60.6875"/>
    <s v="theater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0.98619329388560162"/>
    <n v="110.21739130434783"/>
    <s v="theater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0.91603053435114501"/>
    <n v="136.45833333333334"/>
    <s v="theater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0.77564475470234628"/>
    <n v="53.164948453608247"/>
    <s v="theater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0.97981579463060942"/>
    <n v="86.491525423728817"/>
    <s v="theater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0.68240950088157304"/>
    <n v="155.23827397260274"/>
    <s v="theater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0.99649234693877553"/>
    <n v="115.08256880733946"/>
    <s v="theater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0.82203041512535968"/>
    <n v="109.5945945945946"/>
    <s v="theater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0.94786729857819907"/>
    <n v="45.214285714285715"/>
    <s v="theater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0.9057905377497264"/>
    <n v="104.15169811320754"/>
    <s v="theater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0.56645990879995467"/>
    <n v="96.997252747252745"/>
    <s v="theater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0.96810933940774491"/>
    <n v="94.408602150537632"/>
    <s v="theater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0.9569377990430622"/>
    <n v="48.984375"/>
    <s v="theater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0.99700897308075775"/>
    <n v="45.590909090909093"/>
    <s v="theater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0.21846144883632868"/>
    <n v="23.275254237288134"/>
    <s v="theater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0.9527439024390244"/>
    <n v="63.2289156626506"/>
    <s v="theater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0.58158856763044198"/>
    <n v="153.5204081632653"/>
    <s v="theater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0.96404126096596932"/>
    <n v="90.2"/>
    <s v="theater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0.97060051053586849"/>
    <n v="118.97113163972287"/>
    <s v="theater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0.84112149532710279"/>
    <n v="80.25"/>
    <s v="theater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0.31377481894009879"/>
    <n v="131.37719999999999"/>
    <s v="theater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0.92160680830446728"/>
    <n v="73.032980769230775"/>
    <s v="theater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0.98846787479406917"/>
    <n v="178.52941176470588"/>
    <s v="theater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0.88640694943048348"/>
    <n v="162.90974729241879"/>
    <s v="theater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0.82990150791538131"/>
    <n v="108.24237288135593"/>
    <s v="theater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0.92807424593967514"/>
    <n v="88.865979381443296"/>
    <s v="theater"/>
    <s v="spaces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0.55555555555555558"/>
    <n v="54"/>
    <s v="theater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0.98846787479406917"/>
    <n v="116.73076923076923"/>
    <s v="theater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0.83503123016800829"/>
    <n v="233.8984375"/>
    <s v="theater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0.63291139240506333"/>
    <n v="158"/>
    <s v="theater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0.80862533692722371"/>
    <n v="14.84"/>
    <s v="theater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0.85378868729989332"/>
    <n v="85.181818181818187"/>
    <s v="theater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0.63710499490316008"/>
    <n v="146.69158878504672"/>
    <s v="theater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0.88414202857547042"/>
    <n v="50.764811490125673"/>
    <s v="theater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0.96921322690992018"/>
    <n v="87.7"/>
    <s v="theater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0.97454712221967443"/>
    <n v="242.27777777777777"/>
    <s v="theater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0.94481425810607689"/>
    <n v="146.44654088050314"/>
    <s v="theater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0.99290780141843971"/>
    <n v="103.17073170731707"/>
    <s v="theater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0.82485565026120433"/>
    <n v="80.464601769911511"/>
    <s v="theater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0.99431818181818177"/>
    <n v="234.66666666666666"/>
    <s v="theater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0.86190384983719592"/>
    <n v="50.689320388349515"/>
    <s v="theater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0.99127676447264079"/>
    <n v="162.70967741935485"/>
    <s v="theater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0.970873786407767"/>
    <n v="120.16666666666667"/>
    <s v="theater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0.40581121662202746"/>
    <n v="67.697802197802204"/>
    <s v="theater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0.33090668431502318"/>
    <n v="52.103448275862071"/>
    <s v="theater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0.69767441860465118"/>
    <n v="51.6"/>
    <s v="theater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0.76080340839926963"/>
    <n v="164.3"/>
    <s v="theater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0.5951672419950006"/>
    <n v="84.858585858585855"/>
    <s v="theater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0.9117709631340607"/>
    <n v="94.548850574712645"/>
    <s v="theater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0.93733261917514732"/>
    <n v="45.536585365853661"/>
    <s v="theater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0.78616352201257866"/>
    <n v="50.88"/>
    <s v="theater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0.68243858052775253"/>
    <n v="191.13043478260869"/>
    <s v="theater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0.88860453543754891"/>
    <n v="89.314285714285717"/>
    <s v="theater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0.91922883319342674"/>
    <n v="88.588631921824103"/>
    <s v="theater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0.78906669191680079"/>
    <n v="96.300911854103347"/>
    <s v="theater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0.46904315196998125"/>
    <n v="33.3125"/>
    <s v="theater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0.99502487562189057"/>
    <n v="37.222222222222221"/>
    <s v="theater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0.9198455763246467"/>
    <n v="92.130423728813554"/>
    <s v="theater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0.93023255813953487"/>
    <n v="76.785714285714292"/>
    <s v="theater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0.90512540894220284"/>
    <n v="96.526315789473685"/>
    <s v="theater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0.78125"/>
    <n v="51.891891891891895"/>
    <s v="theater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0.9090358160111508"/>
    <n v="128.9140625"/>
    <s v="theater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0.91456443868607573"/>
    <n v="84.108974358974365"/>
    <s v="theater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0.75354259211116259"/>
    <n v="82.941562500000003"/>
    <s v="theater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0.52397691848510974"/>
    <n v="259.94827586206895"/>
    <s v="theater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0.67114093959731547"/>
    <n v="37.25"/>
    <s v="theater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0.60096153846153844"/>
    <n v="177.02127659574469"/>
    <s v="theater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0.9375"/>
    <n v="74.074074074074076"/>
    <s v="theater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0.94339622641509435"/>
    <n v="70.666666666666671"/>
    <s v="theater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4.2321644498186215"/>
    <n v="23.62857142857143"/>
    <s v="theater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666.66666666666663"/>
    <n v="37.5"/>
    <s v="theater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250"/>
    <n v="13.333333333333334"/>
    <s v="theater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e v="#DIV/0!"/>
    <e v="#DIV/0!"/>
    <s v="theater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20000"/>
    <n v="1"/>
    <s v="theater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e v="#DIV/0!"/>
    <e v="#DIV/0!"/>
    <s v="theater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e v="#DIV/0!"/>
    <e v="#DIV/0!"/>
    <s v="theater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6000"/>
    <n v="1"/>
    <s v="theater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3.259423503325941"/>
    <n v="41"/>
    <s v="theater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656.71641791044772"/>
    <n v="55.833333333333336"/>
    <s v="theater"/>
    <s v="spaces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e v="#DIV/0!"/>
    <e v="#DIV/0!"/>
    <s v="theater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1.4961101137043686"/>
    <n v="99.761194029850742"/>
    <s v="theater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5.1107325383304945"/>
    <n v="25.521739130434781"/>
    <s v="theater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8.8537362767087711"/>
    <n v="117.65277777777777"/>
    <s v="theater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2500"/>
    <n v="5"/>
    <s v="theater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8.34326579261025"/>
    <n v="2796.6666666666665"/>
    <s v="theater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40"/>
    <n v="200"/>
    <s v="theater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1428.5714285714287"/>
    <n v="87.5"/>
    <s v="theater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7.0921985815602833"/>
    <n v="20.142857142857142"/>
    <s v="theater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29.940119760479043"/>
    <n v="20.875"/>
    <s v="theater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1.6729401923881222"/>
    <n v="61.307692307692307"/>
    <s v="theater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6000"/>
    <n v="1"/>
    <s v="theater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4341.0852713178292"/>
    <n v="92.142857142857139"/>
    <s v="theater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1136.3636363636363"/>
    <n v="7.333333333333333"/>
    <s v="theater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11.574074074074074"/>
    <n v="64.8"/>
    <s v="theater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6.6401062416998675"/>
    <n v="30.12"/>
    <s v="theater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209.52380952380952"/>
    <n v="52.5"/>
    <s v="theater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845.07042253521126"/>
    <n v="23.666666666666668"/>
    <s v="theater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18.80153215749154"/>
    <n v="415.77777777777777"/>
    <s v="theater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5319.1489361702124"/>
    <n v="53.714285714285715"/>
    <s v="theater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475.51117451260103"/>
    <n v="420.6"/>
    <s v="theater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e v="#DIV/0!"/>
    <e v="#DIV/0!"/>
    <s v="theater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357.14285714285717"/>
    <n v="18.666666666666668"/>
    <s v="theater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8.6361702127659576"/>
    <n v="78.333333333333329"/>
    <s v="theater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40.983606557377051"/>
    <n v="67.777777777777771"/>
    <s v="theater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400"/>
    <n v="16.666666666666668"/>
    <s v="theater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60"/>
    <n v="62.5"/>
    <s v="theater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515.8730158730159"/>
    <n v="42"/>
    <s v="theater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4.2705842159207377"/>
    <n v="130.0888888888889"/>
    <s v="theater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19.681595521343596"/>
    <n v="1270.2222222222222"/>
    <s v="theater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6.2814070351758797"/>
    <n v="88.444444444444443"/>
    <s v="theater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84.517279557805594"/>
    <n v="56.342380952380957"/>
    <s v="theater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4.395604395604396"/>
    <n v="53.529411764705884"/>
    <s v="theater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4000"/>
    <n v="25"/>
    <s v="theater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298.39999999999998"/>
    <n v="50"/>
    <s v="theater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25.157232704402517"/>
    <n v="56.785714285714285"/>
    <s v="theater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5.8309037900874632"/>
    <n v="40.833333333333336"/>
    <s v="theater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27.716154721274176"/>
    <n v="65.111111111111114"/>
    <s v="theater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7.1942446043165464"/>
    <n v="55.6"/>
    <s v="theater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6.5681444991789819"/>
    <n v="140.53846153846155"/>
    <s v="theater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8.3333333333333339"/>
    <n v="25"/>
    <s v="theater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2.556727388942154"/>
    <n v="69.533333333333331"/>
    <s v="theater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372.72727272727275"/>
    <n v="5.5"/>
    <s v="theater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.3755274261603376"/>
    <n v="237"/>
    <s v="theater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2.3606623586429727"/>
    <n v="79.870967741935488"/>
    <s v="theater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24.390243902439025"/>
    <n v="10.25"/>
    <s v="theater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5.0600885515496525"/>
    <n v="272.58620689655174"/>
    <s v="theater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1923.0769230769231"/>
    <n v="13"/>
    <s v="theater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3.9951756369666818"/>
    <n v="58.184210526315788"/>
    <s v="theater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2500"/>
    <n v="10"/>
    <s v="theater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3.7537537537537538"/>
    <n v="70.10526315789474"/>
    <s v="theater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21.113243761996163"/>
    <n v="57.888888888888886"/>
    <s v="theater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23.565264293419634"/>
    <n v="125.27027027027027"/>
    <s v="theater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e v="#DIV/0!"/>
    <e v="#DIV/0!"/>
    <s v="theater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3.333333333333336"/>
    <n v="300"/>
    <s v="theater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1.7441860465116279"/>
    <n v="43"/>
    <s v="theater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000"/>
    <n v="1"/>
    <s v="theater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22.58064516129031"/>
    <n v="775"/>
    <s v="theater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2000"/>
    <n v="5"/>
    <s v="theater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10156.25"/>
    <n v="12.8"/>
    <s v="theater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50"/>
    <n v="10"/>
    <s v="theater"/>
    <s v="spaces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1.7155172413793103"/>
    <n v="58"/>
    <s v="theater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1.4672739224340314"/>
    <n v="244.80459770114942"/>
    <s v="theater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0769.23076923077"/>
    <n v="6.5"/>
    <s v="theater"/>
    <s v="spaces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e v="#DIV/0!"/>
    <e v="#DIV/0!"/>
    <s v="theater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24.03846153846154"/>
    <n v="61.176470588235297"/>
    <s v="theater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e v="#DIV/0!"/>
    <e v="#DIV/0!"/>
    <s v="theater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0.92075379043643735"/>
    <n v="139.23931623931625"/>
    <s v="theater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25"/>
    <n v="10"/>
    <s v="theater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26.666666666666668"/>
    <n v="93.75"/>
    <s v="theater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6.3565891472868215"/>
    <n v="53.75"/>
    <s v="theater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000"/>
    <n v="10"/>
    <s v="theater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0.92592592592592593"/>
    <n v="33.75"/>
    <s v="theater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4.4444444444444446"/>
    <n v="18.75"/>
    <s v="theater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4.7962962962962967"/>
    <n v="23.142857142857142"/>
    <s v="theater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0.78247261345852892"/>
    <n v="29.045454545454547"/>
    <s v="theater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0"/>
    <n v="50"/>
    <s v="theater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e v="#DIV/0!"/>
    <e v="#DIV/0!"/>
    <s v="theater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18.518518518518519"/>
    <n v="450"/>
    <s v="theater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04.16666666666667"/>
    <n v="24"/>
    <s v="theater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1.9379844961240309"/>
    <n v="32.25"/>
    <s v="theater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61.111111111111114"/>
    <n v="15"/>
    <s v="theater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e v="#DIV/0!"/>
    <e v="#DIV/0!"/>
    <s v="theater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1.3262599469496021"/>
    <n v="251.33333333333334"/>
    <s v="theater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e v="#DIV/0!"/>
    <e v="#DIV/0!"/>
    <s v="theater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9.5238095238095237"/>
    <n v="437.5"/>
    <s v="theater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0.85088279089555419"/>
    <n v="110.35211267605634"/>
    <s v="theater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0.76238881829733163"/>
    <n v="41.421052631578945"/>
    <s v="theater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0.96153846153846156"/>
    <n v="52"/>
    <s v="theater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0.99009900990099009"/>
    <n v="33.990384615384613"/>
    <s v="theater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0.99601593625498008"/>
    <n v="103.35294117647059"/>
    <s v="theater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0.94380094380094381"/>
    <n v="34.791044776119406"/>
    <s v="theater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0.29798857710454435"/>
    <n v="41.773858921161825"/>
    <s v="theater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0.8855154965211891"/>
    <n v="64.268292682926827"/>
    <s v="theater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0.5304910331100674"/>
    <n v="31.209370860927152"/>
    <s v="theater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0.9821428571428571"/>
    <n v="62.921348314606739"/>
    <s v="theater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0.99009900990099009"/>
    <n v="98.536585365853654"/>
    <s v="theater"/>
    <s v="plays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0.8771929824561403"/>
    <n v="82.608695652173907"/>
    <s v="theater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0.74916842305041398"/>
    <n v="38.504230769230773"/>
    <s v="theater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0.98489822718319109"/>
    <n v="80.15789473684211"/>
    <s v="theater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0.95147478591817314"/>
    <n v="28.405405405405407"/>
    <s v="theater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0.78647267007471489"/>
    <n v="80.730158730158735"/>
    <s v="theater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0.89965397923875434"/>
    <n v="200.69444444444446"/>
    <s v="theater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0.93668040464593483"/>
    <n v="37.591549295774648"/>
    <s v="theater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0.61475409836065575"/>
    <n v="58.095238095238095"/>
    <s v="theater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0.62411030846562832"/>
    <n v="60.300892473118282"/>
    <s v="theater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0.86083213773314204"/>
    <n v="63.363636363636367"/>
    <s v="theater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0.80515297906602257"/>
    <n v="50.901639344262293"/>
    <s v="theater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0.97075597621647858"/>
    <n v="100.5"/>
    <s v="theater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0.89086859688195996"/>
    <n v="31.619718309859156"/>
    <s v="theater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0.91899698043849287"/>
    <n v="65.102564102564102"/>
    <s v="theater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0.86956521739130432"/>
    <n v="79.310344827586206"/>
    <s v="theater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0.970873786407767"/>
    <n v="139.18918918918919"/>
    <s v="theater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0.98879367172050103"/>
    <n v="131.91304347826087"/>
    <s v="theater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0.91274187659729833"/>
    <n v="91.3"/>
    <s v="theater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0.87076076993583873"/>
    <n v="39.672727272727272"/>
    <s v="theater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0.85178875638841567"/>
    <n v="57.549019607843135"/>
    <s v="theater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0.58229813664596275"/>
    <n v="33.025641025641029"/>
    <s v="theater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0.87594529095982754"/>
    <n v="77.335806451612896"/>
    <s v="theater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0.83507306889352817"/>
    <n v="31.933333333333334"/>
    <s v="theater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0.91743119266055051"/>
    <n v="36.333333333333336"/>
    <s v="theater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0.99122061738884171"/>
    <n v="46.768211920529801"/>
    <s v="theater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0.91743119266055051"/>
    <n v="40.073529411764703"/>
    <s v="theater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0.93275488069414314"/>
    <n v="100.21739130434783"/>
    <s v="theater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0.9785932721712538"/>
    <n v="46.714285714285715"/>
    <s v="theater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0.85989451960559504"/>
    <n v="71.491803278688522"/>
    <s v="theater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1.5384615384615385"/>
    <n v="14.444444444444445"/>
    <s v="theater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8.112094395280236"/>
    <n v="356.84210526315792"/>
    <s v="theater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e v="#DIV/0!"/>
    <e v="#DIV/0!"/>
    <s v="theater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24.834437086092716"/>
    <n v="37.75"/>
    <s v="theater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98.039215686274517"/>
    <n v="12.75"/>
    <s v="theater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8.5178875638841571"/>
    <n v="24.458333333333332"/>
    <s v="theater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e v="#DIV/0!"/>
    <e v="#DIV/0!"/>
    <s v="theater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.6908212560386473"/>
    <n v="53.07692307692308"/>
    <s v="theater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1666.6666666666667"/>
    <n v="300"/>
    <s v="theater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8.7336244541484724"/>
    <n v="286.25"/>
    <s v="theater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272.72727272727275"/>
    <n v="36.666666666666664"/>
    <s v="theater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.9171779141104295"/>
    <n v="49.20754716981132"/>
    <s v="theater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50000"/>
    <n v="1"/>
    <s v="theater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80"/>
    <n v="12.5"/>
    <s v="theater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.8341892883345561"/>
    <n v="109.04"/>
    <s v="theater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4"/>
    <n v="41.666666666666664"/>
    <s v="theater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e v="#DIV/0!"/>
    <e v="#DIV/0!"/>
    <s v="theater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29.304029304029303"/>
    <n v="22.75"/>
    <s v="theater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e v="#DIV/0!"/>
    <e v="#DIV/0!"/>
    <s v="theater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2.1568627450980391"/>
    <n v="70.833333333333329"/>
    <s v="theater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0.96618357487922701"/>
    <n v="63.109756097560975"/>
    <s v="theater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0.83806028741057004"/>
    <n v="50.157964601769912"/>
    <s v="theater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0.79512324410283597"/>
    <n v="62.883333333333333"/>
    <s v="theater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0.83511855052467232"/>
    <n v="85.531055900621112"/>
    <s v="theater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0.79207920792079212"/>
    <n v="53.723404255319146"/>
    <s v="theater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0.99883469285833193"/>
    <n v="127.80851063829788"/>
    <s v="theater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0.97911227154046998"/>
    <n v="106.57391304347826"/>
    <s v="theater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0.99649802123964348"/>
    <n v="262.11194029850748"/>
    <s v="theater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0.99950024987506247"/>
    <n v="57.171428571428571"/>
    <s v="theater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0.86190384983719592"/>
    <n v="50.20192307692308"/>
    <s v="theater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0.97943192948090108"/>
    <n v="66.586956521739125"/>
    <s v="theater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0.9989012086704625"/>
    <n v="168.25210084033614"/>
    <s v="theater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0.99166997223324083"/>
    <n v="256.37288135593218"/>
    <s v="theater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0.96688421561518012"/>
    <n v="36.610619469026545"/>
    <s v="theater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0.80128205128205132"/>
    <n v="37.142857142857146"/>
    <s v="theater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0.91310751104565535"/>
    <n v="45.878378378378379"/>
    <s v="theater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0.98007187193727541"/>
    <n v="141.71296296296296"/>
    <s v="theater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0.97703957010258913"/>
    <n v="52.487179487179489"/>
    <s v="theater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0.96"/>
    <n v="59.523809523809526"/>
    <s v="theater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0.8"/>
    <n v="50"/>
    <s v="theater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0.97710776102735897"/>
    <n v="193.62162162162161"/>
    <s v="theater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0.92708478190330501"/>
    <n v="106.79702970297029"/>
    <s v="theater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0.91004550227511372"/>
    <n v="77.21621621621621"/>
    <s v="theater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0.6211180124223602"/>
    <n v="57.5"/>
    <s v="theater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0.76219512195121952"/>
    <n v="50.46153846153846"/>
    <s v="theater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0.84175084175084181"/>
    <n v="97.377049180327873"/>
    <s v="theater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0.99608786491056378"/>
    <n v="34.91921739130435"/>
    <s v="theater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0.96892965570699563"/>
    <n v="85.530386740331494"/>
    <s v="theater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0.99403578528827041"/>
    <n v="182.90909090909091"/>
    <s v="theater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0.99218610916768624"/>
    <n v="131.13620817843866"/>
    <s v="theater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0.890302066772655"/>
    <n v="39.810126582278478"/>
    <s v="theater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0.94411642492003522"/>
    <n v="59.701730769230764"/>
    <s v="theater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0.99436526350679488"/>
    <n v="88.735294117647058"/>
    <s v="theater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0.86725844301601873"/>
    <n v="58.688622754491021"/>
    <s v="theater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0.78552003783064506"/>
    <n v="69.56513661202186"/>
    <s v="theater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0.97240792512458973"/>
    <n v="115.87323943661971"/>
    <s v="theater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0.97146326654523374"/>
    <n v="23.869565217391305"/>
    <s v="theater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0.95872899926953981"/>
    <n v="81.125925925925927"/>
    <s v="theater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0.89911886351375647"/>
    <n v="57.626943005181346"/>
    <s v="theater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0.94464386926128852"/>
    <n v="46.429824561403507"/>
    <s v="theater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0.99214551467548573"/>
    <n v="60.475000000000001"/>
    <s v="theater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0.95304106740599548"/>
    <n v="65.579545454545453"/>
    <s v="theater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0.98471718922325513"/>
    <n v="119.1924882629108"/>
    <s v="theater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0.90307043949428056"/>
    <n v="83.05"/>
    <s v="theater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0.78233657858136296"/>
    <n v="57.52"/>
    <s v="theater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0.98207709305180457"/>
    <n v="177.08695652173913"/>
    <s v="theater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0.98757929122193944"/>
    <n v="70.771505376344081"/>
    <s v="theater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0.5714285714285714"/>
    <n v="29.166666666666668"/>
    <s v="theater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0.78088396064344834"/>
    <n v="72.76136363636364"/>
    <s v="theater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0.94073819726339269"/>
    <n v="51.853414634146333"/>
    <s v="theater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0.95044127630685671"/>
    <n v="98.2"/>
    <s v="theater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0.94190494131522695"/>
    <n v="251.7381443298969"/>
    <s v="theater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0.91541559868180156"/>
    <n v="74.821917808219183"/>
    <s v="theater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0.99547511312217196"/>
    <n v="67.65306122448979"/>
    <s v="theater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0.97048763026012252"/>
    <n v="93.81343283582089"/>
    <s v="theater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0.89153258016660963"/>
    <n v="41.237647058823526"/>
    <s v="theater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0.970873786407767"/>
    <n v="52.551020408163268"/>
    <s v="theater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0.6097560975609756"/>
    <n v="70.285714285714292"/>
    <s v="theater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0.76171131141297443"/>
    <n v="48.325153374233132"/>
    <s v="theater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0.97943192948090108"/>
    <n v="53.177083333333336"/>
    <s v="theater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0.78125"/>
    <n v="60.952380952380949"/>
    <s v="theater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0.98522167487684731"/>
    <n v="116"/>
    <s v="theater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0.98360655737704916"/>
    <n v="61"/>
    <s v="theater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0.76923076923076927"/>
    <n v="38.235294117647058"/>
    <s v="theater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0.64754257592436704"/>
    <n v="106.50344827586207"/>
    <s v="theater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0.93109869646182497"/>
    <n v="204.57142857142858"/>
    <s v="theater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0.98694683221903856"/>
    <n v="54.912587412587413"/>
    <s v="theater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0.99722991689750695"/>
    <n v="150.41666666666666"/>
    <s v="theater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0.85583872194750854"/>
    <n v="52.58"/>
    <s v="theater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0.92081031307550643"/>
    <n v="54.3"/>
    <s v="theater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0.96711798839458418"/>
    <n v="76.029411764705884"/>
    <s v="theater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0.87507543753771877"/>
    <n v="105.2063492063492"/>
    <s v="theater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0.970873786407767"/>
    <n v="68.666666666666671"/>
    <s v="theater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0.82236842105263153"/>
    <n v="129.36170212765958"/>
    <s v="theater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0.97421473578353579"/>
    <n v="134.26371308016877"/>
    <s v="theater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0.95465393794749398"/>
    <n v="17.829787234042552"/>
    <s v="theater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0.98425196850393704"/>
    <n v="203.2"/>
    <s v="theater"/>
    <s v="plays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0.89204139900071378"/>
    <n v="69.18518518518519"/>
    <s v="theater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0.98264002620373403"/>
    <n v="125.12295081967213"/>
    <s v="theater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0.99735799866154562"/>
    <n v="48.437149758454105"/>
    <s v="theater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0.75164233850964357"/>
    <n v="26.608400000000003"/>
    <s v="theater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0.82508250825082508"/>
    <n v="33.666666666666664"/>
    <s v="theater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0.8771929824561403"/>
    <n v="40.714285714285715"/>
    <s v="theater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0.34948096885813151"/>
    <n v="19.266666666666666"/>
    <s v="theater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0.58670143415906129"/>
    <n v="84.285714285714292"/>
    <s v="theater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0.84507042253521125"/>
    <n v="29.583333333333332"/>
    <s v="theater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0.97220871932334274"/>
    <n v="26.667037037037037"/>
    <s v="theater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0.69412309116149928"/>
    <n v="45.978723404255319"/>
    <s v="theater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0.99927325581395354"/>
    <n v="125.09090909090909"/>
    <s v="theater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0.98299420033421803"/>
    <n v="141.29166666666666"/>
    <s v="theater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0.86058519793459554"/>
    <n v="55.333333333333336"/>
    <s v="theater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0.73439412484700117"/>
    <n v="46.420454545454547"/>
    <s v="theater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0.7492507492507493"/>
    <n v="57.2"/>
    <s v="theater"/>
    <s v="plays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0.9671848013816926"/>
    <n v="173.7"/>
    <s v="theater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0.86289549376797703"/>
    <n v="59.6"/>
    <s v="theater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0.95678520172221337"/>
    <n v="89.585714285714289"/>
    <s v="theater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0.98015192354814995"/>
    <n v="204.05"/>
    <s v="theater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0.57034220532319391"/>
    <n v="48.703703703703702"/>
    <s v="theater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0.9373828271466067"/>
    <n v="53.339999999999996"/>
    <s v="theater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0.81775700934579443"/>
    <n v="75.087719298245617"/>
    <s v="theater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0.62724014336917566"/>
    <n v="18"/>
    <s v="theater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0.99923136049192929"/>
    <n v="209.83870967741936"/>
    <s v="theater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0.91041514930808454"/>
    <n v="61.022222222222226"/>
    <s v="theater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0.99960015993602558"/>
    <n v="61"/>
    <s v="theater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0.86169754416199917"/>
    <n v="80.034482758620683"/>
    <s v="theater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0.47449584816132861"/>
    <n v="29.068965517241381"/>
    <s v="theater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0.90909090909090906"/>
    <n v="49.438202247191015"/>
    <s v="theater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0.99913340903944603"/>
    <n v="93.977440000000001"/>
    <s v="theater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0.94170403587443952"/>
    <n v="61.944444444444443"/>
    <s v="theater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0.79617834394904463"/>
    <n v="78.5"/>
    <s v="theater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0.92592592592592593"/>
    <n v="33.75"/>
    <s v="theater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0.99009900990099009"/>
    <n v="66.44736842105263"/>
    <s v="theater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0.93109869646182497"/>
    <n v="35.799999999999997"/>
    <s v="theater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0.9850746268656716"/>
    <n v="145.65217391304347"/>
    <s v="theater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0.79428117553613975"/>
    <n v="25.693877551020407"/>
    <s v="theater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0.98360655737704916"/>
    <n v="152.5"/>
    <s v="theater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0.88888888888888884"/>
    <n v="30"/>
    <s v="theater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0.98643649815043155"/>
    <n v="142.28070175438597"/>
    <s v="theater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0.98765432098765427"/>
    <n v="24.545454545454547"/>
    <s v="theater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0.68311195445920303"/>
    <n v="292.77777777777777"/>
    <s v="theater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0.85616438356164382"/>
    <n v="44.92307692307692"/>
    <s v="theater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0.94102885821831872"/>
    <n v="23.10144927536232"/>
    <s v="theater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0.95675468809797171"/>
    <n v="80.400000000000006"/>
    <s v="theater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0.95628415300546443"/>
    <n v="32.972972972972975"/>
    <s v="theater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0.72139396198285499"/>
    <n v="116.65217391304348"/>
    <s v="theater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0.99681020733652315"/>
    <n v="79.61904761904762"/>
    <s v="theater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0.90744101633393826"/>
    <n v="81.029411764705884"/>
    <s v="theater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0.97866510080250535"/>
    <n v="136.84821428571428"/>
    <s v="theater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0.95831336847149018"/>
    <n v="177.61702127659575"/>
    <s v="theater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0.72376357056694818"/>
    <n v="109.07894736842105"/>
    <s v="theater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0.98360655737704916"/>
    <n v="78.205128205128204"/>
    <s v="theater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0.58333333333333337"/>
    <n v="52.173913043478258"/>
    <s v="theater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0.98576122672508215"/>
    <n v="114.125"/>
    <s v="theater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0.76923076923076927"/>
    <n v="50"/>
    <s v="theater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0.90909090909090906"/>
    <n v="91.666666666666671"/>
    <s v="theater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0.83717036416910839"/>
    <n v="108.59090909090909"/>
    <s v="theater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0.99709934735315442"/>
    <n v="69.822784810126578"/>
    <s v="theater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0.65189048239895697"/>
    <n v="109.57142857142857"/>
    <s v="theater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0.95759233926128595"/>
    <n v="71.666666666666671"/>
    <s v="theater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0.98911968348170132"/>
    <n v="93.611111111111114"/>
    <s v="theater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0.93005952380952384"/>
    <n v="76.8"/>
    <s v="theater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0.31746031746031744"/>
    <n v="35.795454545454547"/>
    <s v="theater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0.98103335513407453"/>
    <n v="55.6"/>
    <s v="theater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0.79185520361990946"/>
    <n v="147.33333333333334"/>
    <s v="theater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0.98619329388560162"/>
    <n v="56.333333333333336"/>
    <s v="theater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0.99009900990099009"/>
    <n v="96.19047619047619"/>
    <s v="theater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0.9709680551509855"/>
    <n v="63.574074074074076"/>
    <s v="theater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0.94117647058823528"/>
    <n v="184.78260869565219"/>
    <s v="theater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0.98640946953090747"/>
    <n v="126.72222222222223"/>
    <s v="theater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0.88136788295434509"/>
    <n v="83.42647058823529"/>
    <s v="theater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0.45871559633027525"/>
    <n v="54.5"/>
    <s v="theater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0.98600508905852413"/>
    <n v="302.30769230769232"/>
    <s v="theater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0.94398993077407178"/>
    <n v="44.138888888888886"/>
    <s v="theater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0.96153846153846156"/>
    <n v="866.66666666666663"/>
    <s v="theater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0.45248868778280543"/>
    <n v="61.388888888888886"/>
    <s v="theater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0.84269662921348309"/>
    <n v="29.666666666666668"/>
    <s v="theater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0.95602294455066916"/>
    <n v="45.478260869565219"/>
    <s v="theater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0.9624639076034649"/>
    <n v="96.203703703703709"/>
    <s v="theater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0.84937712344280858"/>
    <n v="67.92307692307692"/>
    <s v="theater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0.72202166064981954"/>
    <n v="30.777777777777779"/>
    <s v="theater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0.96618357487922701"/>
    <n v="38.333333333333336"/>
    <s v="theater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0.99750623441396513"/>
    <n v="66.833333333333329"/>
    <s v="theater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0.93833780160857905"/>
    <n v="71.730769230769226"/>
    <s v="theater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0.99987501562304715"/>
    <n v="421.10526315789474"/>
    <s v="theater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0.98960910440376049"/>
    <n v="104.98701298701299"/>
    <s v="theater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0.92905405405405406"/>
    <n v="28.19047619047619"/>
    <s v="theater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0.964785335262904"/>
    <n v="54.55263157894737"/>
    <s v="theater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0.95754867539099908"/>
    <n v="111.89285714285714"/>
    <s v="theater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0.97799511002444983"/>
    <n v="85.208333333333329"/>
    <s v="theater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0.99262620533182078"/>
    <n v="76.652173913043484"/>
    <s v="theater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0.8951406649616368"/>
    <n v="65.166666666666671"/>
    <s v="theater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0.99989001209866912"/>
    <n v="93.760312499999998"/>
    <s v="theater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0.95238095238095233"/>
    <n v="51.219512195121951"/>
    <s v="theater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0.85567598402738165"/>
    <n v="100.17142857142858"/>
    <s v="theater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0.96339113680154143"/>
    <n v="34.6"/>
    <s v="theater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0.8733624454148472"/>
    <n v="184.67741935483872"/>
    <s v="theater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0.9765625"/>
    <n v="69.818181818181813"/>
    <s v="theater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0.44843049327354262"/>
    <n v="61.944444444444443"/>
    <s v="theater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0.94517958412098302"/>
    <n v="36.06818181818182"/>
    <s v="theater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0.70242656449552998"/>
    <n v="29"/>
    <s v="theater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0.54347826086956519"/>
    <n v="24.210526315789473"/>
    <s v="theater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0.95846645367412142"/>
    <n v="55.892857142857146"/>
    <s v="theater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0.8928571428571429"/>
    <n v="11.666666666666666"/>
    <s v="theater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0.90029259509340531"/>
    <n v="68.353846153846149"/>
    <s v="theater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0.96385542168674698"/>
    <n v="27.065217391304348"/>
    <s v="theater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0.9959167413604223"/>
    <n v="118.12941176470588"/>
    <s v="theater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0.98171970209884907"/>
    <n v="44.757575757575758"/>
    <s v="theater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0.91102338293349527"/>
    <n v="99.787878787878782"/>
    <s v="theater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0.81967213114754101"/>
    <n v="203.33333333333334"/>
    <s v="theater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0.72689511941848395"/>
    <n v="28.323529411764707"/>
    <s v="theater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0.99690958030106669"/>
    <n v="110.23076923076923"/>
    <s v="theater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0.93370681605975725"/>
    <n v="31.970149253731343"/>
    <s v="theater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0.47393364928909953"/>
    <n v="58.611111111111114"/>
    <s v="theater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0.80906148867313921"/>
    <n v="29.428571428571427"/>
    <s v="theater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0.92165898617511521"/>
    <n v="81.375"/>
    <s v="theater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0.96556163501770198"/>
    <n v="199.16666666666666"/>
    <s v="theater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0.76923076923076927"/>
    <n v="46.428571428571431"/>
    <s v="theater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0.96618357487922701"/>
    <n v="70.568181818181813"/>
    <s v="theater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0.83612040133779264"/>
    <n v="159.46666666666667"/>
    <s v="theater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0.99999411768166069"/>
    <n v="37.777999999999999"/>
    <s v="theater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0.99132589838909546"/>
    <n v="72.053571428571431"/>
    <s v="theater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0.93856655290102387"/>
    <n v="63.695652173913047"/>
    <s v="theater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0.72463768115942029"/>
    <n v="28.411764705882351"/>
    <s v="theater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0.98863074641621351"/>
    <n v="103.21428571428571"/>
    <s v="theater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0.91659028414298804"/>
    <n v="71.152173913043484"/>
    <s v="theater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0.7142857142857143"/>
    <n v="35"/>
    <s v="theater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0.96540627514078836"/>
    <n v="81.776315789473685"/>
    <s v="theater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0.97115350375998266"/>
    <n v="297.02980769230766"/>
    <s v="theater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0.92478421701602964"/>
    <n v="46.609195402298852"/>
    <s v="theater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0.97323600973236013"/>
    <n v="40.294117647058826"/>
    <s v="theater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0.76923076923076927"/>
    <n v="16.25"/>
    <s v="theater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0.92123869755272947"/>
    <n v="30.152638888888887"/>
    <s v="theater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0.91199270405836752"/>
    <n v="52.214285714285715"/>
    <s v="theater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0.99737532808398954"/>
    <n v="134.1549295774648"/>
    <s v="theater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0.94741828517290383"/>
    <n v="62.827380952380949"/>
    <s v="theater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0.8928571428571429"/>
    <n v="58.94736842105263"/>
    <s v="theater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0.94428706326723322"/>
    <n v="143.1081081081081"/>
    <s v="theater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0.99009900990099009"/>
    <n v="84.166666666666671"/>
    <s v="theater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0.95969289827255277"/>
    <n v="186.07142857142858"/>
    <s v="theater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0.74250993107032803"/>
    <n v="89.785555555555561"/>
    <s v="theater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0.95040411182834938"/>
    <n v="64.157560975609755"/>
    <s v="theater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0.97465886939571145"/>
    <n v="59.651162790697676"/>
    <s v="theater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0.53908355795148244"/>
    <n v="41.222222222222221"/>
    <s v="theater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0.34602076124567471"/>
    <n v="43.35"/>
    <s v="theater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0.92421441774491686"/>
    <n v="43.28"/>
    <s v="theater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0.92764378478664189"/>
    <n v="77"/>
    <s v="theater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0.91106290672451196"/>
    <n v="51.222222222222221"/>
    <s v="theater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0.58608058608058611"/>
    <n v="68.25"/>
    <s v="theater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0.65789473684210531"/>
    <n v="19.487179487179485"/>
    <s v="theater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0.9878419452887538"/>
    <n v="41.125"/>
    <s v="theater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0.65274151436031336"/>
    <n v="41.405405405405403"/>
    <s v="theater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0.77922077922077926"/>
    <n v="27.5"/>
    <s v="theater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0.99290780141843971"/>
    <n v="33.571428571428569"/>
    <s v="theater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0.99354197714853454"/>
    <n v="145.86956521739131"/>
    <s v="theater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0.52273915316257191"/>
    <n v="358.6875"/>
    <s v="theater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0.71326676176890158"/>
    <n v="50.981818181818184"/>
    <s v="theater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0.80427631578947367"/>
    <n v="45.037037037037038"/>
    <s v="theater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0.79239302694136293"/>
    <n v="17.527777777777779"/>
    <s v="theater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0.52631578947368418"/>
    <n v="50"/>
    <s v="theater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0.71942446043165464"/>
    <n v="57.916666666666664"/>
    <s v="theater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0.49504950495049505"/>
    <n v="29.705882352941178"/>
    <s v="theater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0.967305088024763"/>
    <n v="90.684210526315795"/>
    <s v="theater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0.97729165119288208"/>
    <n v="55.012688172043013"/>
    <s v="theater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0.970873786407767"/>
    <n v="57.222222222222221"/>
    <s v="theater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0.7865168539325843"/>
    <n v="72.950819672131146"/>
    <s v="theater"/>
    <s v="plays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0.99009900990099009"/>
    <n v="64.468085106382972"/>
    <s v="theater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0.82115289866973229"/>
    <n v="716.35294117647061"/>
    <s v="theater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0.88188976377952755"/>
    <n v="50.396825396825399"/>
    <s v="theater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0.66666666666666663"/>
    <n v="41.666666666666664"/>
    <s v="theater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0.46598322460391428"/>
    <n v="35.766666666666666"/>
    <s v="theater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0.97991180793728561"/>
    <n v="88.739130434782609"/>
    <s v="theater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0.99009900990099009"/>
    <n v="51.794871794871796"/>
    <s v="theater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0.88235294117647056"/>
    <n v="20"/>
    <s v="theater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0.96153846153846156"/>
    <n v="52"/>
    <s v="theater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0.86705202312138729"/>
    <n v="53.230769230769234"/>
    <s v="theater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0.88613203367301729"/>
    <n v="39.596491228070178"/>
    <s v="theater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0.78206465067778941"/>
    <n v="34.25"/>
    <s v="theater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0.7009345794392523"/>
    <n v="164.61538461538461"/>
    <s v="theater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0.84175084175084181"/>
    <n v="125.05263157894737"/>
    <s v="theater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0.72289156626506024"/>
    <n v="51.875"/>
    <s v="theater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0.62523329600597233"/>
    <n v="40.285714285714285"/>
    <s v="theater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0.87535014005602241"/>
    <n v="64.909090909090907"/>
    <s v="theater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0.99397590361445787"/>
    <n v="55.333333333333336"/>
    <s v="theater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0.64432989690721654"/>
    <n v="83.142857142857139"/>
    <s v="theater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0.78277886497064575"/>
    <n v="38.712121212121211"/>
    <s v="theater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0.82508250825082508"/>
    <n v="125.37931034482759"/>
    <s v="theater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0.88731144631765746"/>
    <n v="78.263888888888886"/>
    <s v="theater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0.78431372549019607"/>
    <n v="47.222222222222221"/>
    <s v="theater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0.63211125158027814"/>
    <n v="79.099999999999994"/>
    <s v="theater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0.94994775287359201"/>
    <n v="114.29199999999999"/>
    <s v="theater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0.93580385551188472"/>
    <n v="74.208333333333329"/>
    <s v="theater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0.8038585209003215"/>
    <n v="47.846153846153847"/>
    <s v="theater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0.91992882562277578"/>
    <n v="34.408163265306122"/>
    <s v="theater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0.97633136094674555"/>
    <n v="40.238095238095241"/>
    <s v="theater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0.94786729857819907"/>
    <n v="60.285714285714285"/>
    <s v="theater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0.94073377234242705"/>
    <n v="25.30952380952381"/>
    <s v="theater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0.99337748344370858"/>
    <n v="35.952380952380949"/>
    <s v="theater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0.94876660341555974"/>
    <n v="136"/>
    <s v="theater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0.92971364819635549"/>
    <n v="70.763157894736835"/>
    <s v="theater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0.96376252891287584"/>
    <n v="66.512820512820511"/>
    <s v="theater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0.98522167487684731"/>
    <n v="105"/>
    <s v="theater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0.95785440613026818"/>
    <n v="145"/>
    <s v="theater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0.55555555555555558"/>
    <n v="12"/>
    <s v="theater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0.94043887147335425"/>
    <n v="96.666666666666671"/>
    <s v="theater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0.99447513812154698"/>
    <n v="60.333333333333336"/>
    <s v="theater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0.98814229249011853"/>
    <n v="79.89473684210526"/>
    <s v="theater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0.84464555052790347"/>
    <n v="75.340909090909093"/>
    <s v="theater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0.90909090909090906"/>
    <n v="55"/>
    <s v="theater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0.97402597402597402"/>
    <n v="66.956521739130437"/>
    <s v="theater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0.90871090271341071"/>
    <n v="50.020909090909093"/>
    <s v="theater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0.98667982239763197"/>
    <n v="72.392857142857139"/>
    <s v="theater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0.99255583126550873"/>
    <n v="95.952380952380949"/>
    <s v="theater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0.5902192242833052"/>
    <n v="45.615384615384613"/>
    <s v="theater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0.87989441267047952"/>
    <n v="56.825000000000003"/>
    <s v="theater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0.98463962189838516"/>
    <n v="137.24324324324326"/>
    <s v="theater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0.94339622641509435"/>
    <n v="75.714285714285708"/>
    <s v="theater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0.98039215686274506"/>
    <n v="99"/>
    <s v="theater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0.85531004989308623"/>
    <n v="81.569767441860463"/>
    <s v="theater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0.98861593768723788"/>
    <n v="45.108108108108105"/>
    <s v="theater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0.75757575757575757"/>
    <n v="36.666666666666664"/>
    <s v="theater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0.78125"/>
    <n v="49.230769230769234"/>
    <s v="theater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0.84063047285464099"/>
    <n v="42.296296296296298"/>
    <s v="theater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0.79239302694136293"/>
    <n v="78.875"/>
    <s v="theater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0.6402048655569782"/>
    <n v="38.284313725490193"/>
    <s v="theater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0.96946194861851676"/>
    <n v="44.847826086956523"/>
    <s v="theater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0.65217391304347827"/>
    <n v="13.529411764705882"/>
    <s v="theater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0.55418719211822665"/>
    <n v="43.5"/>
    <s v="theater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0.77851304009342159"/>
    <n v="30.951807228915662"/>
    <s v="theater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0.83565459610027859"/>
    <n v="55.230769230769234"/>
    <s v="theater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0.81300813008130079"/>
    <n v="46.125"/>
    <s v="theater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0.95238095238095233"/>
    <n v="39.375"/>
    <s v="theater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0.97812555575315663"/>
    <n v="66.152941176470591"/>
    <s v="theater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0.95541401273885351"/>
    <n v="54.137931034482762"/>
    <s v="theater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0.99601593625498008"/>
    <n v="31.375"/>
    <s v="theater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0.97777777777777775"/>
    <n v="59.210526315789473"/>
    <s v="theater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0.87405492810898211"/>
    <n v="119.17633928571429"/>
    <s v="theater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0.98130841121495327"/>
    <n v="164.61538461538461"/>
    <s v="theater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0.98039215686274506"/>
    <n v="24.285714285714285"/>
    <s v="theater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0.95419847328244278"/>
    <n v="40.9375"/>
    <s v="theater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0.98199672667757776"/>
    <n v="61.1"/>
    <s v="theater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0.94097519247219841"/>
    <n v="56.20192307692308"/>
    <s v="theater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0.88166161474561422"/>
    <n v="107.00207547169811"/>
    <s v="theater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0.99547511312217196"/>
    <n v="110.5"/>
    <s v="theater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0.99964012955336079"/>
    <n v="179.27598566308242"/>
    <s v="theater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0.69444444444444442"/>
    <n v="22.90909090909091"/>
    <s v="theater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0.96618357487922701"/>
    <n v="43.125"/>
    <s v="theater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0.9221902017291066"/>
    <n v="46.891891891891895"/>
    <s v="theater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0.9765625"/>
    <n v="47.407407407407405"/>
    <s v="theater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0.67164179104477617"/>
    <n v="15.129032258064516"/>
    <s v="theater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0.94795715233671429"/>
    <n v="21.098000000000003"/>
    <s v="theater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0.99502487562189057"/>
    <n v="59.117647058823529"/>
    <s v="theater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0.76595744680851063"/>
    <n v="97.916666666666671"/>
    <s v="theater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0.95465393794749398"/>
    <n v="55.131578947368418"/>
    <s v="theater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0.91911764705882348"/>
    <n v="26.536585365853657"/>
    <s v="theater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0.90090090090090091"/>
    <n v="58.421052631578945"/>
    <s v="theater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0.99522292993630568"/>
    <n v="122.53658536585365"/>
    <s v="theater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0.87450808919982514"/>
    <n v="87.961538461538467"/>
    <s v="theater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0.81922446750409617"/>
    <n v="73.239999999999995"/>
    <s v="theater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0.97276264591439687"/>
    <n v="39.53846153846154"/>
    <s v="theater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0.94232331437855399"/>
    <n v="136.77777777777777"/>
    <s v="theater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0.9868745682423764"/>
    <n v="99.343137254901961"/>
    <s v="theater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0.76923076923076927"/>
    <n v="28.888888888888889"/>
    <s v="theater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0.99986668444207438"/>
    <n v="40.545945945945945"/>
    <s v="theater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0.87804878048780488"/>
    <n v="37.962962962962962"/>
    <s v="theater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0.34843205574912894"/>
    <n v="58.571428571428569"/>
    <s v="theater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0.92165898617511521"/>
    <n v="135.625"/>
    <s v="theater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0.86580086580086579"/>
    <n v="30.9375"/>
    <s v="theater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0.83950617283950613"/>
    <n v="176.08695652173913"/>
    <s v="theater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0.91385402705007923"/>
    <n v="151.9814814814815"/>
    <s v="theater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0.78988941548183256"/>
    <n v="22.607142857142858"/>
    <s v="theater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0.99502487562189057"/>
    <n v="18.272727272727273"/>
    <s v="theater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0.78431372549019607"/>
    <n v="82.258064516129039"/>
    <s v="theater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0.99940035978412955"/>
    <n v="68.534246575342465"/>
    <s v="theater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0.5714285714285714"/>
    <n v="68.055555555555557"/>
    <s v="theater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0.78585461689587421"/>
    <n v="72.714285714285708"/>
    <s v="theater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0.90388671286532085"/>
    <n v="77.186046511627907"/>
    <s v="theater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0.794044665012407"/>
    <n v="55.972222222222221"/>
    <s v="theater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0.84388185654008441"/>
    <n v="49.693548387096776"/>
    <s v="theater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0.92827004219409281"/>
    <n v="79"/>
    <s v="theater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0.97465886939571145"/>
    <n v="77.727272727272734"/>
    <s v="theater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0.90826521344232514"/>
    <n v="40.777777777777779"/>
    <s v="theater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0.49504950495049505"/>
    <n v="59.411764705882355"/>
    <s v="theater"/>
    <s v="plays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0.76923076923076927"/>
    <n v="3.25"/>
    <s v="theater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0.95831336847149018"/>
    <n v="39.377358490566039"/>
    <s v="theater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0.99950024987506247"/>
    <n v="81.673469387755105"/>
    <s v="theater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0.5859375"/>
    <n v="44.912280701754383"/>
    <s v="theater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0.88626292466765144"/>
    <n v="49.05797101449275"/>
    <s v="theater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0.54347826086956519"/>
    <n v="30.666666666666668"/>
    <s v="theater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0.76765609007164792"/>
    <n v="61.0625"/>
    <s v="theater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0.94827586206896552"/>
    <n v="29"/>
    <s v="theater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0.65224625623960064"/>
    <n v="143.0952380952381"/>
    <s v="theater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0.61614294516327783"/>
    <n v="52.354838709677416"/>
    <s v="theater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0.73529411764705888"/>
    <n v="66.666666666666671"/>
    <s v="theater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0.69252077562326875"/>
    <n v="126.66666666666667"/>
    <s v="theater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0.99206349206349209"/>
    <n v="35.492957746478872"/>
    <s v="theater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0.93632958801498123"/>
    <n v="37.083333333333336"/>
    <s v="theater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0.80128205128205132"/>
    <n v="69.333333333333329"/>
    <s v="theater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0.84090909090909094"/>
    <n v="17.254901960784313"/>
    <s v="theater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0.99009900990099009"/>
    <n v="36.071428571428569"/>
    <s v="theater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0.88495575221238942"/>
    <n v="66.470588235294116"/>
    <s v="theater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0.9506564056133997"/>
    <n v="56.065989847715734"/>
    <s v="theater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0.91130012150668283"/>
    <n v="47.028571428571432"/>
    <s v="theater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0.99901097913066061"/>
    <n v="47.666190476190479"/>
    <s v="theater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0.83333333333333337"/>
    <n v="88.235294117647058"/>
    <s v="theater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0.95298602287166456"/>
    <n v="80.717948717948715"/>
    <s v="theater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0.97402597402597402"/>
    <n v="39.487179487179489"/>
    <s v="theater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0.98207709305180457"/>
    <n v="84.854166666666671"/>
    <s v="theater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e v="#DIV/0!"/>
    <e v="#DIV/0!"/>
    <s v="theater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500000"/>
    <n v="1"/>
    <s v="theater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000"/>
    <n v="1"/>
    <s v="theater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1.9598853868194843"/>
    <n v="147.88135593220338"/>
    <s v="theater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5"/>
    <n v="100"/>
    <s v="theater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2.8376844494892168"/>
    <n v="56.838709677419352"/>
    <s v="theater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23.547880690737834"/>
    <n v="176.94444444444446"/>
    <s v="theater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2.7429467084639501"/>
    <n v="127.6"/>
    <s v="theater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e v="#DIV/0!"/>
    <e v="#DIV/0!"/>
    <s v="theater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.2397408207343412"/>
    <n v="66.142857142857139"/>
    <s v="theater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15.277777777777779"/>
    <n v="108"/>
    <s v="theater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25000"/>
    <n v="1"/>
    <s v="theater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18.181818181818183"/>
    <n v="18.333333333333332"/>
    <s v="theater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e v="#DIV/0!"/>
    <e v="#DIV/0!"/>
    <s v="theater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46.666666666666664"/>
    <n v="7.5"/>
    <s v="theater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e v="#DIV/0!"/>
    <e v="#DIV/0!"/>
    <s v="theater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6.0901339829476244"/>
    <n v="68.416666666666671"/>
    <s v="theater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000"/>
    <n v="1"/>
    <s v="theater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20.79002079002079"/>
    <n v="60.125"/>
    <s v="theater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16.666666666666668"/>
    <n v="15"/>
    <s v="theater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0.99618957487609894"/>
    <n v="550.04109589041093"/>
    <s v="theater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0.96153846153846156"/>
    <n v="97.5"/>
    <s v="theater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0.96153846153846156"/>
    <n v="57.777777777777779"/>
    <s v="theater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0.39893617021276595"/>
    <n v="44.235294117647058"/>
    <s v="theater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0.99502487562189057"/>
    <n v="60.909090909090907"/>
    <s v="theater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0.57339449541284404"/>
    <n v="68.84210526315789"/>
    <s v="theater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0.86014106313435401"/>
    <n v="73.582278481012665"/>
    <s v="theater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0.945000945000945"/>
    <n v="115.02173913043478"/>
    <s v="theater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0.90293453724604966"/>
    <n v="110.75"/>
    <s v="theater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0.99337748344370858"/>
    <n v="75.5"/>
    <s v="theater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0.98007187193727541"/>
    <n v="235.46153846153845"/>
    <s v="theater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0.90090090090090091"/>
    <n v="92.5"/>
    <s v="theater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0.98595020951441947"/>
    <n v="202.85"/>
    <s v="theater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0.96153846153846156"/>
    <n v="26"/>
    <s v="theater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0.91428571428571426"/>
    <n v="46.05263157894737"/>
    <s v="theater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0.86834733893557425"/>
    <n v="51"/>
    <s v="theater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0.96927088213342982"/>
    <n v="53.363965517241382"/>
    <s v="theater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0.96618357487922701"/>
    <n v="36.964285714285715"/>
    <s v="theater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0.72358900144717797"/>
    <n v="81.294117647058826"/>
    <s v="theater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0.91286307053941906"/>
    <n v="20.083333333333332"/>
    <s v="theater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0.99150141643059486"/>
    <n v="88.25"/>
    <s v="theater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0.98489822718319109"/>
    <n v="53.438596491228068"/>
    <s v="theater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0.88008800880088012"/>
    <n v="39.868421052631582"/>
    <s v="theater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0.7142857142857143"/>
    <n v="23.333333333333332"/>
    <s v="theater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0.77669902912621358"/>
    <n v="64.375"/>
    <s v="theater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0.97177794873871315"/>
    <n v="62.052763819095475"/>
    <s v="theater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0.97560975609756095"/>
    <n v="66.129032258064512"/>
    <s v="theater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0.90826521344232514"/>
    <n v="73.400000000000006"/>
    <s v="theater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0.88678687555424185"/>
    <n v="99.5"/>
    <s v="theater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0.89365504915102767"/>
    <n v="62.166666666666664"/>
    <s v="theater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0.7183908045977011"/>
    <n v="62.328358208955223"/>
    <s v="theater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0.90206185567010311"/>
    <n v="58.787878787878789"/>
    <s v="theater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0.7190795781399808"/>
    <n v="45.347826086956523"/>
    <s v="theater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0.94607379375591294"/>
    <n v="41.944444444444443"/>
    <s v="theater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0.9859154929577465"/>
    <n v="59.166666666666664"/>
    <s v="theater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0.99755598782981691"/>
    <n v="200.49"/>
    <s v="theater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0.91603053435114501"/>
    <n v="83.974358974358978"/>
    <s v="theater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0.84507042253521125"/>
    <n v="57.258064516129032"/>
    <s v="theater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0.83333333333333337"/>
    <n v="58.064516129032256"/>
    <s v="theater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0.78149421694279464"/>
    <n v="186.80291970802921"/>
    <s v="theater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0.79365079365079361"/>
    <n v="74.117647058823536"/>
    <s v="theater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0.77441860465116275"/>
    <n v="30.714285714285715"/>
    <s v="theater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0.93085106382978722"/>
    <n v="62.666666666666664"/>
    <s v="theater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0.99875156054931336"/>
    <n v="121.36363636363636"/>
    <s v="theater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0.64516129032258063"/>
    <n v="39.743589743589745"/>
    <s v="theater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0.92592592592592593"/>
    <n v="72"/>
    <s v="theater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0.90481360839667024"/>
    <n v="40.632352941176471"/>
    <s v="theater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0.99206349206349209"/>
    <n v="63"/>
    <s v="theater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0.82508250825082508"/>
    <n v="33.666666666666664"/>
    <s v="theater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0.99667774086378735"/>
    <n v="38.589743589743591"/>
    <s v="theater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0.91603053435114501"/>
    <n v="155.95238095238096"/>
    <s v="theater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0.81018518518518523"/>
    <n v="43.2"/>
    <s v="theater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0.73347839906114765"/>
    <n v="15.148518518518518"/>
    <s v="theater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0.96649572649572646"/>
    <n v="83.571428571428569"/>
    <s v="theater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0.82417582417582413"/>
    <n v="140"/>
    <s v="theater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0.5376344086021505"/>
    <n v="80.869565217391298"/>
    <s v="theater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0.33333333333333331"/>
    <n v="53.846153846153847"/>
    <s v="theater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0.92378752886836024"/>
    <n v="30.928571428571427"/>
    <s v="theater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0.70844686648501365"/>
    <n v="67.962962962962962"/>
    <s v="theater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0.8771929824561403"/>
    <n v="27.142857142857142"/>
    <s v="theater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0.65047701647875111"/>
    <n v="110.86538461538461"/>
    <s v="theater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0.98522167487684731"/>
    <n v="106.84210526315789"/>
    <s v="theater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0.97703957010258913"/>
    <n v="105.51546391752578"/>
    <s v="theater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0.97493036211699169"/>
    <n v="132.96296296296296"/>
    <s v="theater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0.6420545746388443"/>
    <n v="51.916666666666664"/>
    <s v="theater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0.99255583126550873"/>
    <n v="310"/>
    <s v="theater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0.41771094402673348"/>
    <n v="26.021739130434781"/>
    <s v="theater"/>
    <s v="plays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0.47619047619047616"/>
    <n v="105"/>
    <s v="theater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0.95679907219483906"/>
    <n v="86.224999999999994"/>
    <s v="theater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0.99206349206349209"/>
    <n v="114.54545454545455"/>
    <s v="theater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0.89928057553956831"/>
    <n v="47.657142857142858"/>
    <s v="theater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0.97996515679442509"/>
    <n v="72.888888888888886"/>
    <s v="theater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0.97515619507659512"/>
    <n v="49.545505617977533"/>
    <s v="theater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0.78740157480314965"/>
    <n v="25.4"/>
    <s v="theater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0.29524140326502257"/>
    <n v="62.586956521739133"/>
    <s v="theater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0.99255583126550873"/>
    <n v="61.060606060606062"/>
    <s v="theater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10.741138560687434"/>
    <n v="60.064516129032256"/>
    <s v="theater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13.812154696132596"/>
    <n v="72.400000000000006"/>
    <s v="theater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8.870967741935484"/>
    <n v="51.666666666666664"/>
    <s v="theater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6.4885496183206106"/>
    <n v="32.75"/>
    <s v="theater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e v="#DIV/0!"/>
    <e v="#DIV/0!"/>
    <s v="theater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3.5128805620608898"/>
    <n v="61"/>
    <s v="theater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7.5"/>
    <n v="10"/>
    <s v="theater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50"/>
    <n v="10"/>
    <s v="theater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4.666666666666667"/>
    <n v="37.5"/>
    <s v="theater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5.5555555555555554"/>
    <n v="45"/>
    <s v="theater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4.9689440993788816"/>
    <n v="100.625"/>
    <s v="theater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5.5865921787709496"/>
    <n v="25.571428571428573"/>
    <s v="theater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e v="#DIV/0!"/>
    <e v="#DIV/0!"/>
    <s v="theater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50"/>
    <n v="25"/>
    <s v="theater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e v="#DIV/0!"/>
    <e v="#DIV/0!"/>
    <s v="theater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e v="#DIV/0!"/>
    <e v="#DIV/0!"/>
    <s v="theater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42.079207920792079"/>
    <n v="202"/>
    <s v="theater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00"/>
    <n v="25"/>
    <s v="theater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0.96599690880989186"/>
    <n v="99.538461538461533"/>
    <s v="theater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0.95238095238095233"/>
    <n v="75"/>
    <s v="theater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0.99552015928322546"/>
    <n v="215.25"/>
    <s v="theater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0.75414781297134237"/>
    <n v="120.54545454545455"/>
    <s v="theater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0.88495575221238942"/>
    <n v="37.666666666666664"/>
    <s v="theater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0.96767950454809371"/>
    <n v="172.23333333333332"/>
    <s v="theater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0.83333333333333337"/>
    <n v="111.11111111111111"/>
    <s v="theater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0.77138849929873776"/>
    <n v="25.464285714285715"/>
    <s v="theater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0.98901098901098905"/>
    <n v="267.64705882352939"/>
    <s v="theater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0.92153765139547128"/>
    <n v="75.959999999999994"/>
    <s v="theater"/>
    <s v="musical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0.9771986970684039"/>
    <n v="59.03846153846154"/>
    <s v="theater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0.90707678631765365"/>
    <n v="50.111022727272733"/>
    <s v="theater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0.98994806732438811"/>
    <n v="55.502967032967035"/>
    <s v="theater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0.9412650602409639"/>
    <n v="47.428571428571431"/>
    <s v="theater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0.88139007806597836"/>
    <n v="74.224299065420567"/>
    <s v="theater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0.97418317176505431"/>
    <n v="106.9271875"/>
    <s v="theater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0.85653104925053536"/>
    <n v="41.696428571428569"/>
    <s v="theater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0.92891263808866942"/>
    <n v="74.243275862068955"/>
    <s v="theater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0.68493150684931503"/>
    <n v="38.421052631578945"/>
    <s v="theater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0.90744101633393826"/>
    <n v="166.96969696969697"/>
    <s v="theater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0.92421441774491686"/>
    <n v="94.912280701754383"/>
    <s v="theater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0.99750623441396513"/>
    <n v="143.21428571428572"/>
    <s v="theater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0.93709734098629494"/>
    <n v="90.819148936170208"/>
    <s v="theater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0.6983240223463687"/>
    <n v="48.542372881355931"/>
    <s v="theater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0.95200317334391116"/>
    <n v="70.027777777777771"/>
    <s v="theater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0.96172340834775916"/>
    <n v="135.62608695652173"/>
    <s v="theater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0.83333333333333337"/>
    <n v="100"/>
    <s v="theater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0.91185410334346506"/>
    <n v="94.90384615384616"/>
    <s v="theater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0.98280098280098283"/>
    <n v="75.370370370370367"/>
    <s v="theater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0.77569489334195219"/>
    <n v="64.458333333333329"/>
    <s v="theater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0.86956521739130432"/>
    <n v="115"/>
    <s v="theater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0.66334991708126034"/>
    <n v="100.5"/>
    <s v="theater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0.9011715229798738"/>
    <n v="93.774647887323937"/>
    <s v="theater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0.9971509971509972"/>
    <n v="35.1"/>
    <s v="theater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50"/>
    <n v="500"/>
    <s v="theater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0.603448275862068"/>
    <n v="29"/>
    <s v="theater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e v="#DIV/0!"/>
    <e v="#DIV/0!"/>
    <s v="theater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e v="#DIV/0!"/>
    <e v="#DIV/0!"/>
    <s v="theater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357.14285714285717"/>
    <n v="17.5"/>
    <s v="theater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1.6762452107279693"/>
    <n v="174"/>
    <s v="theater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00"/>
    <n v="50"/>
    <s v="theater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60"/>
    <n v="5"/>
    <s v="theater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22500"/>
    <n v="1"/>
    <s v="theater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1.1152416356877324"/>
    <n v="145.40540540540542"/>
    <s v="theater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68.292682926829272"/>
    <n v="205"/>
    <s v="theater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24.875621890547265"/>
    <n v="100.5"/>
    <s v="theater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24.971623155505107"/>
    <n v="55.0625"/>
    <s v="theater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11.737089201877934"/>
    <n v="47.333333333333336"/>
    <s v="theater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e v="#DIV/0!"/>
    <e v="#DIV/0!"/>
    <s v="theater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5.0890585241730282"/>
    <n v="58.95"/>
    <s v="theater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e v="#DIV/0!"/>
    <e v="#DIV/0!"/>
    <s v="theater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50000"/>
    <n v="1.5"/>
    <s v="theater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1500"/>
    <n v="5"/>
    <s v="theater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.2967032967032965"/>
    <n v="50.555555555555557"/>
    <s v="theater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0.98765432098765427"/>
    <n v="53.289473684210527"/>
    <s v="theater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0.8214676889375685"/>
    <n v="70.230769230769226"/>
    <s v="theater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0.30303030303030304"/>
    <n v="43.421052631578945"/>
    <s v="theater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0.91282519397535367"/>
    <n v="199.18181818181819"/>
    <s v="theater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0.99057071023919929"/>
    <n v="78.518148148148143"/>
    <s v="theater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0.71360608943862991"/>
    <n v="61.823529411764703"/>
    <s v="theater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0.99999000009999905"/>
    <n v="50.000500000000002"/>
    <s v="theater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0.83865881682014121"/>
    <n v="48.339729729729726"/>
    <s v="theater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0.93240093240093236"/>
    <n v="107.25"/>
    <s v="theater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0.43859649122807015"/>
    <n v="57"/>
    <s v="theater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0.93984962406015038"/>
    <n v="40.92307692307692"/>
    <s v="theater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0.69767441860465118"/>
    <n v="21.5"/>
    <s v="theater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0.95654550423613005"/>
    <n v="79.543478260869563"/>
    <s v="theater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0.90892564988183966"/>
    <n v="72.381578947368425"/>
    <s v="theater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0.94339622641509435"/>
    <n v="64.634146341463421"/>
    <s v="theater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0.92592592592592593"/>
    <n v="38.571428571428569"/>
    <s v="theater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0.94858660595712385"/>
    <n v="107.57142857142857"/>
    <s v="theater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0.83916083916083917"/>
    <n v="27.5"/>
    <s v="theater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0.65502183406113534"/>
    <n v="70.461538461538467"/>
    <s v="theater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0.99800399201596801"/>
    <n v="62.625"/>
    <s v="theater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0.44444444444444442"/>
    <n v="75"/>
    <s v="theater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0.94320046782743205"/>
    <n v="58.901111111111113"/>
    <s v="theater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0.95541401273885351"/>
    <n v="139.55555555555554"/>
    <s v="theater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0.8571428571428571"/>
    <n v="70"/>
    <s v="theater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0.9171507184347294"/>
    <n v="57.385964912280699"/>
    <s v="theater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0.625"/>
    <n v="40"/>
    <s v="theater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0.88888888888888884"/>
    <n v="64.285714285714292"/>
    <s v="theater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0.97943192948090108"/>
    <n v="120.11764705882354"/>
    <s v="theater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0.99182734269618344"/>
    <n v="1008.24"/>
    <s v="theater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0.98765432098765427"/>
    <n v="63.28125"/>
    <s v="theater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1.5384615384615385E-2"/>
    <n v="21.666666666666668"/>
    <s v="theater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11.467889908256881"/>
    <n v="25.647058823529413"/>
    <s v="theater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4.557885141294439"/>
    <n v="47.695652173913047"/>
    <s v="theater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4.694835680751174"/>
    <n v="56.05263157894737"/>
    <s v="theater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2.4102311854402361"/>
    <n v="81.319999999999993"/>
    <s v="theater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47.505938242280287"/>
    <n v="70.166666666666671"/>
    <s v="theater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7.037037037037038"/>
    <n v="23.625"/>
    <s v="theater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6.1873895109015908"/>
    <n v="188.55555555555554"/>
    <s v="theater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6.1061531235321747"/>
    <n v="49.511627906976742"/>
    <s v="theater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14.19782300047326"/>
    <n v="75.464285714285708"/>
    <s v="theater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26.315789473684209"/>
    <n v="9.5"/>
    <s v="theater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2.9342723004694835"/>
    <n v="35.5"/>
    <s v="theater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500"/>
    <n v="10"/>
    <s v="theater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3846.1538461538462"/>
    <n v="13"/>
    <s v="theater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6.1521252796420578"/>
    <n v="89.4"/>
    <s v="theater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40"/>
    <n v="25"/>
    <s v="theater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5000"/>
    <n v="1"/>
    <s v="theater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19.23076923076923"/>
    <n v="65"/>
    <s v="theater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50"/>
    <n v="10"/>
    <s v="theater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2500"/>
    <n v="1"/>
    <s v="theater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5.6603773584905657"/>
    <n v="81.538461538461533"/>
    <s v="theater"/>
    <s v="plays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20"/>
    <n v="100"/>
    <s v="theater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7500"/>
    <n v="1"/>
    <s v="theater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e v="#DIV/0!"/>
    <e v="#DIV/0!"/>
    <s v="theater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83.333333333333329"/>
    <n v="20"/>
    <s v="theater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3.7123076923076921"/>
    <n v="46.428571428571431"/>
    <s v="theater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81.81818181818181"/>
    <n v="5.5"/>
    <s v="theater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7.9681274900398407"/>
    <n v="50.2"/>
    <s v="theater"/>
    <s v="plays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500"/>
    <n v="10"/>
    <s v="theater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29.006637168141594"/>
    <n v="30.133333333333333"/>
    <s v="theater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6.666666666666667"/>
    <n v="150"/>
    <s v="theater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7.5"/>
    <n v="13.333333333333334"/>
    <s v="theater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e v="#DIV/0!"/>
    <e v="#DIV/0!"/>
    <s v="theater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e v="#DIV/0!"/>
    <e v="#DIV/0!"/>
    <s v="theater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e v="#DIV/0!"/>
    <e v="#DIV/0!"/>
    <s v="theater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e v="#DIV/0!"/>
    <e v="#DIV/0!"/>
    <s v="theater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1.8941233608547838"/>
    <n v="44.760869565217391"/>
    <s v="theater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20.145044319097501"/>
    <n v="88.642857142857139"/>
    <s v="theater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1800"/>
    <n v="10"/>
    <s v="theater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e v="#DIV/0!"/>
    <e v="#DIV/0!"/>
    <s v="theater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7.6530612244897958"/>
    <n v="57.647058823529413"/>
    <s v="theater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20"/>
    <n v="25"/>
    <s v="theater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e v="#DIV/0!"/>
    <e v="#DIV/0!"/>
    <s v="theater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e v="#DIV/0!"/>
    <e v="#DIV/0!"/>
    <s v="theater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e v="#DIV/0!"/>
    <e v="#DIV/0!"/>
    <s v="theater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e v="#DIV/0!"/>
    <e v="#DIV/0!"/>
    <s v="theater"/>
    <s v="musical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e v="#DIV/0!"/>
    <e v="#DIV/0!"/>
    <s v="theater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57.142857142857146"/>
    <n v="17.5"/>
    <s v="theater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3.6900369003690039"/>
    <n v="38.714285714285715"/>
    <s v="theater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67.79661016949153"/>
    <n v="13.111111111111111"/>
    <s v="theater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5.9429477020602217"/>
    <n v="315.5"/>
    <s v="theater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.0769230769230771"/>
    <n v="37.142857142857146"/>
    <s v="theater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e v="#DIV/0!"/>
    <e v="#DIV/0!"/>
    <s v="theater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4.6403712296983759"/>
    <n v="128.27380952380952"/>
    <s v="theater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28.846153846153847"/>
    <n v="47.272727272727273"/>
    <s v="theater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20"/>
    <n v="50"/>
    <s v="theater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9.4117647058823533"/>
    <n v="42.5"/>
    <s v="theater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5.6818181818181817"/>
    <n v="44"/>
    <s v="theater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.0712530712530715"/>
    <n v="50.875"/>
    <s v="theater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80"/>
    <n v="62.5"/>
    <s v="theater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18.518518518518519"/>
    <n v="27"/>
    <s v="theater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20"/>
    <n v="25"/>
    <s v="theater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2.0477815699658701"/>
    <n v="47.258064516129032"/>
    <s v="theater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e v="#DIV/0!"/>
    <e v="#DIV/0!"/>
    <s v="theater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3333.3333333333335"/>
    <n v="1.5"/>
    <s v="theater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8.6705202312138727"/>
    <n v="24.714285714285715"/>
    <s v="theater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1.4851485148514851"/>
    <n v="63.125"/>
    <s v="theater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6.5359477124183005"/>
    <n v="38.25"/>
    <s v="theater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11.538461538461538"/>
    <n v="16.25"/>
    <s v="theater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444.44444444444446"/>
    <n v="33.75"/>
    <s v="theater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2.432432432432435"/>
    <n v="61.666666666666664"/>
    <s v="theater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2.6729034413631809"/>
    <n v="83.138888888888886"/>
    <s v="theater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15000"/>
    <n v="1"/>
    <s v="theater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2.7502750275027501"/>
    <n v="33.666666666666664"/>
    <s v="theater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00"/>
    <n v="5"/>
    <s v="theater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e v="#DIV/0!"/>
    <e v="#DIV/0!"/>
    <s v="theater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350"/>
    <n v="10"/>
    <s v="theater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500"/>
    <n v="40"/>
    <s v="theater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55.555555555555557"/>
    <n v="30"/>
    <s v="theater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18.518518518518519"/>
    <n v="45"/>
    <s v="theater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e v="#DIV/0!"/>
    <e v="#DIV/0!"/>
    <s v="theater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12.295081967213115"/>
    <n v="10.166666666666666"/>
    <s v="theater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8.3092485549132942"/>
    <n v="81.411764705882348"/>
    <s v="theater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6.5502183406113534"/>
    <n v="57.25"/>
    <s v="theater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33.33333333333331"/>
    <n v="15"/>
    <s v="theater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00"/>
    <n v="12.5"/>
    <s v="theater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7.6804915514592933"/>
    <n v="93"/>
    <s v="theater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44.150110375275936"/>
    <n v="32.357142857142854"/>
    <s v="theater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e v="#DIV/0!"/>
    <e v="#DIV/0!"/>
    <s v="theater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e v="#DIV/0!"/>
    <e v="#DIV/0!"/>
    <s v="theater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12000"/>
    <n v="1"/>
    <s v="theater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6.3520871143375679"/>
    <n v="91.833333333333329"/>
    <s v="theater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9.0909090909090917"/>
    <n v="45.833333333333336"/>
    <s v="theater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2.2813688212927756"/>
    <n v="57.173913043478258"/>
    <s v="theater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e v="#DIV/0!"/>
    <e v="#DIV/0!"/>
    <s v="theater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1.1609657947686116"/>
    <n v="248.5"/>
    <s v="theater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8.1989924433249364"/>
    <n v="79.400000000000006"/>
    <s v="theater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000"/>
    <n v="5"/>
    <s v="theater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454.54545454545456"/>
    <n v="5.5"/>
    <s v="theater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10"/>
    <n v="25"/>
    <s v="theater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e v="#DIV/0!"/>
    <e v="#DIV/0!"/>
    <s v="theater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2.8058361391694726"/>
    <n v="137.07692307692307"/>
    <s v="theater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e v="#DIV/0!"/>
    <e v="#DIV/0!"/>
    <s v="theater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400"/>
    <n v="5"/>
    <s v="theater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0.76923076923077"/>
    <n v="39"/>
    <s v="theater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29.702970297029704"/>
    <n v="50.5"/>
    <s v="theater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e v="#DIV/0!"/>
    <e v="#DIV/0!"/>
    <s v="theater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6.3411540900443883"/>
    <n v="49.28125"/>
    <s v="theater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60"/>
    <n v="25"/>
    <s v="theater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200000"/>
    <n v="1"/>
    <s v="theater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1040"/>
    <n v="25"/>
    <s v="theater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e v="#DIV/0!"/>
    <e v="#DIV/0!"/>
    <s v="theater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e v="#DIV/0!"/>
    <e v="#DIV/0!"/>
    <s v="theater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4.117647058823529"/>
    <n v="53.125"/>
    <s v="theater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e v="#DIV/0!"/>
    <e v="#DIV/0!"/>
    <s v="theater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4000"/>
    <n v="7"/>
    <s v="theater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.1201248049921997"/>
    <n v="40.0625"/>
    <s v="theater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4.1095890410958908"/>
    <n v="24.333333333333332"/>
    <s v="theater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66.666666666666671"/>
    <n v="11.25"/>
    <s v="theater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238.0952380952381"/>
    <n v="10.5"/>
    <s v="theater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1.111111111111111"/>
    <n v="15"/>
    <s v="theater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e v="#DIV/0!"/>
    <e v="#DIV/0!"/>
    <s v="theater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15.873015873015873"/>
    <n v="42"/>
    <s v="theater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7.0175438596491224"/>
    <n v="71.25"/>
    <s v="theater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66.66666666666666"/>
    <n v="22.5"/>
    <s v="theater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4.1463414634146343"/>
    <n v="41"/>
    <s v="theater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9.4876660341555983"/>
    <n v="47.909090909090907"/>
    <s v="theater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13.388625592417062"/>
    <n v="35.166666666666664"/>
    <s v="theater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1363.6363636363637"/>
    <n v="5.5"/>
    <s v="theater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02.94117647058823"/>
    <n v="22.666666666666668"/>
    <s v="theater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4.7393364928909953"/>
    <n v="26.375"/>
    <s v="theater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.2804097311139564"/>
    <n v="105.54054054054055"/>
    <s v="theater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.125"/>
    <n v="29.09090909090909"/>
    <s v="theater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e v="#DIV/0!"/>
    <e v="#DIV/0!"/>
    <s v="theater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2.096774193548387"/>
    <n v="62"/>
    <s v="theater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68.965517241379317"/>
    <n v="217.5"/>
    <s v="theater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9.3457943925233646"/>
    <n v="26.75"/>
    <s v="theater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54.545454545454547"/>
    <n v="18.333333333333332"/>
    <s v="theater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5.5555555555555554"/>
    <n v="64.285714285714292"/>
    <s v="theater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24.489795918367346"/>
    <n v="175"/>
    <s v="theater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5"/>
    <n v="34"/>
    <s v="theater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2.8733556873871549"/>
    <n v="84.282608695652172"/>
    <s v="theater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15.789473684210526"/>
    <n v="9.5"/>
    <s v="theater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.1201248049921997"/>
    <n v="33.736842105263158"/>
    <s v="theater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.245901639344263"/>
    <n v="37.53846153846154"/>
    <s v="theater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2.6490066225165565"/>
    <n v="11.615384615384615"/>
    <s v="theater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46.875"/>
    <n v="8"/>
    <s v="theater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e v="#DIV/0!"/>
    <e v="#DIV/0!"/>
    <s v="theater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23.913043478260871"/>
    <n v="23"/>
    <s v="theater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5"/>
    <n v="100"/>
    <s v="theater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18.484288354898336"/>
    <n v="60.111111111111114"/>
    <s v="theater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16666.666666666668"/>
    <n v="3"/>
    <s v="theater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400"/>
    <n v="5"/>
    <s v="theater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2.8571428571428572"/>
    <n v="17.5"/>
    <s v="theater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6.0362173038229372"/>
    <n v="29.235294117647058"/>
    <s v="theater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e v="#DIV/0!"/>
    <e v="#DIV/0!"/>
    <s v="theater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1.7482517482517483"/>
    <n v="59.583333333333336"/>
    <s v="theater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6.0553633217993079"/>
    <n v="82.571428571428569"/>
    <s v="theater"/>
    <s v="plays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800"/>
    <n v="10"/>
    <s v="theater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2.6490066225165565"/>
    <n v="32.357142857142854"/>
    <s v="theater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54.347826086956523"/>
    <n v="5.75"/>
    <s v="theater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9.9502487562189046"/>
    <n v="100.5"/>
    <s v="theater"/>
    <s v="plays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500"/>
    <n v="1"/>
    <s v="theater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75"/>
    <n v="20"/>
    <s v="theater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15000"/>
    <n v="2"/>
    <s v="theater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400"/>
    <n v="5"/>
    <s v="theater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16.666666666666668"/>
    <n v="15"/>
    <s v="theater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25.733333333333334"/>
    <n v="25"/>
    <s v="theater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4.1331802525832373"/>
    <n v="45.842105263157897"/>
    <s v="theater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13.157894736842104"/>
    <n v="4.75"/>
    <s v="theater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e v="#DIV/0!"/>
    <e v="#DIV/0!"/>
    <s v="theater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76.92307692307692"/>
    <n v="13"/>
    <s v="theater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e v="#DIV/0!"/>
    <e v="#DIV/0!"/>
    <s v="theater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7000"/>
    <n v="1"/>
    <s v="theater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7.1428571428571432"/>
    <n v="10"/>
    <s v="theater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95.238095238095241"/>
    <n v="52.5"/>
    <s v="theater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11.538461538461538"/>
    <n v="32.5"/>
    <s v="theater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20.68965517241379"/>
    <n v="7.25"/>
    <s v="theater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6"/>
    <n v="33.333333333333336"/>
    <s v="theater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20"/>
    <n v="62.5"/>
    <s v="theater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1.4375848574395016"/>
    <n v="63.558375634517766"/>
    <s v="theater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e v="#DIV/0!"/>
    <e v="#DIV/0!"/>
    <s v="theater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80"/>
    <n v="10"/>
    <s v="theater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20"/>
    <n v="62.5"/>
    <s v="theater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e v="#DIV/0!"/>
    <e v="#DIV/0!"/>
    <s v="theater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13.953488372093023"/>
    <n v="30.714285714285715"/>
    <s v="theater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3.5650623885918002"/>
    <n v="51"/>
    <s v="theater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e v="#DIV/0!"/>
    <e v="#DIV/0!"/>
    <s v="theater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6.25"/>
    <n v="66.666666666666671"/>
    <s v="theater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e v="#DIV/0!"/>
    <e v="#DIV/0!"/>
    <s v="theater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14.64406779661017"/>
    <n v="59"/>
    <s v="theater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3.891246973700706"/>
    <n v="65.340319148936175"/>
    <s v="theater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67.5"/>
    <n v="100"/>
    <s v="theater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2.7137042062415198"/>
    <n v="147.4"/>
    <s v="theater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2.1253985122210413"/>
    <n v="166.05882352941177"/>
    <s v="theater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8.75"/>
    <n v="40"/>
    <s v="theater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8.3056478405315612"/>
    <n v="75.25"/>
    <s v="theater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1.6666666666666667"/>
    <n v="60"/>
    <s v="theater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.2"/>
    <n v="1250"/>
    <s v="theater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238.0952380952381"/>
    <n v="10.5"/>
    <s v="theater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476.1904761904762"/>
    <n v="7"/>
    <s v="theater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e v="#DIV/0!"/>
    <e v="#DIV/0!"/>
    <s v="theater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2.6666666666666665"/>
    <n v="56.25"/>
    <s v="theater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5000"/>
    <n v="1"/>
    <s v="theater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12.173913043478262"/>
    <n v="38.333333333333336"/>
    <s v="theater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45.454545454545453"/>
    <n v="27.5"/>
    <s v="theater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5.6647784071976011"/>
    <n v="32.978021978021978"/>
    <s v="theater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1250"/>
    <n v="16"/>
    <s v="theater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1500"/>
    <n v="1"/>
    <s v="theater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e v="#DIV/0!"/>
    <e v="#DIV/0!"/>
    <s v="theater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2.6642984014209592"/>
    <n v="86.615384615384613"/>
    <s v="theater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4.5454545454545459"/>
    <n v="55"/>
    <s v="theater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e v="#DIV/0!"/>
    <e v="#DIV/0!"/>
    <s v="theater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5.6753688989784337"/>
    <n v="41.952380952380949"/>
    <s v="theater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1.8867924528301887"/>
    <n v="88.333333333333329"/>
    <s v="theater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4.5161290322580649"/>
    <n v="129.16666666666666"/>
    <s v="theater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9.473684210526315"/>
    <n v="23.75"/>
    <s v="theater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40"/>
    <n v="35.714285714285715"/>
    <s v="theater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5.087719298245617"/>
    <n v="57"/>
    <s v="theater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e v="#DIV/0!"/>
    <e v="#DIV/0!"/>
    <s v="theater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40.816326530612244"/>
    <n v="163.33333333333334"/>
    <s v="theater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70.370370370370367"/>
    <n v="15"/>
    <s v="theater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5.1948051948051948"/>
    <n v="64.166666666666671"/>
    <s v="theater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48.14814814814815"/>
    <n v="6.75"/>
    <s v="theater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600"/>
    <n v="25"/>
    <s v="theater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.6420361247947455"/>
    <n v="179.11764705882354"/>
    <s v="theater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99.999999999999986"/>
    <n v="34.950000000000003"/>
    <s v="theater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2.9069767441860463"/>
    <n v="33.07692307692308"/>
    <s v="theater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6.0606060606060606"/>
    <n v="27.5"/>
    <s v="theater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e v="#DIV/0!"/>
    <e v="#DIV/0!"/>
    <s v="theater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250"/>
    <n v="2"/>
    <s v="theater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94.594594594594597"/>
    <n v="18.5"/>
    <s v="theater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3.7414965986394559"/>
    <n v="35"/>
    <s v="theater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3.4722222222222223"/>
    <n v="44.307692307692307"/>
    <s v="theater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e v="#DIV/0!"/>
    <e v="#DIV/0!"/>
    <s v="theater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11.235955056179776"/>
    <n v="222.5"/>
    <s v="theater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e v="#DIV/0!"/>
    <e v="#DIV/0!"/>
    <s v="theater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600"/>
    <n v="5"/>
    <s v="theater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e v="#DIV/0!"/>
    <e v="#DIV/0!"/>
    <s v="theater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6.3542857142857141"/>
    <n v="29.166666666666668"/>
    <s v="theater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50"/>
    <n v="1.5"/>
    <s v="theater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4.6113306982872198"/>
    <n v="126.5"/>
    <s v="theater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00"/>
    <n v="10"/>
    <s v="theater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350"/>
    <n v="10"/>
    <s v="theater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21.276595744680851"/>
    <n v="9.4"/>
    <s v="theater"/>
    <s v="plays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e v="#DIV/0!"/>
    <e v="#DIV/0!"/>
    <s v="theater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9.2592592592592595"/>
    <n v="72"/>
    <s v="theater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20.833333333333332"/>
    <n v="30"/>
    <s v="theater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1.25"/>
    <n v="10.666666666666666"/>
    <s v="theater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7.8431372549019605"/>
    <n v="25.5"/>
    <s v="theater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5500"/>
    <n v="20"/>
    <s v="theater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41.666666666666664"/>
    <n v="15"/>
    <s v="theater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2.7397260273972601"/>
    <n v="91.25"/>
    <s v="theater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7.5"/>
    <n v="800"/>
    <s v="theater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8.75"/>
    <n v="80"/>
    <s v="theater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e v="#DIV/0!"/>
    <e v="#DIV/0!"/>
    <s v="theater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e v="#DIV/0!"/>
    <e v="#DIV/0!"/>
    <s v="theater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90"/>
    <n v="50"/>
    <s v="theater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e v="#DIV/0!"/>
    <e v="#DIV/0!"/>
    <s v="theater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e v="#DIV/0!"/>
    <e v="#DIV/0!"/>
    <s v="theater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3.6496350364963503"/>
    <n v="22.833333333333332"/>
    <s v="theater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4.6801872074882995"/>
    <n v="45.785714285714285"/>
    <s v="theater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14.347826086956522"/>
    <n v="383.33333333333331"/>
    <s v="theater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.4164305949008498"/>
    <n v="106.96969696969697"/>
    <s v="theater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48.780487804878049"/>
    <n v="10.25"/>
    <s v="theater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50.847457627118644"/>
    <n v="59"/>
    <s v="theater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e v="#DIV/0!"/>
    <e v="#DIV/0!"/>
    <s v="theater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3.4883720930232558"/>
    <n v="14.333333333333334"/>
    <s v="theater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1.914893617021278"/>
    <n v="15.666666666666666"/>
    <s v="theater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2500"/>
    <n v="1"/>
    <s v="theater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500"/>
    <n v="1"/>
    <s v="theater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2E0F7-6173-BA48-ADE4-4474A47458C0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898DA-32FD-7A4E-AD2C-9E8704887CBF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A8398-2F18-D140-9244-6BF88086D2D5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P18" firstHeaderRow="1" firstDataRow="3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Count of state" fld="5" subtotal="count" baseField="0" baseItem="0"/>
    <dataField name="Count of Years" fld="21" subtotal="count" baseField="0" baseItem="0"/>
    <dataField name="Count of Category and Sub-Category" fld="13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5FAF0-A1BC-1246-A62C-B861BF6A3E59}">
  <sheetPr codeName="Sheet2"/>
  <dimension ref="A1:F46"/>
  <sheetViews>
    <sheetView workbookViewId="0">
      <selection activeCell="G19" sqref="G1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8324</v>
      </c>
    </row>
    <row r="3" spans="1:6" x14ac:dyDescent="0.2">
      <c r="A3" s="8" t="s">
        <v>8313</v>
      </c>
      <c r="B3" s="8" t="s">
        <v>8310</v>
      </c>
    </row>
    <row r="4" spans="1:6" x14ac:dyDescent="0.2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8325</v>
      </c>
      <c r="B5" s="9"/>
      <c r="C5" s="9">
        <v>100</v>
      </c>
      <c r="D5" s="9"/>
      <c r="E5" s="9"/>
      <c r="F5" s="9">
        <v>100</v>
      </c>
    </row>
    <row r="6" spans="1:6" x14ac:dyDescent="0.2">
      <c r="A6" s="10" t="s">
        <v>8326</v>
      </c>
      <c r="B6" s="9">
        <v>20</v>
      </c>
      <c r="C6" s="9"/>
      <c r="D6" s="9"/>
      <c r="E6" s="9"/>
      <c r="F6" s="9">
        <v>20</v>
      </c>
    </row>
    <row r="7" spans="1:6" x14ac:dyDescent="0.2">
      <c r="A7" s="10" t="s">
        <v>8327</v>
      </c>
      <c r="B7" s="9">
        <v>24</v>
      </c>
      <c r="C7" s="9"/>
      <c r="D7" s="9"/>
      <c r="E7" s="9"/>
      <c r="F7" s="9">
        <v>24</v>
      </c>
    </row>
    <row r="8" spans="1:6" x14ac:dyDescent="0.2">
      <c r="A8" s="10" t="s">
        <v>8328</v>
      </c>
      <c r="B8" s="9"/>
      <c r="C8" s="9">
        <v>40</v>
      </c>
      <c r="D8" s="9"/>
      <c r="E8" s="9"/>
      <c r="F8" s="9">
        <v>40</v>
      </c>
    </row>
    <row r="9" spans="1:6" x14ac:dyDescent="0.2">
      <c r="A9" s="10" t="s">
        <v>8329</v>
      </c>
      <c r="B9" s="9"/>
      <c r="C9" s="9"/>
      <c r="D9" s="9"/>
      <c r="E9" s="9">
        <v>40</v>
      </c>
      <c r="F9" s="9">
        <v>40</v>
      </c>
    </row>
    <row r="10" spans="1:6" x14ac:dyDescent="0.2">
      <c r="A10" s="10" t="s">
        <v>8330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10" t="s">
        <v>8331</v>
      </c>
      <c r="B11" s="9"/>
      <c r="C11" s="9">
        <v>80</v>
      </c>
      <c r="D11" s="9"/>
      <c r="E11" s="9"/>
      <c r="F11" s="9">
        <v>80</v>
      </c>
    </row>
    <row r="12" spans="1:6" x14ac:dyDescent="0.2">
      <c r="A12" s="10" t="s">
        <v>8332</v>
      </c>
      <c r="B12" s="9"/>
      <c r="C12" s="9"/>
      <c r="D12" s="9"/>
      <c r="E12" s="9">
        <v>40</v>
      </c>
      <c r="F12" s="9">
        <v>40</v>
      </c>
    </row>
    <row r="13" spans="1:6" x14ac:dyDescent="0.2">
      <c r="A13" s="10" t="s">
        <v>8333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10" t="s">
        <v>8334</v>
      </c>
      <c r="B14" s="9"/>
      <c r="C14" s="9">
        <v>40</v>
      </c>
      <c r="D14" s="9"/>
      <c r="E14" s="9"/>
      <c r="F14" s="9">
        <v>40</v>
      </c>
    </row>
    <row r="15" spans="1:6" x14ac:dyDescent="0.2">
      <c r="A15" s="10" t="s">
        <v>8335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10" t="s">
        <v>8336</v>
      </c>
      <c r="B16" s="9"/>
      <c r="C16" s="9">
        <v>20</v>
      </c>
      <c r="D16" s="9"/>
      <c r="E16" s="9"/>
      <c r="F16" s="9">
        <v>20</v>
      </c>
    </row>
    <row r="17" spans="1:6" x14ac:dyDescent="0.2">
      <c r="A17" s="10" t="s">
        <v>8337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10" t="s">
        <v>8338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10" t="s">
        <v>8339</v>
      </c>
      <c r="B19" s="9"/>
      <c r="C19" s="9">
        <v>60</v>
      </c>
      <c r="D19" s="9"/>
      <c r="E19" s="9"/>
      <c r="F19" s="9">
        <v>60</v>
      </c>
    </row>
    <row r="20" spans="1:6" x14ac:dyDescent="0.2">
      <c r="A20" s="10" t="s">
        <v>8340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10" t="s">
        <v>8341</v>
      </c>
      <c r="B21" s="9"/>
      <c r="C21" s="9"/>
      <c r="D21" s="9"/>
      <c r="E21" s="9">
        <v>20</v>
      </c>
      <c r="F21" s="9">
        <v>20</v>
      </c>
    </row>
    <row r="22" spans="1:6" x14ac:dyDescent="0.2">
      <c r="A22" s="10" t="s">
        <v>8342</v>
      </c>
      <c r="B22" s="9"/>
      <c r="C22" s="9">
        <v>40</v>
      </c>
      <c r="D22" s="9"/>
      <c r="E22" s="9"/>
      <c r="F22" s="9">
        <v>40</v>
      </c>
    </row>
    <row r="23" spans="1:6" x14ac:dyDescent="0.2">
      <c r="A23" s="10" t="s">
        <v>8343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10" t="s">
        <v>8344</v>
      </c>
      <c r="B24" s="9"/>
      <c r="C24" s="9">
        <v>20</v>
      </c>
      <c r="D24" s="9"/>
      <c r="E24" s="9"/>
      <c r="F24" s="9">
        <v>20</v>
      </c>
    </row>
    <row r="25" spans="1:6" x14ac:dyDescent="0.2">
      <c r="A25" s="10" t="s">
        <v>8345</v>
      </c>
      <c r="B25" s="9"/>
      <c r="C25" s="9"/>
      <c r="D25" s="9"/>
      <c r="E25" s="9">
        <v>60</v>
      </c>
      <c r="F25" s="9">
        <v>60</v>
      </c>
    </row>
    <row r="26" spans="1:6" x14ac:dyDescent="0.2">
      <c r="A26" s="10" t="s">
        <v>8346</v>
      </c>
      <c r="B26" s="9"/>
      <c r="C26" s="9">
        <v>20</v>
      </c>
      <c r="D26" s="9"/>
      <c r="E26" s="9"/>
      <c r="F26" s="9">
        <v>20</v>
      </c>
    </row>
    <row r="27" spans="1:6" x14ac:dyDescent="0.2">
      <c r="A27" s="10" t="s">
        <v>8347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10" t="s">
        <v>8348</v>
      </c>
      <c r="B28" s="9"/>
      <c r="C28" s="9">
        <v>20</v>
      </c>
      <c r="D28" s="9"/>
      <c r="E28" s="9"/>
      <c r="F28" s="9">
        <v>20</v>
      </c>
    </row>
    <row r="29" spans="1:6" x14ac:dyDescent="0.2">
      <c r="A29" s="10" t="s">
        <v>8349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10" t="s">
        <v>8350</v>
      </c>
      <c r="B30" s="9"/>
      <c r="C30" s="9"/>
      <c r="D30" s="9"/>
      <c r="E30" s="9">
        <v>40</v>
      </c>
      <c r="F30" s="9">
        <v>40</v>
      </c>
    </row>
    <row r="31" spans="1:6" x14ac:dyDescent="0.2">
      <c r="A31" s="10" t="s">
        <v>8351</v>
      </c>
      <c r="B31" s="9"/>
      <c r="C31" s="9"/>
      <c r="D31" s="9"/>
      <c r="E31" s="9">
        <v>20</v>
      </c>
      <c r="F31" s="9">
        <v>20</v>
      </c>
    </row>
    <row r="32" spans="1:6" x14ac:dyDescent="0.2">
      <c r="A32" s="10" t="s">
        <v>8352</v>
      </c>
      <c r="B32" s="9"/>
      <c r="C32" s="9">
        <v>20</v>
      </c>
      <c r="D32" s="9"/>
      <c r="E32" s="9"/>
      <c r="F32" s="9">
        <v>20</v>
      </c>
    </row>
    <row r="33" spans="1:6" x14ac:dyDescent="0.2">
      <c r="A33" s="10" t="s">
        <v>8353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10" t="s">
        <v>8354</v>
      </c>
      <c r="B34" s="9">
        <v>40</v>
      </c>
      <c r="C34" s="9"/>
      <c r="D34" s="9"/>
      <c r="E34" s="9"/>
      <c r="F34" s="9">
        <v>40</v>
      </c>
    </row>
    <row r="35" spans="1:6" x14ac:dyDescent="0.2">
      <c r="A35" s="10" t="s">
        <v>8355</v>
      </c>
      <c r="B35" s="9"/>
      <c r="C35" s="9"/>
      <c r="D35" s="9"/>
      <c r="E35" s="9">
        <v>60</v>
      </c>
      <c r="F35" s="9">
        <v>60</v>
      </c>
    </row>
    <row r="36" spans="1:6" x14ac:dyDescent="0.2">
      <c r="A36" s="10" t="s">
        <v>8356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10" t="s">
        <v>8357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10" t="s">
        <v>8358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10" t="s">
        <v>8359</v>
      </c>
      <c r="B39" s="9"/>
      <c r="C39" s="9"/>
      <c r="D39" s="9"/>
      <c r="E39" s="9">
        <v>80</v>
      </c>
      <c r="F39" s="9">
        <v>80</v>
      </c>
    </row>
    <row r="40" spans="1:6" x14ac:dyDescent="0.2">
      <c r="A40" s="10" t="s">
        <v>8360</v>
      </c>
      <c r="B40" s="9"/>
      <c r="C40" s="9"/>
      <c r="D40" s="9"/>
      <c r="E40" s="9">
        <v>60</v>
      </c>
      <c r="F40" s="9">
        <v>60</v>
      </c>
    </row>
    <row r="41" spans="1:6" x14ac:dyDescent="0.2">
      <c r="A41" s="10" t="s">
        <v>8361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10" t="s">
        <v>8362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10" t="s">
        <v>8363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10" t="s">
        <v>8364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10" t="s">
        <v>8365</v>
      </c>
      <c r="B45" s="9">
        <v>20</v>
      </c>
      <c r="C45" s="9"/>
      <c r="D45" s="9"/>
      <c r="E45" s="9"/>
      <c r="F45" s="9">
        <v>20</v>
      </c>
    </row>
    <row r="46" spans="1:6" x14ac:dyDescent="0.2">
      <c r="A46" s="10" t="s">
        <v>8312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2352-3EBF-5746-93FF-611675820F27}">
  <sheetPr codeName="Sheet3"/>
  <dimension ref="A1:G15"/>
  <sheetViews>
    <sheetView topLeftCell="A8" workbookViewId="0">
      <selection activeCell="H24" sqref="H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8324</v>
      </c>
    </row>
    <row r="3" spans="1:7" x14ac:dyDescent="0.2">
      <c r="A3" s="8" t="s">
        <v>8313</v>
      </c>
      <c r="B3" s="8" t="s">
        <v>8310</v>
      </c>
    </row>
    <row r="4" spans="1:7" x14ac:dyDescent="0.2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">
      <c r="A5" s="10" t="s">
        <v>8315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0" t="s">
        <v>8316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0" t="s">
        <v>8317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0" t="s">
        <v>8318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0" t="s">
        <v>8319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0" t="s">
        <v>8320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0" t="s">
        <v>8321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0" t="s">
        <v>8322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0" t="s">
        <v>8323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0" t="s">
        <v>8311</v>
      </c>
      <c r="B14" s="9"/>
      <c r="C14" s="9"/>
      <c r="D14" s="9"/>
      <c r="E14" s="9"/>
      <c r="F14" s="9"/>
      <c r="G14" s="9"/>
    </row>
    <row r="15" spans="1:7" x14ac:dyDescent="0.2">
      <c r="A15" s="10" t="s">
        <v>8312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481B4-B906-6E4E-B9C5-D33C6F4216D9}">
  <sheetPr codeName="Sheet4"/>
  <dimension ref="A3:P18"/>
  <sheetViews>
    <sheetView workbookViewId="0">
      <selection activeCell="P54" sqref="P5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2.1640625" bestFit="1" customWidth="1"/>
    <col min="4" max="4" width="29" bestFit="1" customWidth="1"/>
    <col min="5" max="5" width="11.83203125" bestFit="1" customWidth="1"/>
    <col min="6" max="6" width="12.1640625" bestFit="1" customWidth="1"/>
    <col min="7" max="7" width="29" bestFit="1" customWidth="1"/>
    <col min="8" max="8" width="11.83203125" bestFit="1" customWidth="1"/>
    <col min="9" max="9" width="12.1640625" bestFit="1" customWidth="1"/>
    <col min="10" max="10" width="29" bestFit="1" customWidth="1"/>
    <col min="11" max="11" width="11.83203125" bestFit="1" customWidth="1"/>
    <col min="12" max="12" width="12.1640625" bestFit="1" customWidth="1"/>
    <col min="13" max="13" width="29" bestFit="1" customWidth="1"/>
    <col min="14" max="14" width="16" bestFit="1" customWidth="1"/>
    <col min="15" max="15" width="16.5" bestFit="1" customWidth="1"/>
    <col min="16" max="16" width="33.33203125" bestFit="1" customWidth="1"/>
  </cols>
  <sheetData>
    <row r="3" spans="1:16" x14ac:dyDescent="0.2">
      <c r="B3" s="8" t="s">
        <v>8310</v>
      </c>
    </row>
    <row r="4" spans="1:16" x14ac:dyDescent="0.2">
      <c r="B4" t="s">
        <v>8220</v>
      </c>
      <c r="E4" t="s">
        <v>8221</v>
      </c>
      <c r="H4" t="s">
        <v>8222</v>
      </c>
      <c r="K4" t="s">
        <v>8219</v>
      </c>
      <c r="N4" t="s">
        <v>8380</v>
      </c>
      <c r="O4" t="s">
        <v>8381</v>
      </c>
      <c r="P4" t="s">
        <v>8383</v>
      </c>
    </row>
    <row r="5" spans="1:16" x14ac:dyDescent="0.2">
      <c r="A5" s="8" t="s">
        <v>8314</v>
      </c>
      <c r="B5" t="s">
        <v>8313</v>
      </c>
      <c r="C5" t="s">
        <v>8382</v>
      </c>
      <c r="D5" t="s">
        <v>8384</v>
      </c>
      <c r="E5" t="s">
        <v>8313</v>
      </c>
      <c r="F5" t="s">
        <v>8382</v>
      </c>
      <c r="G5" t="s">
        <v>8384</v>
      </c>
      <c r="H5" t="s">
        <v>8313</v>
      </c>
      <c r="I5" t="s">
        <v>8382</v>
      </c>
      <c r="J5" t="s">
        <v>8384</v>
      </c>
      <c r="K5" t="s">
        <v>8313</v>
      </c>
      <c r="L5" t="s">
        <v>8382</v>
      </c>
      <c r="M5" t="s">
        <v>8384</v>
      </c>
    </row>
    <row r="6" spans="1:16" x14ac:dyDescent="0.2">
      <c r="A6" s="13" t="s">
        <v>8373</v>
      </c>
      <c r="B6" s="9">
        <v>25</v>
      </c>
      <c r="C6" s="9">
        <v>25</v>
      </c>
      <c r="D6" s="9">
        <v>25</v>
      </c>
      <c r="E6" s="9">
        <v>124</v>
      </c>
      <c r="F6" s="9">
        <v>124</v>
      </c>
      <c r="G6" s="9">
        <v>124</v>
      </c>
      <c r="H6" s="9"/>
      <c r="I6" s="9"/>
      <c r="J6" s="9"/>
      <c r="K6" s="9">
        <v>133</v>
      </c>
      <c r="L6" s="9">
        <v>133</v>
      </c>
      <c r="M6" s="9">
        <v>133</v>
      </c>
      <c r="N6" s="9">
        <v>282</v>
      </c>
      <c r="O6" s="9">
        <v>282</v>
      </c>
      <c r="P6" s="9">
        <v>282</v>
      </c>
    </row>
    <row r="7" spans="1:16" x14ac:dyDescent="0.2">
      <c r="A7" s="13" t="s">
        <v>8374</v>
      </c>
      <c r="B7" s="9">
        <v>29</v>
      </c>
      <c r="C7" s="9">
        <v>29</v>
      </c>
      <c r="D7" s="9">
        <v>29</v>
      </c>
      <c r="E7" s="9">
        <v>128</v>
      </c>
      <c r="F7" s="9">
        <v>128</v>
      </c>
      <c r="G7" s="9">
        <v>128</v>
      </c>
      <c r="H7" s="9"/>
      <c r="I7" s="9"/>
      <c r="J7" s="9"/>
      <c r="K7" s="9">
        <v>152</v>
      </c>
      <c r="L7" s="9">
        <v>152</v>
      </c>
      <c r="M7" s="9">
        <v>152</v>
      </c>
      <c r="N7" s="9">
        <v>309</v>
      </c>
      <c r="O7" s="9">
        <v>309</v>
      </c>
      <c r="P7" s="9">
        <v>309</v>
      </c>
    </row>
    <row r="8" spans="1:16" x14ac:dyDescent="0.2">
      <c r="A8" s="13" t="s">
        <v>8375</v>
      </c>
      <c r="B8" s="9">
        <v>29</v>
      </c>
      <c r="C8" s="9">
        <v>29</v>
      </c>
      <c r="D8" s="9">
        <v>29</v>
      </c>
      <c r="E8" s="9">
        <v>122</v>
      </c>
      <c r="F8" s="9">
        <v>122</v>
      </c>
      <c r="G8" s="9">
        <v>122</v>
      </c>
      <c r="H8" s="9">
        <v>22</v>
      </c>
      <c r="I8" s="9">
        <v>22</v>
      </c>
      <c r="J8" s="9">
        <v>22</v>
      </c>
      <c r="K8" s="9">
        <v>208</v>
      </c>
      <c r="L8" s="9">
        <v>208</v>
      </c>
      <c r="M8" s="9">
        <v>208</v>
      </c>
      <c r="N8" s="9">
        <v>381</v>
      </c>
      <c r="O8" s="9">
        <v>381</v>
      </c>
      <c r="P8" s="9">
        <v>381</v>
      </c>
    </row>
    <row r="9" spans="1:16" x14ac:dyDescent="0.2">
      <c r="A9" s="13" t="s">
        <v>8376</v>
      </c>
      <c r="B9" s="9">
        <v>28</v>
      </c>
      <c r="C9" s="9">
        <v>28</v>
      </c>
      <c r="D9" s="9">
        <v>28</v>
      </c>
      <c r="E9" s="9">
        <v>97</v>
      </c>
      <c r="F9" s="9">
        <v>97</v>
      </c>
      <c r="G9" s="9">
        <v>97</v>
      </c>
      <c r="H9" s="9">
        <v>27</v>
      </c>
      <c r="I9" s="9">
        <v>27</v>
      </c>
      <c r="J9" s="9">
        <v>27</v>
      </c>
      <c r="K9" s="9">
        <v>186</v>
      </c>
      <c r="L9" s="9">
        <v>186</v>
      </c>
      <c r="M9" s="9">
        <v>186</v>
      </c>
      <c r="N9" s="9">
        <v>338</v>
      </c>
      <c r="O9" s="9">
        <v>338</v>
      </c>
      <c r="P9" s="9">
        <v>338</v>
      </c>
    </row>
    <row r="10" spans="1:16" x14ac:dyDescent="0.2">
      <c r="A10" s="13" t="s">
        <v>8377</v>
      </c>
      <c r="B10" s="9">
        <v>28</v>
      </c>
      <c r="C10" s="9">
        <v>28</v>
      </c>
      <c r="D10" s="9">
        <v>28</v>
      </c>
      <c r="E10" s="9">
        <v>123</v>
      </c>
      <c r="F10" s="9">
        <v>123</v>
      </c>
      <c r="G10" s="9">
        <v>123</v>
      </c>
      <c r="H10" s="9">
        <v>1</v>
      </c>
      <c r="I10" s="9">
        <v>1</v>
      </c>
      <c r="J10" s="9">
        <v>1</v>
      </c>
      <c r="K10" s="9">
        <v>208</v>
      </c>
      <c r="L10" s="9">
        <v>208</v>
      </c>
      <c r="M10" s="9">
        <v>208</v>
      </c>
      <c r="N10" s="9">
        <v>360</v>
      </c>
      <c r="O10" s="9">
        <v>360</v>
      </c>
      <c r="P10" s="9">
        <v>360</v>
      </c>
    </row>
    <row r="11" spans="1:16" x14ac:dyDescent="0.2">
      <c r="A11" s="13" t="s">
        <v>8378</v>
      </c>
      <c r="B11" s="9">
        <v>23</v>
      </c>
      <c r="C11" s="9">
        <v>23</v>
      </c>
      <c r="D11" s="9">
        <v>23</v>
      </c>
      <c r="E11" s="9">
        <v>118</v>
      </c>
      <c r="F11" s="9">
        <v>118</v>
      </c>
      <c r="G11" s="9">
        <v>118</v>
      </c>
      <c r="H11" s="9"/>
      <c r="I11" s="9"/>
      <c r="J11" s="9"/>
      <c r="K11" s="9">
        <v>215</v>
      </c>
      <c r="L11" s="9">
        <v>215</v>
      </c>
      <c r="M11" s="9">
        <v>215</v>
      </c>
      <c r="N11" s="9">
        <v>356</v>
      </c>
      <c r="O11" s="9">
        <v>356</v>
      </c>
      <c r="P11" s="9">
        <v>356</v>
      </c>
    </row>
    <row r="12" spans="1:16" x14ac:dyDescent="0.2">
      <c r="A12" s="13" t="s">
        <v>8379</v>
      </c>
      <c r="B12" s="9">
        <v>35</v>
      </c>
      <c r="C12" s="9">
        <v>35</v>
      </c>
      <c r="D12" s="9">
        <v>35</v>
      </c>
      <c r="E12" s="9">
        <v>137</v>
      </c>
      <c r="F12" s="9">
        <v>137</v>
      </c>
      <c r="G12" s="9">
        <v>137</v>
      </c>
      <c r="H12" s="9"/>
      <c r="I12" s="9"/>
      <c r="J12" s="9"/>
      <c r="K12" s="9">
        <v>222</v>
      </c>
      <c r="L12" s="9">
        <v>222</v>
      </c>
      <c r="M12" s="9">
        <v>222</v>
      </c>
      <c r="N12" s="9">
        <v>394</v>
      </c>
      <c r="O12" s="9">
        <v>394</v>
      </c>
      <c r="P12" s="9">
        <v>394</v>
      </c>
    </row>
    <row r="13" spans="1:16" x14ac:dyDescent="0.2">
      <c r="A13" s="13" t="s">
        <v>8368</v>
      </c>
      <c r="B13" s="9">
        <v>37</v>
      </c>
      <c r="C13" s="9">
        <v>37</v>
      </c>
      <c r="D13" s="9">
        <v>37</v>
      </c>
      <c r="E13" s="9">
        <v>154</v>
      </c>
      <c r="F13" s="9">
        <v>154</v>
      </c>
      <c r="G13" s="9">
        <v>154</v>
      </c>
      <c r="H13" s="9"/>
      <c r="I13" s="9"/>
      <c r="J13" s="9"/>
      <c r="K13" s="9">
        <v>198</v>
      </c>
      <c r="L13" s="9">
        <v>198</v>
      </c>
      <c r="M13" s="9">
        <v>198</v>
      </c>
      <c r="N13" s="9">
        <v>389</v>
      </c>
      <c r="O13" s="9">
        <v>389</v>
      </c>
      <c r="P13" s="9">
        <v>389</v>
      </c>
    </row>
    <row r="14" spans="1:16" x14ac:dyDescent="0.2">
      <c r="A14" s="13" t="s">
        <v>8369</v>
      </c>
      <c r="B14" s="9">
        <v>25</v>
      </c>
      <c r="C14" s="9">
        <v>25</v>
      </c>
      <c r="D14" s="9">
        <v>25</v>
      </c>
      <c r="E14" s="9">
        <v>137</v>
      </c>
      <c r="F14" s="9">
        <v>137</v>
      </c>
      <c r="G14" s="9">
        <v>137</v>
      </c>
      <c r="H14" s="9"/>
      <c r="I14" s="9"/>
      <c r="J14" s="9"/>
      <c r="K14" s="9">
        <v>160</v>
      </c>
      <c r="L14" s="9">
        <v>160</v>
      </c>
      <c r="M14" s="9">
        <v>160</v>
      </c>
      <c r="N14" s="9">
        <v>322</v>
      </c>
      <c r="O14" s="9">
        <v>322</v>
      </c>
      <c r="P14" s="9">
        <v>322</v>
      </c>
    </row>
    <row r="15" spans="1:16" x14ac:dyDescent="0.2">
      <c r="A15" s="13" t="s">
        <v>8370</v>
      </c>
      <c r="B15" s="9">
        <v>33</v>
      </c>
      <c r="C15" s="9">
        <v>33</v>
      </c>
      <c r="D15" s="9">
        <v>33</v>
      </c>
      <c r="E15" s="9">
        <v>145</v>
      </c>
      <c r="F15" s="9">
        <v>145</v>
      </c>
      <c r="G15" s="9">
        <v>145</v>
      </c>
      <c r="H15" s="9"/>
      <c r="I15" s="9"/>
      <c r="J15" s="9"/>
      <c r="K15" s="9">
        <v>158</v>
      </c>
      <c r="L15" s="9">
        <v>158</v>
      </c>
      <c r="M15" s="9">
        <v>158</v>
      </c>
      <c r="N15" s="9">
        <v>336</v>
      </c>
      <c r="O15" s="9">
        <v>336</v>
      </c>
      <c r="P15" s="9">
        <v>336</v>
      </c>
    </row>
    <row r="16" spans="1:16" x14ac:dyDescent="0.2">
      <c r="A16" s="13" t="s">
        <v>8371</v>
      </c>
      <c r="B16" s="9">
        <v>21</v>
      </c>
      <c r="C16" s="9">
        <v>21</v>
      </c>
      <c r="D16" s="9">
        <v>21</v>
      </c>
      <c r="E16" s="9">
        <v>132</v>
      </c>
      <c r="F16" s="9">
        <v>132</v>
      </c>
      <c r="G16" s="9">
        <v>132</v>
      </c>
      <c r="H16" s="9"/>
      <c r="I16" s="9"/>
      <c r="J16" s="9"/>
      <c r="K16" s="9">
        <v>160</v>
      </c>
      <c r="L16" s="9">
        <v>160</v>
      </c>
      <c r="M16" s="9">
        <v>160</v>
      </c>
      <c r="N16" s="9">
        <v>313</v>
      </c>
      <c r="O16" s="9">
        <v>313</v>
      </c>
      <c r="P16" s="9">
        <v>313</v>
      </c>
    </row>
    <row r="17" spans="1:16" x14ac:dyDescent="0.2">
      <c r="A17" s="13" t="s">
        <v>8372</v>
      </c>
      <c r="B17" s="9">
        <v>36</v>
      </c>
      <c r="C17" s="9">
        <v>36</v>
      </c>
      <c r="D17" s="9">
        <v>36</v>
      </c>
      <c r="E17" s="9">
        <v>113</v>
      </c>
      <c r="F17" s="9">
        <v>113</v>
      </c>
      <c r="G17" s="9">
        <v>113</v>
      </c>
      <c r="H17" s="9"/>
      <c r="I17" s="9"/>
      <c r="J17" s="9"/>
      <c r="K17" s="9">
        <v>185</v>
      </c>
      <c r="L17" s="9">
        <v>185</v>
      </c>
      <c r="M17" s="9">
        <v>185</v>
      </c>
      <c r="N17" s="9">
        <v>334</v>
      </c>
      <c r="O17" s="9">
        <v>334</v>
      </c>
      <c r="P17" s="9">
        <v>334</v>
      </c>
    </row>
    <row r="18" spans="1:16" x14ac:dyDescent="0.2">
      <c r="A18" s="13" t="s">
        <v>8312</v>
      </c>
      <c r="B18" s="9">
        <v>349</v>
      </c>
      <c r="C18" s="9">
        <v>349</v>
      </c>
      <c r="D18" s="9">
        <v>349</v>
      </c>
      <c r="E18" s="9">
        <v>1530</v>
      </c>
      <c r="F18" s="9">
        <v>1530</v>
      </c>
      <c r="G18" s="9">
        <v>1530</v>
      </c>
      <c r="H18" s="9">
        <v>50</v>
      </c>
      <c r="I18" s="9">
        <v>50</v>
      </c>
      <c r="J18" s="9">
        <v>50</v>
      </c>
      <c r="K18" s="9">
        <v>2185</v>
      </c>
      <c r="L18" s="9">
        <v>2185</v>
      </c>
      <c r="M18" s="9">
        <v>2185</v>
      </c>
      <c r="N18" s="9">
        <v>4114</v>
      </c>
      <c r="O18" s="9">
        <v>4114</v>
      </c>
      <c r="P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S2" sqref="S2:S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83203125" customWidth="1"/>
    <col min="16" max="16" width="16.1640625" customWidth="1"/>
    <col min="17" max="17" width="13" customWidth="1"/>
    <col min="18" max="18" width="14.5" customWidth="1"/>
    <col min="19" max="19" width="22.83203125" style="12" customWidth="1"/>
    <col min="20" max="20" width="24.664062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1" t="s">
        <v>8366</v>
      </c>
      <c r="T1" s="1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D2/E2</f>
        <v>0.73067996217656661</v>
      </c>
      <c r="P2" s="7">
        <f>E2/L2</f>
        <v>63.917582417582416</v>
      </c>
      <c r="Q2" t="str">
        <f>LEFT(N2,FIND("/",N2) - 1)</f>
        <v>film &amp; video</v>
      </c>
      <c r="R2" t="str">
        <f>RIGHT(N2,LEN(N2) - FIND("/",N2))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D3/E3</f>
        <v>0.70122159284788099</v>
      </c>
      <c r="P3" s="7">
        <f t="shared" ref="P3:P66" si="1">E3/L3</f>
        <v>185.48101265822785</v>
      </c>
      <c r="Q3" t="str">
        <f t="shared" ref="Q3:Q66" si="2">LEFT(N3,FIND("/",N3) - 1)</f>
        <v>film &amp; video</v>
      </c>
      <c r="R3" t="str">
        <f t="shared" ref="R3:R66" si="3">RIGHT(N3,LEN(N3) - FIND("/",N3))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0.95238095238095233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0.9624639076034649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0.81306401696495034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0.91093394077448742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0.93907735649724144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0.98792535675082327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0.99956590280792346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0.7936633914824045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0.99502487562189057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0.82987551867219922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0.60498507703476645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0.62511162707626367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0.99075297225891679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0.93808630393996251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0.99758915953113314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0.99337748344370858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0.94054707861374642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0.68825910931174084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0.99800399201596801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0.9162951956414066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0.85365853658536583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0.84388185654008441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0.91905272447928432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0.75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0.64432989690721654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0.89505482210785414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0.99651220727453915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0.81081081081081086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0.98716926744636591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0.99754558204768584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0.97947761194029848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0.76650943396226412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0.60060060060060061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0.70348223707351387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0.54513467304309038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0.90876045074518352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0.76347533974652615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0.98667982239763197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0.70493454179254789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0.32398107950495691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0.83333333333333337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0.96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0.92927302970885872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0.92635479388605835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0.78113904274960944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0.86051114361930992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0.91213134691395559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0.99009900990099009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0.77547339945897209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0.93229227362778233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0.98135426889106969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0.97172286463900492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0.99874457806537187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0.96808961498000357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0.67430883344571813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0.64627315812149932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0.88091368367270539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0.57692307692307687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D67/E67</f>
        <v>0.92998538594393521</v>
      </c>
      <c r="P67" s="7">
        <f t="shared" ref="P67:P130" si="7">E67/L67</f>
        <v>132.05263157894737</v>
      </c>
      <c r="Q67" t="str">
        <f t="shared" ref="Q67:Q130" si="8">LEFT(N67,FIND("/",N67) - 1)</f>
        <v>film &amp; video</v>
      </c>
      <c r="R67" t="str">
        <f t="shared" ref="R67:R130" si="9">RIGHT(N67,LEN(N67) - FIND("/",N67))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0.84317032040472173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0.86021505376344087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0.78636959370904325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0.90136945060630624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0.78616352201257866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0.80681308830121024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0.92243186582809222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0.88548861261644185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0.86633663366336633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0.65217391304347827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0.25477707006369427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3.7009622501850484E-2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0.78740157480314965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0.93240093240093236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0.50505050505050508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0.99987501562304715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0.97560975609756095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0.79681274900398402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0.93926111458985595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0.95602294455066916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0.97222222222222221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0.86906141367323286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0.99601593625498008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0.83333333333333337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0.95057034220532322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0.9041591320072333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0.96153846153846156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0.76086956521739135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0.87209302325581395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0.94117647058823528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0.94117647058823528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0.94322419181407169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0.78277886497064575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0.95098756400877837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0.83333333333333337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0.93101988997037666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0.99502487562189057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0.97592713077423554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0.40540540540540543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0.45558086560364464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0.76470588235294112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0.64695009242144175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0.96153846153846156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0.70921985815602839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0.967741935483871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0.71202531645569622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0.87983911513323276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0.9950864840719823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0.88470834704631274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0.95641682116476856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7000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3000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 t="e">
        <f t="shared" si="6"/>
        <v>#DIV/0!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364.23841059602648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 t="e">
        <f t="shared" si="6"/>
        <v>#DIV/0!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7.1428571428571432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18.024513338139869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42.10526315789474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53.561863952865558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 t="e">
        <f t="shared" ref="O131:O194" si="12">D131/E131</f>
        <v>#DIV/0!</v>
      </c>
      <c r="P131" s="7" t="e">
        <f t="shared" ref="P131:P194" si="13">E131/L131</f>
        <v>#DIV/0!</v>
      </c>
      <c r="Q131" t="str">
        <f t="shared" ref="Q131:Q194" si="14">LEFT(N131,FIND("/",N131) - 1)</f>
        <v>film &amp; video</v>
      </c>
      <c r="R131" t="str">
        <f t="shared" ref="R131:R194" si="15">RIGHT(N131,LEN(N131) - FIND("/",N131))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 t="e">
        <f t="shared" si="12"/>
        <v>#DIV/0!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 t="e">
        <f t="shared" si="12"/>
        <v>#DIV/0!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10.450685826257349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 t="e">
        <f t="shared" si="12"/>
        <v>#DIV/0!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 t="e">
        <f t="shared" si="12"/>
        <v>#DIV/0!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7.4441687344913152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 t="e">
        <f t="shared" si="12"/>
        <v>#DIV/0!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 t="e">
        <f t="shared" si="12"/>
        <v>#DIV/0!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31.833616298811545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 t="e">
        <f t="shared" si="12"/>
        <v>#DIV/0!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9.2807424593967518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300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 t="e">
        <f t="shared" si="12"/>
        <v>#DIV/0!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3.6231884057971016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13.31360946745562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173.91304347826087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 t="e">
        <f t="shared" si="12"/>
        <v>#DIV/0!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1250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108.69565217391305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4.31721572794899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1785.7142857142858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12666.666666666666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139.27576601671308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37.5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16666.666666666668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19.607843137254903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374.375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 t="e">
        <f t="shared" si="12"/>
        <v>#DIV/0!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50000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 t="e">
        <f t="shared" si="12"/>
        <v>#DIV/0!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10000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6.4367816091954024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 t="e">
        <f t="shared" si="12"/>
        <v>#DIV/0!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187.5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 t="e">
        <f t="shared" si="12"/>
        <v>#DIV/0!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1.6666666666666667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10000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24.615384615384617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4.4642857142857144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30.76923076923077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50000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 t="e">
        <f t="shared" si="12"/>
        <v>#DIV/0!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 t="e">
        <f t="shared" si="12"/>
        <v>#DIV/0!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 t="e">
        <f t="shared" si="12"/>
        <v>#DIV/0!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15.420200462606013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 t="e">
        <f t="shared" si="12"/>
        <v>#DIV/0!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2.5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 t="e">
        <f t="shared" si="12"/>
        <v>#DIV/0!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5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2.9925187032418954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4.7409972299168972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 t="e">
        <f t="shared" si="12"/>
        <v>#DIV/0!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2.788933511825078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29.411764705882351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18.181818181818183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 t="e">
        <f t="shared" si="12"/>
        <v>#DIV/0!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6.25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 t="e">
        <f t="shared" si="12"/>
        <v>#DIV/0!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1449.2753623188405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240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20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58823.529411764706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 t="e">
        <f t="shared" ref="O195:O258" si="18">D195/E195</f>
        <v>#DIV/0!</v>
      </c>
      <c r="P195" s="7" t="e">
        <f t="shared" ref="P195:P258" si="19">E195/L195</f>
        <v>#DIV/0!</v>
      </c>
      <c r="Q195" t="str">
        <f t="shared" ref="Q195:Q258" si="20">LEFT(N195,FIND("/",N195) - 1)</f>
        <v>film &amp; video</v>
      </c>
      <c r="R195" t="str">
        <f t="shared" ref="R195:R258" si="21">RIGHT(N195,LEN(N195) - FIND("/",N195))</f>
        <v>drama</v>
      </c>
      <c r="S195" s="12">
        <f t="shared" ref="S195:S258" si="22">(J195/86400)+25569+(-5/24)</f>
        <v>41911.726458333331</v>
      </c>
      <c r="T195" s="12">
        <f t="shared" ref="T195:T258" si="23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833.33333333333337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 t="e">
        <f t="shared" si="18"/>
        <v>#DIV/0!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2.3890784982935154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9.5419847328244281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89.605734767025083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 t="e">
        <f t="shared" si="18"/>
        <v>#DIV/0!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3.8178867996563901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1.7105263157894737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 t="e">
        <f t="shared" si="18"/>
        <v>#DIV/0!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3.3512064343163539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1.9715440475799297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6.1538461538461542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 t="e">
        <f t="shared" si="18"/>
        <v>#DIV/0!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6.572769953051643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 t="e">
        <f t="shared" si="18"/>
        <v>#DIV/0!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 t="e">
        <f t="shared" si="18"/>
        <v>#DIV/0!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3.9603960396039604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2.2421524663677128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6300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2500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12500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440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1.7953824200462347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8.3731055848614258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50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5.6721497447532618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138.88888888888889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 t="e">
        <f t="shared" si="18"/>
        <v>#DIV/0!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7.6923076923076925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 t="e">
        <f t="shared" si="18"/>
        <v>#DIV/0!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 t="e">
        <f t="shared" si="18"/>
        <v>#DIV/0!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 t="e">
        <f t="shared" si="18"/>
        <v>#DIV/0!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116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 t="e">
        <f t="shared" si="18"/>
        <v>#DIV/0!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 t="e">
        <f t="shared" si="18"/>
        <v>#DIV/0!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 t="e">
        <f t="shared" si="18"/>
        <v>#DIV/0!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250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 t="e">
        <f t="shared" si="18"/>
        <v>#DIV/0!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36.363636363636367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 t="e">
        <f t="shared" si="18"/>
        <v>#DIV/0!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2.4937655860349128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 t="e">
        <f t="shared" si="18"/>
        <v>#DIV/0!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 t="e">
        <f t="shared" si="18"/>
        <v>#DIV/0!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300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 t="e">
        <f t="shared" si="18"/>
        <v>#DIV/0!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4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0.9290733051225385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0.8878048780487805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0.88135593220338981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0.97473487211478482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0.87906567876428476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0.96413420748168144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0.32737510639690959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0.74571215510812827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0.98684592432633256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0.88558271342543393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0.94711917916337807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0.79635949943117179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0.54182921543129603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0.99272005294506949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0.85508637441239532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0.93691515998997499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0.71890726096333568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D259/E259</f>
        <v>0.93697454133088409</v>
      </c>
      <c r="P259" s="7">
        <f t="shared" ref="P259:P322" si="25">E259/L259</f>
        <v>66.70405357142856</v>
      </c>
      <c r="Q259" t="str">
        <f t="shared" ref="Q259:Q322" si="26">LEFT(N259,FIND("/",N259) - 1)</f>
        <v>film &amp; video</v>
      </c>
      <c r="R259" t="str">
        <f t="shared" ref="R259:R322" si="27">RIGHT(N259,LEN(N259) - FIND("/",N259))</f>
        <v>documentary</v>
      </c>
      <c r="S259" s="12">
        <f t="shared" ref="S259:S322" si="28">(J259/86400)+25569+(-5/24)</f>
        <v>42479.418541666666</v>
      </c>
      <c r="T259" s="12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0.52317672909908963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0.75793236858311719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0.93984962406015038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0.93109869646182497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0.41666666666666669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0.84687572302014846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0.84602368866328259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0.90009000900090008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0.6872852233676976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0.75971197275217806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0.89766606822262118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0.67919200873549601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0.65527065527065531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0.95529231944975157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0.56359090063704553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0.92785207811029935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0.64102564102564108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0.9225517782185525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0.6775067750677507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0.90594859787032389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0.66512292457013356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0.63565398138132101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0.64043447074495341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0.82927241146386188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0.98825079609091904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0.87510118357435085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0.95578399855103147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0.43701504986185646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0.91614242960972336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0.56721497447532609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0.96889254225970156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0.95401640908223617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0.9373437760373271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0.83319446758873517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0.98515438025908253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0.98634294385432475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0.75126332440632171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0.84227407261413234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0.99364069952305245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0.91800041441161562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0.55880750478478924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0.9830653235110689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0.8422116477870889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0.99542106310969536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0.72744907856450047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0.43169121381411885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0.76726342710997442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0.34141345168999659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0.89832584728460596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0.94726870855699397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0.8407286314806165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0.96034726156978367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0.96059956782625433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0.8938547486033519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0.95478798090424033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0.25963910164870829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0.98767383059418457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0.87894058361654748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0.99203068681591222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0.35295778624876467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0.88746893858714948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0.93826233814974669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D323/E323</f>
        <v>0.97406211733273962</v>
      </c>
      <c r="P323" s="7">
        <f t="shared" ref="P323:P386" si="31">E323/L323</f>
        <v>106.62314540059347</v>
      </c>
      <c r="Q323" t="str">
        <f t="shared" ref="Q323:Q386" si="32">LEFT(N323,FIND("/",N323) - 1)</f>
        <v>film &amp; video</v>
      </c>
      <c r="R323" t="str">
        <f t="shared" ref="R323:R386" si="33">RIGHT(N323,LEN(N323) - FIND("/",N323))</f>
        <v>documentary</v>
      </c>
      <c r="S323" s="12">
        <f t="shared" ref="S323:S386" si="34">(J323/86400)+25569+(-5/24)</f>
        <v>42647.238263888888</v>
      </c>
      <c r="T323" s="12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0.92668099933278969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0.81251880830574785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0.98425196850393704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0.95789110693896318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0.88550638568171591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0.73313782991202348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0.96511681773961921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0.94786729857819907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0.98204264870931535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0.93804230570798741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0.88483829580144224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0.79854664510590723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0.98823994465856313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0.97309673726388091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0.85587772314615174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0.98845159058335108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0.90798811625153442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0.9252120277563608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0.79985374103021167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0.93708165997322623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0.99634937588675099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0.98011701943800744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0.97958944967541961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0.81118881118881114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0.5872376809279295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0.89613363144712144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0.970873786407767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0.93777223294728651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0.87138375740676188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0.78529194382852918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0.85792724776938911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0.92065607125602222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0.96206706981858159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0.86016220201523719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0.97378189622601086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0.57471264367816088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0.97004501008846811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0.95369458128078821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0.98643649815043155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0.90027638485014905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0.80541666666666667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0.98684210526315785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0.90775874366189879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0.96178507309566552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0.98701298701298701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0.96758493702473436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0.96050407253726755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0.90780601442433928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0.81953778069168992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0.87589706457697092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0.7978723404255319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0.9375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0.76540375047837739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0.83333333333333337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0.94375963020030817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0.87412587412587417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0.8947211452430659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0.86147484493452786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0.70671378091872794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0.95483624558388236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0.39087947882736157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0.48377723970944309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0.89202087328843493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D387/E387</f>
        <v>0.94355645298258195</v>
      </c>
      <c r="P387" s="7">
        <f t="shared" ref="P387:P450" si="37">E387/L387</f>
        <v>111.79535864978902</v>
      </c>
      <c r="Q387" t="str">
        <f t="shared" ref="Q387:Q450" si="38">LEFT(N387,FIND("/",N387) - 1)</f>
        <v>film &amp; video</v>
      </c>
      <c r="R387" t="str">
        <f t="shared" ref="R387:R450" si="39">RIGHT(N387,LEN(N387) - FIND("/",N387))</f>
        <v>documentary</v>
      </c>
      <c r="S387" s="12">
        <f t="shared" ref="S387:S450" si="40">(J387/86400)+25569+(-5/24)</f>
        <v>41934.376168981478</v>
      </c>
      <c r="T387" s="12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0.99833610648918469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0.46731270598652169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0.79264426125554854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0.55085653330429996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0.99393698439518929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0.9910537311833717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0.90541984318128321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0.89370602776193198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0.92554456728477608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0.9375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0.96246137663532971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0.7989773090444231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0.9362857544122466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0.89045212706751853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0.96327977497784456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0.70596540769502292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0.95002850085502566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0.97001274873898347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0.92885375494071143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0.92846508142307171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0.98473658296405708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0.9858270925001561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0.73099415204678364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0.77942322681215903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0.98960910440376049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0.78839482812992745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0.95160211136718464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0.97225141896153033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0.97897990294113535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0.83182910902784124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0.99752992589777689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0.99370064767988642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0.99564405724953331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227.58620689655172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49.833887043189371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93.023255813953483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130.718954248366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14.713094654242274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8333.3333333333339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75.187969924812023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 t="e">
        <f t="shared" si="36"/>
        <v>#DIV/0!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17.751479289940828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 t="e">
        <f t="shared" si="36"/>
        <v>#DIV/0!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41.666666666666664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7.2289156626506026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10.526315789473685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 t="e">
        <f t="shared" si="36"/>
        <v>#DIV/0!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20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36666.666666666664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 t="e">
        <f t="shared" si="36"/>
        <v>#DIV/0!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 t="e">
        <f t="shared" si="36"/>
        <v>#DIV/0!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10.660980810234541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 t="e">
        <f t="shared" si="36"/>
        <v>#DIV/0!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1000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 t="e">
        <f t="shared" si="36"/>
        <v>#DIV/0!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2.5407263488267824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1000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20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30000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13.70757180156658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6000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30.484087306426044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D451/E451</f>
        <v>44.444444444444443</v>
      </c>
      <c r="P451" s="7">
        <f t="shared" ref="P451:P514" si="43">E451/L451</f>
        <v>9</v>
      </c>
      <c r="Q451" t="str">
        <f t="shared" ref="Q451:Q514" si="44">LEFT(N451,FIND("/",N451) - 1)</f>
        <v>film &amp; video</v>
      </c>
      <c r="R451" t="str">
        <f t="shared" ref="R451:R514" si="45">RIGHT(N451,LEN(N451) - FIND("/",N451))</f>
        <v>animation</v>
      </c>
      <c r="S451" s="12">
        <f t="shared" ref="S451:S514" si="46">(J451/86400)+25569+(-5/24)</f>
        <v>41534.359780092593</v>
      </c>
      <c r="T451" s="12">
        <f t="shared" ref="T451:T514" si="47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126.26262626262626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 t="e">
        <f t="shared" si="42"/>
        <v>#DIV/0!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1.5625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3649.0384615384614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121.95121951219512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1444.4444444444443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145.70491803278688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 t="e">
        <f t="shared" si="42"/>
        <v>#DIV/0!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12.180267965895249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1560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340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 t="e">
        <f t="shared" si="42"/>
        <v>#DIV/0!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 t="e">
        <f t="shared" si="42"/>
        <v>#DIV/0!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44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1010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3.7101449275362319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131.57894736842104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4.6349942062572422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 t="e">
        <f t="shared" si="42"/>
        <v>#DIV/0!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 t="e">
        <f t="shared" si="42"/>
        <v>#DIV/0!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98.039215686274517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8.4085002293227333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5.6737588652482271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34.843205574912893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3300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 t="e">
        <f t="shared" si="42"/>
        <v>#DIV/0!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44.837657110131474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 t="e">
        <f t="shared" si="42"/>
        <v>#DIV/0!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 t="e">
        <f t="shared" si="42"/>
        <v>#DIV/0!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3.0712530712530715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5.1519835136527563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16.393442622950818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1000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1.9920318725099602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536.91275167785238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4.5647569876644765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11000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 t="e">
        <f t="shared" si="42"/>
        <v>#DIV/0!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 t="e">
        <f t="shared" si="42"/>
        <v>#DIV/0!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348.82325581395349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 t="e">
        <f t="shared" si="42"/>
        <v>#DIV/0!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 t="e">
        <f t="shared" si="42"/>
        <v>#DIV/0!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 t="e">
        <f t="shared" si="42"/>
        <v>#DIV/0!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 t="e">
        <f t="shared" si="42"/>
        <v>#DIV/0!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645.16129032258061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 t="e">
        <f t="shared" si="42"/>
        <v>#DIV/0!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60000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149.33333333333334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21.74615898463594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10.471204188481675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30.232558139534884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 t="e">
        <f t="shared" si="42"/>
        <v>#DIV/0!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86.956521739130437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57.017543859649123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73.134328358208961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230.76923076923077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800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31.25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125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500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 t="e">
        <f t="shared" si="42"/>
        <v>#DIV/0!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33.333333333333336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727.27272727272725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D515/E515</f>
        <v>7.181844297615628</v>
      </c>
      <c r="P515" s="7">
        <f t="shared" ref="P515:P578" si="49">E515/L515</f>
        <v>102.38235294117646</v>
      </c>
      <c r="Q515" t="str">
        <f t="shared" ref="Q515:Q578" si="50">LEFT(N515,FIND("/",N515) - 1)</f>
        <v>film &amp; video</v>
      </c>
      <c r="R515" t="str">
        <f t="shared" ref="R515:R578" si="51">RIGHT(N515,LEN(N515) - FIND("/",N515))</f>
        <v>animation</v>
      </c>
      <c r="S515" s="12">
        <f t="shared" ref="S515:S578" si="52">(J515/86400)+25569+(-5/24)</f>
        <v>42552.445659722223</v>
      </c>
      <c r="T515" s="12">
        <f t="shared" ref="T515:T578" si="53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30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3.9349316457750194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 t="e">
        <f t="shared" si="48"/>
        <v>#DIV/0!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73.170731707317074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 t="e">
        <f t="shared" si="48"/>
        <v>#DIV/0!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4.3703568827385286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0.97943192948090108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0.95565749235474007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0.87209302325581395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0.82918739635157546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0.92019297761301933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0.8771929824561403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0.99157164105106599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0.86466165413533835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0.76677316293929709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0.92779291553133514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0.81135902636916835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0.99800399201596801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0.95541401273885351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0.97560975609756095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0.8456117873158232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0.82987551867219922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0.33066596124594932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0.99360120821906917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15000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180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250000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314.28571428571428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83.333333333333329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3.6517674554484372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1153.8461538461538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 t="e">
        <f t="shared" si="48"/>
        <v>#DIV/0!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1111.1111111111111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36.764705882352942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142.85714285714286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19.836022216344883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 t="e">
        <f t="shared" si="48"/>
        <v>#DIV/0!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203.2520325203252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2.7330508474576272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 t="e">
        <f t="shared" si="48"/>
        <v>#DIV/0!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40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109.80966325036603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 t="e">
        <f t="shared" si="48"/>
        <v>#DIV/0!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4800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8333.3333333333339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272.72727272727275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 t="e">
        <f t="shared" si="48"/>
        <v>#DIV/0!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1102.9411764705883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18000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 t="e">
        <f t="shared" si="48"/>
        <v>#DIV/0!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5000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 t="e">
        <f t="shared" si="48"/>
        <v>#DIV/0!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100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125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598.5915492957746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235.84905660377359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 t="e">
        <f t="shared" si="48"/>
        <v>#DIV/0!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256.90173410404623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139.75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231.66023166023166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80000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D579/E579</f>
        <v>500</v>
      </c>
      <c r="P579" s="7">
        <f t="shared" ref="P579:P642" si="55">E579/L579</f>
        <v>10</v>
      </c>
      <c r="Q579" t="str">
        <f t="shared" ref="Q579:Q642" si="56">LEFT(N579,FIND("/",N579) - 1)</f>
        <v>technology</v>
      </c>
      <c r="R579" t="str">
        <f t="shared" ref="R579:R642" si="57">RIGHT(N579,LEN(N579) - FIND("/",N579))</f>
        <v>web</v>
      </c>
      <c r="S579" s="12">
        <f t="shared" ref="S579:S642" si="58">(J579/86400)+25569+(-5/24)</f>
        <v>42450.380810185183</v>
      </c>
      <c r="T579" s="12">
        <f t="shared" ref="T579:T642" si="5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8928.5714285714294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68.571428571428569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3000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 t="e">
        <f t="shared" si="54"/>
        <v>#DIV/0!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 t="e">
        <f t="shared" si="54"/>
        <v>#DIV/0!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9000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100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 t="e">
        <f t="shared" si="54"/>
        <v>#DIV/0!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178.57142857142858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11.009174311926605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29.900332225913623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7500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22.421524663677129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1639.344262295082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30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4.3478260869565215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961.53846153846155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234.74178403755869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3333.3333333333335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375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2.9411764705882355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1612.9032258064517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50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71.428571428571431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 t="e">
        <f t="shared" si="54"/>
        <v>#DIV/0!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25.422867021456902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 t="e">
        <f t="shared" si="54"/>
        <v>#DIV/0!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38.167938931297712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500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 t="e">
        <f t="shared" si="54"/>
        <v>#DIV/0!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102.6694045174538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156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 t="e">
        <f t="shared" si="54"/>
        <v>#DIV/0!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 t="e">
        <f t="shared" si="54"/>
        <v>#DIV/0!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 t="e">
        <f t="shared" si="54"/>
        <v>#DIV/0!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4.6809174598221253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 t="e">
        <f t="shared" si="54"/>
        <v>#DIV/0!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 t="e">
        <f t="shared" si="54"/>
        <v>#DIV/0!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 t="e">
        <f t="shared" si="54"/>
        <v>#DIV/0!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33.333333333333336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 t="e">
        <f t="shared" si="54"/>
        <v>#DIV/0!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2500000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100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95.785440613026822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17.595307917888562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 t="e">
        <f t="shared" si="54"/>
        <v>#DIV/0!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 t="e">
        <f t="shared" si="54"/>
        <v>#DIV/0!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 t="e">
        <f t="shared" si="54"/>
        <v>#DIV/0!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5.7537399309551205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5000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 t="e">
        <f t="shared" si="54"/>
        <v>#DIV/0!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571.42857142857144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1199.9000000000001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72.463768115942031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 t="e">
        <f t="shared" si="54"/>
        <v>#DIV/0!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8.0321285140562253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5000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12500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500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 t="e">
        <f t="shared" si="54"/>
        <v>#DIV/0!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11111.111111111111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1000000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0.69306930693069302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D643/E643</f>
        <v>0.83919018147487678</v>
      </c>
      <c r="P643" s="7">
        <f t="shared" ref="P643:P706" si="61">E643/L643</f>
        <v>151.31746031746033</v>
      </c>
      <c r="Q643" t="str">
        <f t="shared" ref="Q643:Q706" si="62">LEFT(N643,FIND("/",N643) - 1)</f>
        <v>technology</v>
      </c>
      <c r="R643" t="str">
        <f t="shared" ref="R643:R706" si="63">RIGHT(N643,LEN(N643) - FIND("/",N643))</f>
        <v>wearables</v>
      </c>
      <c r="S643" s="12">
        <f t="shared" ref="S643:S706" si="64">(J643/86400)+25569+(-5/24)</f>
        <v>42199.361666666664</v>
      </c>
      <c r="T643" s="12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6.8470405379035051E-2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0.94510812036897018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0.33320236259134411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0.35880875493362036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0.75828665131136197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0.93414292386735176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0.78850139677390285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0.71448985424406974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0.88967971530249113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0.99474773197517108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0.99535500995355009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0.70698358384118321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0.37412314886983633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0.68079312398944769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0.4682524817381532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0.79554494828957834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0.95728534976969215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0.99436526350679488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32.701111837802486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105.26315789473684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250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285.71428571428572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13.274336283185841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5.3648068669527893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25000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9.9800399201596814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21.92982456140351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4.6495408578402886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3.4156893999772286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2.5363544132566789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4.6236360273719255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487.80487804878049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3333.3333333333335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6.7340067340067344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67.980965329707686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3.9086929330831768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26.173285198555956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6.4574600657074885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3.859215807347947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2500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943.39622641509436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117.4496644295302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13.362284950726574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3.6166365280289332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 t="e">
        <f t="shared" si="60"/>
        <v>#DIV/0!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28.169014084507044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1.3700506918755995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1.7346429887898698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8.1037277147487838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192.30769230769232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15.313935681470138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2.8298149301035713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254.23728813559322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94.339622641509436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175000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2.1561017680034498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6.4977257959714096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1.2132667169021305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37.220843672456574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3.7593984962406015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3.2453413125458401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17.921146953405017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114.34511434511434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D707/E707</f>
        <v>102.35414534288638</v>
      </c>
      <c r="P707" s="7">
        <f t="shared" ref="P707:P770" si="67">E707/L707</f>
        <v>195.4</v>
      </c>
      <c r="Q707" t="str">
        <f t="shared" ref="Q707:Q770" si="68">LEFT(N707,FIND("/",N707) - 1)</f>
        <v>technology</v>
      </c>
      <c r="R707" t="str">
        <f t="shared" ref="R707:R770" si="69">RIGHT(N707,LEN(N707) - FIND("/",N707))</f>
        <v>wearables</v>
      </c>
      <c r="S707" s="12">
        <f t="shared" ref="S707:S770" si="70">(J707/86400)+25569+(-5/24)</f>
        <v>42726.283310185179</v>
      </c>
      <c r="T707" s="12">
        <f t="shared" ref="T707:T770" si="71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 t="e">
        <f t="shared" si="66"/>
        <v>#DIV/0!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1.266987885359955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4.5264229942288106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245.90163934426229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 t="e">
        <f t="shared" si="66"/>
        <v>#DIV/0!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2.9593678790210411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461.90476190476193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125.62814070351759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6.6696309470875947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19.798416126709864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9.79020979020979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327.86885245901641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133.33333333333334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77.319587628865975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0.69469835466179164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0.81893538400079902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0.75743804156819972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0.91424392027793011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0.94812278460952915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0.99651220727453915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0.98619329388560162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0.64302774205401436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0.94727469071481352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0.76540375047837739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0.7564868749527196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0.79365079365079361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0.625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0.83001328021248344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0.79662605435801315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0.87407710475907086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0.31732040546496254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0.81699346405228757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0.93691442848219864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0.63157894736842102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0.93109869646182497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0.97789947193428517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0.90322580645161288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0.67567567567567566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0.97732603596559808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0.55835010060362178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0.90024110910186861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0.99957161216621448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0.99750623441396513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0.94732853353543012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0.97477516999341962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0.84388185654008441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0.89525514771709935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0.78125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0.96385542168674698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0.9812810820782748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0.84951456310679607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0.42016806722689076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0.98039215686274506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0.98116169544740972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 t="e">
        <f t="shared" si="66"/>
        <v>#DIV/0!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21.276595744680851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 t="e">
        <f t="shared" si="66"/>
        <v>#DIV/0!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858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 t="e">
        <f t="shared" si="66"/>
        <v>#DIV/0!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2.7766759222530744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 t="e">
        <f t="shared" si="66"/>
        <v>#DIV/0!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28.248587570621471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 t="e">
        <f t="shared" si="66"/>
        <v>#DIV/0!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D771/E771</f>
        <v>2.4154589371980677</v>
      </c>
      <c r="P771" s="7">
        <f t="shared" ref="P771:P834" si="73">E771/L771</f>
        <v>31.846153846153847</v>
      </c>
      <c r="Q771" t="str">
        <f t="shared" ref="Q771:Q834" si="74">LEFT(N771,FIND("/",N771) - 1)</f>
        <v>publishing</v>
      </c>
      <c r="R771" t="str">
        <f t="shared" ref="R771:R834" si="75">RIGHT(N771,LEN(N771) - FIND("/",N771))</f>
        <v>fiction</v>
      </c>
      <c r="S771" s="12">
        <f t="shared" ref="S771:S834" si="76">(J771/86400)+25569+(-5/24)</f>
        <v>41604.788124999999</v>
      </c>
      <c r="T771" s="12">
        <f t="shared" ref="T771:T834" si="77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 t="e">
        <f t="shared" si="72"/>
        <v>#DIV/0!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3800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30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117.46875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1.4245014245014245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58.823529411764703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1.9455252918287937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142.85714285714286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250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37.5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0.96153846153846156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0.75101151863916715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0.67506750675067506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0.97560975609756095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0.55362402285359968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0.70028011204481788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0.87591240875912413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0.49138841797498833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0.91397849462365588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0.69264261165052587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0.96277278562259305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0.99557566175914236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0.97295882084466978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0.94955489614243327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0.89456869009584661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0.98667982239763197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0.92994420334779915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0.87043024123352397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0.99980003999200162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0.6573181419807187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0.89668808256703869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0.98684210526315785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0.81128747795414458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0.95238095238095233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0.95751047277079593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0.95124851367419738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0.96362322331968198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0.95238095238095233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0.96153846153846156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0.65861690450054888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0.62501562539063471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0.78554595443833464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0.93457943925233644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0.86864262181161622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0.72933785846955745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0.64220183486238536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0.91954022988505746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0.74599030212607231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0.83916083916083917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0.55710306406685239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0.74415143481698531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0.995698582125219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0.98566308243727596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0.967741935483871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0.93457943925233644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0.96153846153846156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0.92735703245749612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0.42857142857142855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0.99396596395481829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D835/E835</f>
        <v>0.98360655737704916</v>
      </c>
      <c r="P835" s="7">
        <f t="shared" ref="P835:P898" si="79">E835/L835</f>
        <v>148.78048780487805</v>
      </c>
      <c r="Q835" t="str">
        <f t="shared" ref="Q835:Q898" si="80">LEFT(N835,FIND("/",N835) - 1)</f>
        <v>music</v>
      </c>
      <c r="R835" t="str">
        <f t="shared" ref="R835:R898" si="81">RIGHT(N835,LEN(N835) - FIND("/",N835))</f>
        <v>rock</v>
      </c>
      <c r="S835" s="12">
        <f t="shared" ref="S835:S898" si="82">(J835/86400)+25569+(-5/24)</f>
        <v>41718.669849537036</v>
      </c>
      <c r="T835" s="12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0.76325284485151268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0.85287846481876328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0.99078176644499572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0.82101806239737274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0.68775790921595603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0.85751085179982955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0.83045028675448407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0.98697196999605208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0.95858895705521474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0.3743448964312453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0.51510989010989006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0.83070139441536062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0.81966602335303018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0.8340283569641368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0.64443370388271304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0.76657723265619016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0.95264017419706037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0.84587695837250831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0.96666666666666667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0.45871559633027525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0.69441631415394056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0.95533795080009554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5.5118110236220472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44.554455445544555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294.11764705882354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22.222222222222221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2.4074074074074074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48.888888888888886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5.46875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4.1631973355537051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900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8.4615384615384617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322.58064516129031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18.46153846153846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123.07692307692308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77.777777777777771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4.1095890410958908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 t="e">
        <f t="shared" si="78"/>
        <v>#DIV/0!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2.4510108864696734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1.4803849000740192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76.92307692307692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3.2608695652173911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33.451327433628322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125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4.9668874172185431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2.4987506246876561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100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1.3333333333333333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2.4390243902439024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 t="e">
        <f t="shared" si="78"/>
        <v>#DIV/0!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13.888888888888889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10.591784164859002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24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30.76923076923077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2.4539877300613497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2.5529742149604289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41.025641025641029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2.5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 t="e">
        <f t="shared" ref="O899:O962" si="84">D899/E899</f>
        <v>#DIV/0!</v>
      </c>
      <c r="P899" s="7" t="e">
        <f t="shared" ref="P899:P962" si="85">E899/L899</f>
        <v>#DIV/0!</v>
      </c>
      <c r="Q899" t="str">
        <f t="shared" ref="Q899:Q962" si="86">LEFT(N899,FIND("/",N899) - 1)</f>
        <v>music</v>
      </c>
      <c r="R899" t="str">
        <f t="shared" ref="R899:R962" si="87">RIGHT(N899,LEN(N899) - FIND("/",N899))</f>
        <v>indie rock</v>
      </c>
      <c r="S899" s="12">
        <f t="shared" ref="S899:S962" si="88">(J899/86400)+25569+(-5/24)</f>
        <v>41211.480416666665</v>
      </c>
      <c r="T899" s="12">
        <f t="shared" ref="T899:T962" si="8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35.714285714285715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2.6785714285714284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238.0952380952381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 t="e">
        <f t="shared" si="84"/>
        <v>#DIV/0!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333.33333333333331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31.25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331.12582781456956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33.163265306122447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 t="e">
        <f t="shared" si="84"/>
        <v>#DIV/0!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 t="e">
        <f t="shared" si="84"/>
        <v>#DIV/0!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 t="e">
        <f t="shared" si="84"/>
        <v>#DIV/0!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30.76923076923077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4.4715447154471546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 t="e">
        <f t="shared" si="84"/>
        <v>#DIV/0!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116.66666666666667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15.136226034308779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 t="e">
        <f t="shared" si="84"/>
        <v>#DIV/0!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17.333333333333332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 t="e">
        <f t="shared" si="84"/>
        <v>#DIV/0!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166.66666666666666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19.897959183673468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200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 t="e">
        <f t="shared" si="84"/>
        <v>#DIV/0!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3.2362459546925568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4.753521126760563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45.454545454545453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9.1743119266055047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37.5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 t="e">
        <f t="shared" si="84"/>
        <v>#DIV/0!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 t="e">
        <f t="shared" si="84"/>
        <v>#DIV/0!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9.2063492063492056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 t="e">
        <f t="shared" si="84"/>
        <v>#DIV/0!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2.6086956521739131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15.267175572519085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6.8790731354091239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16.666666666666668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3.2894736842105261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70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 t="e">
        <f t="shared" si="84"/>
        <v>#DIV/0!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87.5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280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68.75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5.8290155440414511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43.066322136089575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11.22754491017964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10.380622837370241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7.5041272699984995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40.257648953301128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52.447552447552447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 t="e">
        <f t="shared" si="84"/>
        <v>#DIV/0!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8.3333333333333339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73.260073260073256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3.566333808844508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2.6048450117218027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2.503576537911302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119.04761904761905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2.3037935800952236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17.663683466792275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58.072009291521489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51.502145922746784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8.827468785471055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2.5733401955738548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2.169167803547067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D963/E963</f>
        <v>2.3703186207240701</v>
      </c>
      <c r="P963" s="7">
        <f t="shared" ref="P963:P1026" si="91">E963/L963</f>
        <v>364.35454545454547</v>
      </c>
      <c r="Q963" t="str">
        <f t="shared" ref="Q963:Q1026" si="92">LEFT(N963,FIND("/",N963) - 1)</f>
        <v>technology</v>
      </c>
      <c r="R963" t="str">
        <f t="shared" ref="R963:R1026" si="93">RIGHT(N963,LEN(N963) - FIND("/",N963))</f>
        <v>wearables</v>
      </c>
      <c r="S963" s="12">
        <f t="shared" ref="S963:S1026" si="94">(J963/86400)+25569+(-5/24)</f>
        <v>42740.485358796293</v>
      </c>
      <c r="T963" s="12">
        <f t="shared" ref="T963:T1026" si="95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3.5112359550561796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92.838196286472154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125.14220705346985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83.892617449664428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6.756756756756757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5.6148231330713081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75.471698113207552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2.1428571428571428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2.1777003484320558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442.47787610619469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2.8880866425992782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48.661800486618006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178.57142857142858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38.358266206367475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51.921079958463139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2.9702970297029703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1.7773585681535473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1.2074728077123704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6.7294751009421265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8080.727272727273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5833.333333333333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3.3891255568924588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94.339622641509436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15.889830508474576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7.8431372549019605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7.5642965204236008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 t="e">
        <f t="shared" si="90"/>
        <v>#DIV/0!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5.9630292188431726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961.53846153846155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23.584905660377359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214.13276231263384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3.9861055748533682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42.835724994645531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13.774104683195592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61.53846153846154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76.92307692307692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1.7076988757649068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12.83916802191218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45.132163034705407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0.96153846153846156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3.3780405405405407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6.2285892245406416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1.2164266251459712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1.3324272827810422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17.094017094017094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2.256317689530686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374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7.6161462300076161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523.86363636363637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266.66666666666669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4.6435989080298549E-3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2.896200185356812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3.2679738562091503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37.5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35.186488388458834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4.3708586114656365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32.206119162640903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2.112676056338028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0.48650345260514755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0.28424945353042558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0.8703220191470844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0.42167404596247099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0.84290202739010145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D1027/E1027</f>
        <v>0.90968373935117708</v>
      </c>
      <c r="P1027" s="7">
        <f t="shared" ref="P1027:P1090" si="97">E1027/L1027</f>
        <v>71.848571428571432</v>
      </c>
      <c r="Q1027" t="str">
        <f t="shared" ref="Q1027:Q1090" si="98">LEFT(N1027,FIND("/",N1027) - 1)</f>
        <v>music</v>
      </c>
      <c r="R1027" t="str">
        <f t="shared" ref="R1027:R1090" si="99">RIGHT(N1027,LEN(N1027) - FIND("/",N1027))</f>
        <v>electronic music</v>
      </c>
      <c r="S1027" s="12">
        <f t="shared" ref="S1027:S1090" si="100">(J1027/86400)+25569+(-5/24)</f>
        <v>42049.625428240739</v>
      </c>
      <c r="T1027" s="12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0.99991714972188017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0.96999870684081213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0.85273300929478979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0.8947745168217609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0.29231218941829873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0.93109869646182497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0.92168415590799546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0.97218155197657397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0.76922011849066707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0.92891760904684972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0.88999291961188398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0.97943192948090108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0.68807339449541283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0.78003120124804992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340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 t="e">
        <f t="shared" si="96"/>
        <v>#DIV/0!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65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11.713716762328687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1166.6666666666667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37.593984962406012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 t="e">
        <f t="shared" si="96"/>
        <v>#DIV/0!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2000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70.754716981132077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 t="e">
        <f t="shared" si="96"/>
        <v>#DIV/0!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 t="e">
        <f t="shared" si="96"/>
        <v>#DIV/0!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 t="e">
        <f t="shared" si="96"/>
        <v>#DIV/0!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 t="e">
        <f t="shared" si="96"/>
        <v>#DIV/0!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100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 t="e">
        <f t="shared" si="96"/>
        <v>#DIV/0!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 t="e">
        <f t="shared" si="96"/>
        <v>#DIV/0!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 t="e">
        <f t="shared" si="96"/>
        <v>#DIV/0!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 t="e">
        <f t="shared" si="96"/>
        <v>#DIV/0!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 t="e">
        <f t="shared" si="96"/>
        <v>#DIV/0!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 t="e">
        <f t="shared" si="96"/>
        <v>#DIV/0!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100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 t="e">
        <f t="shared" si="96"/>
        <v>#DIV/0!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1.0473684210526315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 t="e">
        <f t="shared" si="96"/>
        <v>#DIV/0!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11.142751021418844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37.037037037037038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29.697089685210848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3.8461538461538463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666.66666666666663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2.5882352941176472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142.85714285714286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 t="e">
        <f t="shared" si="96"/>
        <v>#DIV/0!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1470.5882352941176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75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15.849721162312886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22.222222222222221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1.5932361813315206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3.4041394335511983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13.333333333333334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38.34808259587021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10.982976386600768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5666.666666666667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178.57142857142858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121.95121951219512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 t="e">
        <f t="shared" si="96"/>
        <v>#DIV/0!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29.239766081871345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1200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 t="e">
        <f t="shared" si="96"/>
        <v>#DIV/0!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7.0507055406010961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D1091/E1091</f>
        <v>12.776831345826235</v>
      </c>
      <c r="P1091" s="7">
        <f t="shared" ref="P1091:P1154" si="103">E1091/L1091</f>
        <v>23.959183673469386</v>
      </c>
      <c r="Q1091" t="str">
        <f t="shared" ref="Q1091:Q1154" si="104">LEFT(N1091,FIND("/",N1091) - 1)</f>
        <v>games</v>
      </c>
      <c r="R1091" t="str">
        <f t="shared" ref="R1091:R1154" si="105">RIGHT(N1091,LEN(N1091) - FIND("/",N1091))</f>
        <v>video games</v>
      </c>
      <c r="S1091" s="12">
        <f t="shared" ref="S1091:S1154" si="106">(J1091/86400)+25569+(-5/24)</f>
        <v>42150.981192129628</v>
      </c>
      <c r="T1091" s="12">
        <f t="shared" ref="T1091:T1154" si="107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2599.8000000000002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8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95.238095238095241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7.1005917159763312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5.4644642851721761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19.861762135536665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5.5762081784386615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2127.6595744680849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13.865779256794232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200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40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2439.0243902439024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18.823529411764707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61.728395061728392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20.19522046449007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628.93081761006295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2.4242424242424243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 t="e">
        <f t="shared" si="102"/>
        <v>#DIV/0!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34.129692832764505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222.22222222222223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196.07843137254903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2500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2.8139361466725847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200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600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754.71698113207549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2800.8066323101052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12.048192771084338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41.284403669724767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420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 t="e">
        <f t="shared" si="102"/>
        <v>#DIV/0!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8620.689655172413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 t="e">
        <f t="shared" si="102"/>
        <v>#DIV/0!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454.54545454545456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211.76470588235293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 t="e">
        <f t="shared" si="102"/>
        <v>#DIV/0!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200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59.82905982905983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1000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952.38095238095241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454.54545454545456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 t="e">
        <f t="shared" si="102"/>
        <v>#DIV/0!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6.9541029207232263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150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25000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20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15.518518518518519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2.5316455696202533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280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1600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 t="e">
        <f t="shared" si="102"/>
        <v>#DIV/0!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 t="e">
        <f t="shared" si="102"/>
        <v>#DIV/0!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 t="e">
        <f t="shared" si="102"/>
        <v>#DIV/0!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241.93548387096774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 t="e">
        <f t="shared" si="102"/>
        <v>#DIV/0!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800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11.320754716981131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 t="e">
        <f t="shared" si="102"/>
        <v>#DIV/0!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205.47945205479451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666.66666666666663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9.9206349206349209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 t="e">
        <f t="shared" si="102"/>
        <v>#DIV/0!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17.563117453347971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D1155/E1155</f>
        <v>160</v>
      </c>
      <c r="P1155" s="7">
        <f t="shared" ref="P1155:P1218" si="109">E1155/L1155</f>
        <v>50</v>
      </c>
      <c r="Q1155" t="str">
        <f t="shared" ref="Q1155:Q1218" si="110">LEFT(N1155,FIND("/",N1155) - 1)</f>
        <v>food</v>
      </c>
      <c r="R1155" t="str">
        <f t="shared" ref="R1155:R1218" si="111">RIGHT(N1155,LEN(N1155) - FIND("/",N1155))</f>
        <v>food trucks</v>
      </c>
      <c r="S1155" s="12">
        <f t="shared" ref="S1155:S1218" si="112">(J1155/86400)+25569+(-5/24)</f>
        <v>42143.505844907406</v>
      </c>
      <c r="T1155" s="12">
        <f t="shared" ref="T1155:T1218" si="113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15.384615384615385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132.97872340425531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 t="e">
        <f t="shared" si="108"/>
        <v>#DIV/0!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66.225165562913901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214.28571428571428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 t="e">
        <f t="shared" si="108"/>
        <v>#DIV/0!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25.974025974025974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 t="e">
        <f t="shared" si="108"/>
        <v>#DIV/0!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1714.2857142857142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 t="e">
        <f t="shared" si="108"/>
        <v>#DIV/0!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 t="e">
        <f t="shared" si="108"/>
        <v>#DIV/0!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4.8297512678097076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5.2246603970741905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61.287027579162412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17.647058823529413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588.23529411764707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250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1000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 t="e">
        <f t="shared" si="108"/>
        <v>#DIV/0!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4166.666666666667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16.930022573363431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34.188034188034187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17500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 t="e">
        <f t="shared" si="108"/>
        <v>#DIV/0!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15000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18.75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8.5106382978723403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12500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23.80952380952381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25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0.95295850298882434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0.9484066767830045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0.93691442848219864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0.96037756558006804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0.62285892245406416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0.92783505154639179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0.7407407407407407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0.91680814940577249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0.34482758620689657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0.96193486326783018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0.3103277060575968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0.7407407407407407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0.37049339499706163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0.39479917881770804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0.38372985418265543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0.98700334199777195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0.7961519323270857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0.97620182647361731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0.50189717130754252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0.9760479041916168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0.97138160352686242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0.99145820622330694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0.86956521739130432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0.95999080248332946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0.64391500321957507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0.94339622641509435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0.39321314118317835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0.98911968348170132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0.77495350278983266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0.97817908201655379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0.75872534142640369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0.12721348279730235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0.68634179821551133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D1219/E1219</f>
        <v>0.97465886939571145</v>
      </c>
      <c r="P1219" s="7">
        <f t="shared" ref="P1219:P1282" si="115">E1219/L1219</f>
        <v>148.57377049180329</v>
      </c>
      <c r="Q1219" t="str">
        <f t="shared" ref="Q1219:Q1282" si="116">LEFT(N1219,FIND("/",N1219) - 1)</f>
        <v>photography</v>
      </c>
      <c r="R1219" t="str">
        <f t="shared" ref="R1219:R1282" si="117">RIGHT(N1219,LEN(N1219) - FIND("/",N1219))</f>
        <v>photobooks</v>
      </c>
      <c r="S1219" s="12">
        <f t="shared" ref="S1219:S1282" si="118">(J1219/86400)+25569+(-5/24)</f>
        <v>42535.6011574074</v>
      </c>
      <c r="T1219" s="12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0.58045791680103187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0.62826621580079922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0.9637006103437199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0.89758915712298193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0.35666518056174767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0.89201243411271791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14.150943396226415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22.727272727272727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25.81311306143521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 t="e">
        <f t="shared" si="114"/>
        <v>#DIV/0!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3.4129692832764507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110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 t="e">
        <f t="shared" si="114"/>
        <v>#DIV/0!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 t="e">
        <f t="shared" si="114"/>
        <v>#DIV/0!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125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8.6206896551724146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 t="e">
        <f t="shared" si="114"/>
        <v>#DIV/0!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35.876190476190473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 t="e">
        <f t="shared" si="114"/>
        <v>#DIV/0!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 t="e">
        <f t="shared" si="114"/>
        <v>#DIV/0!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5.617977528089888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 t="e">
        <f t="shared" si="114"/>
        <v>#DIV/0!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33.19502074688797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1.9708316909735908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182.2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7.0963926670609103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0.96339113680154143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0.83160083160083165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0.85470085470085466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0.81871345029239762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0.65945660775520976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0.9574875526618154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0.49961696033041336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0.98231827111984282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0.72644250726442505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3.2912795573360648E-4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0.50288973954814986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0.49415252841377039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0.84771792920594546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0.33929673041332509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0.46916124915746454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0.95932463545663849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0.87976539589442815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0.98765432098765427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0.79735034347399414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0.84033613445378152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0.60073937153419599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0.83929432133462178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0.99528548978522791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0.98231827111984282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0.8571428571428571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0.92039557426808971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0.87168758716875872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0.98231827111984282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0.94339622641509435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0.96618357487922701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0.64526386646238476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0.61674842009613051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0.95766177301500655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0.94229096060281492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0.64541753549796443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0.90275869381290041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0.90161677920847672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D1283/E1283</f>
        <v>0.90322580645161288</v>
      </c>
      <c r="P1283" s="7">
        <f t="shared" ref="P1283:P1346" si="121">E1283/L1283</f>
        <v>104.72972972972973</v>
      </c>
      <c r="Q1283" t="str">
        <f t="shared" ref="Q1283:Q1346" si="122">LEFT(N1283,FIND("/",N1283) - 1)</f>
        <v>music</v>
      </c>
      <c r="R1283" t="str">
        <f t="shared" ref="R1283:R1346" si="123">RIGHT(N1283,LEN(N1283) - FIND("/",N1283))</f>
        <v>rock</v>
      </c>
      <c r="S1283" s="12">
        <f t="shared" ref="S1283:S1346" si="124">(J1283/86400)+25569+(-5/24)</f>
        <v>41463.535138888888</v>
      </c>
      <c r="T1283" s="12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0.80897422068816738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0.4738213693437574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0.99009900990099009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0.98376783079193308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0.92307692307692313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0.41322314049586778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0.99552015928322546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0.79957356076759056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0.92105263157894735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0.68634179821551133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0.90909090909090906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0.97815454841865013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0.81967213114754101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0.98077677520596307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0.70833333333333337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0.91303355398310893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0.95556617295747726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0.80645161290322576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0.7407407407407407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0.97323600973236013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0.76769032688254113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2.5235000946312534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3.849608623123316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1.5326524640871662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8.6850790342192106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8.8028169014084501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0.89292646944638554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6.4516129032258061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3.1222680154864495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164.28571428571428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3.213883978788366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88.757396449704146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2.4750024750024751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75000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17.441353449027645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6.5252854812398047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6.6210045662100461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198.80715705765408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76.756936368167473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330.18867924528303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11.261261261261261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10.16260162601626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41.152263374485599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88.495575221238937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28.152492668621701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42.906178489702519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122.54901960784314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4.4455734789787886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73.163593795727252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 t="e">
        <f t="shared" si="120"/>
        <v>#DIV/0!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 t="e">
        <f t="shared" si="120"/>
        <v>#DIV/0!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9.2987485142976993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5.0607287449392713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1.1772046099332525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2.0250293629257623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30.272452068617557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15.073861923424781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 t="e">
        <f t="shared" si="120"/>
        <v>#DIV/0!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1.4212620807276861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500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0.97753621771686638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0.26473702788563358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D1347/E1347</f>
        <v>0.8</v>
      </c>
      <c r="P1347" s="7">
        <f t="shared" ref="P1347:P1410" si="127">E1347/L1347</f>
        <v>53.571428571428569</v>
      </c>
      <c r="Q1347" t="str">
        <f t="shared" ref="Q1347:Q1410" si="128">LEFT(N1347,FIND("/",N1347) - 1)</f>
        <v>publishing</v>
      </c>
      <c r="R1347" t="str">
        <f t="shared" ref="R1347:R1410" si="129">RIGHT(N1347,LEN(N1347) - FIND("/",N1347))</f>
        <v>nonfiction</v>
      </c>
      <c r="S1347" s="12">
        <f t="shared" ref="S1347:S1410" si="130">(J1347/86400)+25569+(-5/24)</f>
        <v>41799.606006944443</v>
      </c>
      <c r="T1347" s="12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0.67876437179664773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0.97847358121330719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0.98162071846282373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0.48971596474045054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0.96107640557424312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0.98750802350269096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0.73453797561333922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0.74850299401197606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0.76775431861804222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0.81512879034887509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0.54701426741918668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0.79808459696727851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0.89552238805970152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0.86387434554973819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0.57736720554272514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0.79375578780261935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0.91659028414298804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0.84286574352799515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0.99734042553191493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0.79058133026376953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0.87519691930684407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0.90334236675700086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0.94923443773259697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0.96463022508038587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0.9338225483655771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0.80645161290322576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0.95229025807065992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0.52779732582688244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0.58368597694440394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0.39606080068507815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0.86092715231788075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0.49176297024834031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0.89605734767025091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0.23584905660377359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0.93370681605975725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0.95819858665708468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0.47078964262786216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0.80589454294266638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0.90574685054837312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0.45714285714285713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0.73193046660567251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0.74179904070548053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0.68775790921595603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0.91653027823240585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0.90744101633393826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0.87997184090109115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0.97703957010258913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0.81877729257641918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0.89376915219611852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0.93196644920782856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0.87834870443566093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0.91172813924575213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0.79274200651810089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0.59726962457337884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0.20140175622331427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0.91608647856357639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0.97489641725566656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60.165975103734439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238.0952380952381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800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200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13.888888888888889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 t="e">
        <f t="shared" ref="O1411:O1474" si="132">D1411/E1411</f>
        <v>#DIV/0!</v>
      </c>
      <c r="P1411" s="7" t="e">
        <f t="shared" ref="P1411:P1474" si="133">E1411/L1411</f>
        <v>#DIV/0!</v>
      </c>
      <c r="Q1411" t="str">
        <f t="shared" ref="Q1411:Q1474" si="134">LEFT(N1411,FIND("/",N1411) - 1)</f>
        <v>publishing</v>
      </c>
      <c r="R1411" t="str">
        <f t="shared" ref="R1411:R1474" si="135">RIGHT(N1411,LEN(N1411) - FIND("/",N1411))</f>
        <v>translations</v>
      </c>
      <c r="S1411" s="12">
        <f t="shared" ref="S1411:S1474" si="136">(J1411/86400)+25569+(-5/24)</f>
        <v>41944.925173611111</v>
      </c>
      <c r="T1411" s="12">
        <f t="shared" ref="T1411:T1474" si="137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6000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428.57142857142856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21.875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20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500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5.5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 t="e">
        <f t="shared" si="132"/>
        <v>#DIV/0!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81.818181818181813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500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14.157303370786517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36.666666666666664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1000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961.53846153846155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300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4.9115913555992146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 t="e">
        <f t="shared" si="132"/>
        <v>#DIV/0!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 t="e">
        <f t="shared" si="132"/>
        <v>#DIV/0!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11.933174224343675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22.222222222222221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 t="e">
        <f t="shared" si="132"/>
        <v>#DIV/0!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12.406947890818859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3.1301786043085986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 t="e">
        <f t="shared" si="132"/>
        <v>#DIV/0!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14.906832298136646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10.012210012210012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1000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129.87012987012986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3.7174721189591078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33.333333333333336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15.138888888888889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13000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89.10891089108911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 t="e">
        <f t="shared" si="132"/>
        <v>#DIV/0!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 t="e">
        <f t="shared" si="132"/>
        <v>#DIV/0!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 t="e">
        <f t="shared" si="132"/>
        <v>#DIV/0!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 t="e">
        <f t="shared" si="132"/>
        <v>#DIV/0!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 t="e">
        <f t="shared" si="132"/>
        <v>#DIV/0!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6666.666666666667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 t="e">
        <f t="shared" si="132"/>
        <v>#DIV/0!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 t="e">
        <f t="shared" si="132"/>
        <v>#DIV/0!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100000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9475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 t="e">
        <f t="shared" si="132"/>
        <v>#DIV/0!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 t="e">
        <f t="shared" si="132"/>
        <v>#DIV/0!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116.66666666666667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9.5238095238095237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34.482758620689658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 t="e">
        <f t="shared" si="132"/>
        <v>#DIV/0!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 t="e">
        <f t="shared" si="132"/>
        <v>#DIV/0!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 t="e">
        <f t="shared" si="132"/>
        <v>#DIV/0!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 t="e">
        <f t="shared" si="132"/>
        <v>#DIV/0!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0.98770699869425127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0.92151035547261961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0.67720090293453727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0.61274509803921573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0.21909908646635898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0.92697896974398586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0.86896072297532156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0.9768637532133676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0.92229771978823627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0.79914757591901975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0.96301423455415447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0.72095974160802856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D1475/E1475</f>
        <v>0.82976534236118027</v>
      </c>
      <c r="P1475" s="7">
        <f t="shared" ref="P1475:P1538" si="139">E1475/L1475</f>
        <v>38.462553191489363</v>
      </c>
      <c r="Q1475" t="str">
        <f t="shared" ref="Q1475:Q1538" si="140">LEFT(N1475,FIND("/",N1475) - 1)</f>
        <v>publishing</v>
      </c>
      <c r="R1475" t="str">
        <f t="shared" ref="R1475:R1538" si="141">RIGHT(N1475,LEN(N1475) - FIND("/",N1475))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0.89073634204275531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0.53002690769934757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0.15115908788590915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0.89839187853741798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8.4629990319513931E-2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0.7279344858962693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0.85440582909832852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47.61904761904762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1000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140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 t="e">
        <f t="shared" si="138"/>
        <v>#DIV/0!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44.666666666666664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416.66666666666669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 t="e">
        <f t="shared" si="138"/>
        <v>#DIV/0!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41.666666666666664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 t="e">
        <f t="shared" si="138"/>
        <v>#DIV/0!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3.2402234636871508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12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133.33333333333334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 t="e">
        <f t="shared" si="138"/>
        <v>#DIV/0!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11.235955056179776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 t="e">
        <f t="shared" si="138"/>
        <v>#DIV/0!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 t="e">
        <f t="shared" si="138"/>
        <v>#DIV/0!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15000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52.631578947368418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400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3.9942938659058487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0.60121167275586185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0.98575141141679357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0.92685736035967015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0.3597918742389018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0.96542569239123877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0.89766606822262118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0.46511627906976744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0.90283539114733302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0.80879151757943024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0.98975602513980299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0.8945115328094051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0.17896405379148131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0.6665833437486981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0.93917878207295535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0.63617683171214268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0.92031182330012995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0.61736016792196569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0.48693393929556888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0.96745585982639537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0.96644295302013428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0.93621270752715013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0.71960178725924362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0.80100450294423275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0.48309178743961351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0.57469358885094446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0.83107497741644087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0.90543389685814435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0.35515567657156388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0.99325631240524859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0.74169827714085912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0.56831922611850061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0.20660303293252344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0.68898994074686515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0.23938716884774977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0.75514442137058713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0.39950714135661308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D1539/E1539</f>
        <v>0.5558643690939411</v>
      </c>
      <c r="P1539" s="7">
        <f t="shared" ref="P1539:P1602" si="145">E1539/L1539</f>
        <v>96.375</v>
      </c>
      <c r="Q1539" t="str">
        <f t="shared" ref="Q1539:Q1602" si="146">LEFT(N1539,FIND("/",N1539) - 1)</f>
        <v>photography</v>
      </c>
      <c r="R1539" t="str">
        <f t="shared" ref="R1539:R1602" si="147">RIGHT(N1539,LEN(N1539) - FIND("/",N1539))</f>
        <v>photobooks</v>
      </c>
      <c r="S1539" s="12">
        <f t="shared" ref="S1539:S1602" si="148">(J1539/86400)+25569+(-5/24)</f>
        <v>42552.106793981475</v>
      </c>
      <c r="T1539" s="12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0.97438752783964366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0.73536927671284047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0.84841628959276016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3000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25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225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 t="e">
        <f t="shared" si="144"/>
        <v>#DIV/0!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3000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3.4602076124567476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 t="e">
        <f t="shared" si="144"/>
        <v>#DIV/0!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11.666666666666666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2.9411764705882355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7.4257425742574261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 t="e">
        <f t="shared" si="144"/>
        <v>#DIV/0!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2.0330969267139478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 t="e">
        <f t="shared" si="144"/>
        <v>#DIV/0!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 t="e">
        <f t="shared" si="144"/>
        <v>#DIV/0!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 t="e">
        <f t="shared" si="144"/>
        <v>#DIV/0!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2.2156573116691285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25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21.428571428571427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300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26.595744680851062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149.25373134328359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 t="e">
        <f t="shared" si="144"/>
        <v>#DIV/0!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70.588235294117652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1000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40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4.7058823529411766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24.285714285714285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7.3313782991202343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 t="e">
        <f t="shared" si="144"/>
        <v>#DIV/0!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2.4154589371980677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151.25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20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40.358744394618832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19.762845849802371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4.3649061545176782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7.6923076923076925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181.81818181818181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9.2536585365853661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119.03571428571429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 t="e">
        <f t="shared" si="144"/>
        <v>#DIV/0!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200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10.75268817204301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1333.3333333333333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 t="e">
        <f t="shared" si="144"/>
        <v>#DIV/0!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1.2658227848101267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 t="e">
        <f t="shared" si="144"/>
        <v>#DIV/0!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7500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 t="e">
        <f t="shared" si="144"/>
        <v>#DIV/0!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 t="e">
        <f t="shared" si="144"/>
        <v>#DIV/0!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58.823529411764703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3.4213098729227762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 t="e">
        <f t="shared" si="144"/>
        <v>#DIV/0!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7333.333333333333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4.8780487804878048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357.14285714285717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43.333333333333336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 t="e">
        <f t="shared" si="144"/>
        <v>#DIV/0!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800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 t="e">
        <f t="shared" si="144"/>
        <v>#DIV/0!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13.623978201634877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D1603/E1603</f>
        <v>0.92379435598600268</v>
      </c>
      <c r="P1603" s="7">
        <f t="shared" ref="P1603:P1666" si="151">E1603/L1603</f>
        <v>48.325535714285714</v>
      </c>
      <c r="Q1603" t="str">
        <f t="shared" ref="Q1603:Q1666" si="152">LEFT(N1603,FIND("/",N1603) - 1)</f>
        <v>music</v>
      </c>
      <c r="R1603" t="str">
        <f t="shared" ref="R1603:R1666" si="153">RIGHT(N1603,LEN(N1603) - FIND("/",N1603))</f>
        <v>rock</v>
      </c>
      <c r="S1603" s="12">
        <f t="shared" ref="S1603:S1666" si="154">(J1603/86400)+25569+(-5/24)</f>
        <v>40637.884641203702</v>
      </c>
      <c r="T1603" s="12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0.99833610648918469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0.99967010886407481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0.81895291020766303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0.99311440677966101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0.99005857434040445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0.68913238233064567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0.98765432098765427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0.84507042253521125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0.36784991723376864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0.79920079920079923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0.90909090909090906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0.98522167487684731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0.97370983446932813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0.87623220153340631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0.95969289827255277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0.68560235063663078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0.95177664974619292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0.75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0.88495575221238942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0.82508250825082508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0.98304601795127511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0.98944591029023743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0.84745762711864403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0.64377682403433478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0.98826436071649171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0.85470085470085466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0.99083477830071831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0.96463022508038587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0.3770028275212064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0.64139567699313704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0.98400984009840098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0.99502487562189057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0.79808459696727851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0.96566523605150212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0.96339113680154143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0.95238095238095233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0.58872012245378547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0.98619329388560162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0.80192461908580592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0.91324200913242004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0.90252707581227432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0.90744101633393826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0.95492742551566079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0.79833391183616798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0.99415801356764066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0.70646414694454251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0.99255583126550873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0.99337748344370858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0.57395265120208638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0.83396512509476872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0.69995333644423707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0.99666184725293416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0.95298178470616712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0.75623897151499875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0.88652482269503541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7.9760717846460619E-2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0.9755495183996048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0.97430276458409448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0.92592592592592593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0.81693473018279739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D1667/E1667</f>
        <v>0.83712030614685484</v>
      </c>
      <c r="P1667" s="7">
        <f t="shared" ref="P1667:P1730" si="157">E1667/L1667</f>
        <v>44.956989247311824</v>
      </c>
      <c r="Q1667" t="str">
        <f t="shared" ref="Q1667:Q1730" si="158">LEFT(N1667,FIND("/",N1667) - 1)</f>
        <v>music</v>
      </c>
      <c r="R1667" t="str">
        <f t="shared" ref="R1667:R1730" si="159">RIGHT(N1667,LEN(N1667) - FIND("/",N1667))</f>
        <v>pop</v>
      </c>
      <c r="S1667" s="12">
        <f t="shared" ref="S1667:S1730" si="160">(J1667/86400)+25569+(-5/24)</f>
        <v>40564.441122685181</v>
      </c>
      <c r="T1667" s="12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0.62158130283441071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0.78831439833062833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0.97430276458409448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0.7155635062611807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0.97465886939571145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0.9933100567676697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0.88541666666666663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0.7806691449814126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0.49578582052553299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0.7277172963847004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0.86705202312138729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0.89552238805970152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0.84459459459459463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0.5714285714285714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0.85106382978723405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0.98597817681410116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 t="e">
        <f t="shared" si="156"/>
        <v>#DIV/0!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4.6052631578947372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0.91638029782359676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0.97222222222222221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277.77777777777777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3.2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2.2573363431151243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3.9370078740157481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2.9874526986656043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2.0920502092050208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10.714285714285714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2000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8.5409252669039137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 t="e">
        <f t="shared" si="156"/>
        <v>#DIV/0!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4.9485352335708628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 t="e">
        <f t="shared" si="156"/>
        <v>#DIV/0!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23.63425925925926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3.8372985418265539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505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16500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98.039215686274517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1.5360983102918586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 t="e">
        <f t="shared" si="156"/>
        <v>#DIV/0!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 t="e">
        <f t="shared" si="156"/>
        <v>#DIV/0!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10.266940451745381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 t="e">
        <f t="shared" si="156"/>
        <v>#DIV/0!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20.588235294117649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147.05882352941177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9.5238095238095237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 t="e">
        <f t="shared" si="156"/>
        <v>#DIV/0!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60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12.709710218607016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454.54545454545456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13.333333333333334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2.3405017921146953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466.66666666666669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114.28571428571429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17.777777777777779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 t="e">
        <f t="shared" si="156"/>
        <v>#DIV/0!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2880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15.384615384615385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171.42857142857142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9.8214285714285712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2.9599271402550089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3000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1.4619883040935673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 t="e">
        <f t="shared" ref="O1731:O1794" si="162">D1731/E1731</f>
        <v>#DIV/0!</v>
      </c>
      <c r="P1731" s="7" t="e">
        <f t="shared" ref="P1731:P1794" si="163">E1731/L1731</f>
        <v>#DIV/0!</v>
      </c>
      <c r="Q1731" t="str">
        <f t="shared" ref="Q1731:Q1794" si="164">LEFT(N1731,FIND("/",N1731) - 1)</f>
        <v>music</v>
      </c>
      <c r="R1731" t="str">
        <f t="shared" ref="R1731:R1794" si="165">RIGHT(N1731,LEN(N1731) - FIND("/",N1731))</f>
        <v>faith</v>
      </c>
      <c r="S1731" s="12">
        <f t="shared" ref="S1731:S1794" si="166">(J1731/86400)+25569+(-5/24)</f>
        <v>42470.843819444439</v>
      </c>
      <c r="T1731" s="12">
        <f t="shared" ref="T1731:T1794" si="167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 t="e">
        <f t="shared" si="162"/>
        <v>#DIV/0!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 t="e">
        <f t="shared" si="162"/>
        <v>#DIV/0!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 t="e">
        <f t="shared" si="162"/>
        <v>#DIV/0!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 t="e">
        <f t="shared" si="162"/>
        <v>#DIV/0!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4500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9.0909090909090917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136.36363636363637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4.7058823529411766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250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1000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 t="e">
        <f t="shared" si="162"/>
        <v>#DIV/0!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0.90225563909774431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0.91954022988505746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0.99585062240663902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0.84420567920184186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0.87708307229670468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0.67521944632005404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0.95278424730044464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0.76953858466463509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0.8097981547882841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0.49598254141454223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0.97181729834791064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0.38436899423446508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0.92592592592592593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0.90473656200106445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0.83333333333333337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0.97248744607115067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0.86206896551724133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0.87183958151700092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0.93808630393996251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0.60444874274661509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0.64516129032258063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0.11299435028248588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0.98127402077030013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5.1020408163265305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1.6815811705957373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 t="e">
        <f t="shared" si="162"/>
        <v>#DIV/0!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2.1872265966754156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26.737967914438503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37.002775208140612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1.7694641051567239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4.6927374301675977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6.4102564102564106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15.982951518380395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2.1777003484320558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1.536062009641743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14.925373134328359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7.3732718894009217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50.251256281407038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2.7596588058203713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2.5161452654533254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3.881439661256175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6.4551825894503869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4.2207449614857024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2.5150905432595572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4.9453946012775605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2.0994475138121547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6.5231572080887146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72.368421052631575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200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20.171149144254279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28.037383177570092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1.6360185851711275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D1795/E1795</f>
        <v>75</v>
      </c>
      <c r="P1795" s="7">
        <f t="shared" ref="P1795:P1858" si="169">E1795/L1795</f>
        <v>20</v>
      </c>
      <c r="Q1795" t="str">
        <f t="shared" ref="Q1795:Q1858" si="170">LEFT(N1795,FIND("/",N1795) - 1)</f>
        <v>photography</v>
      </c>
      <c r="R1795" t="str">
        <f t="shared" ref="R1795:R1858" si="171">RIGHT(N1795,LEN(N1795) - FIND("/",N1795))</f>
        <v>photobooks</v>
      </c>
      <c r="S1795" s="12">
        <f t="shared" ref="S1795:S1858" si="172">(J1795/86400)+25569+(-5/24)</f>
        <v>41940.683333333327</v>
      </c>
      <c r="T1795" s="12">
        <f t="shared" ref="T1795:T1858" si="173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9.0270812437311942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2.5815969020837173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4.5346062052505971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1.4803849000740192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7.3327222731439043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57.281970499785196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4.8900634249471455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7.2186836518046711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2.0624631703005303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3.2467532467532467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2.8429933969185619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2.7469173483091196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33.840947546531304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9.0415913200723335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2.4150422632396067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9.2105263157894743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30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1350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7.5144508670520231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 t="e">
        <f t="shared" si="168"/>
        <v>#DIV/0!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2.0332090816672315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 t="e">
        <f t="shared" si="168"/>
        <v>#DIV/0!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49.115913555992144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1.9110308949994692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 t="e">
        <f t="shared" si="168"/>
        <v>#DIV/0!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48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15.231400117164617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0.74134479946623177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0.86313193588162762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0.99933377748167884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0.95192765349833408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0.99009900990099009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0.99341860176331798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0.99840255591054317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0.59994000599940001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0.98489822718319109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0.970873786407767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0.7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0.38095238095238093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0.84709868699703517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0.96153846153846156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0.49915144254766897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0.32590983161325365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0.99851221679697255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0.48709206039941549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0.91836734693877553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0.98280098280098283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0.79840319361277445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0.80641194263830562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0.98619329388560162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0.72502295906037029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0.82726671078755787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0.93138776777398324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0.99667774086378735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0.98500601948123012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0.99923136049192929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0.85494442861214026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0.98159509202453987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0.97920495086023163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0.64910208780904677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0.98765432098765427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D1859/E1859</f>
        <v>1</v>
      </c>
      <c r="P1859" s="7">
        <f t="shared" ref="P1859:P1922" si="175">E1859/L1859</f>
        <v>136.36363636363637</v>
      </c>
      <c r="Q1859" t="str">
        <f t="shared" ref="Q1859:Q1922" si="176">LEFT(N1859,FIND("/",N1859) - 1)</f>
        <v>music</v>
      </c>
      <c r="R1859" t="str">
        <f t="shared" ref="R1859:R1922" si="177">RIGHT(N1859,LEN(N1859) - FIND("/",N1859))</f>
        <v>rock</v>
      </c>
      <c r="S1859" s="12">
        <f t="shared" ref="S1859:S1922" si="178">(J1859/86400)+25569+(-5/24)</f>
        <v>41864.560335648144</v>
      </c>
      <c r="T1859" s="12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0.91955706730888598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0.75853350189633373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0.7492507492507493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 t="e">
        <f t="shared" si="174"/>
        <v>#DIV/0!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12.371134020618557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250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2.3314203730272598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27500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200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2000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20.542317173377157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 t="e">
        <f t="shared" si="174"/>
        <v>#DIV/0!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9.6952908587257625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1.3930561508786969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94.339622641509436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222.22222222222223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6153.8461538461543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196.07843137254903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 t="e">
        <f t="shared" si="174"/>
        <v>#DIV/0!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 t="e">
        <f t="shared" si="174"/>
        <v>#DIV/0!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 t="e">
        <f t="shared" si="174"/>
        <v>#DIV/0!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833.33333333333337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4.9800796812749004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0.57909076958267824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0.99112426035502954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0.95415472779369626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0.74019245003700962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0.85963923337091319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0.97959183673469385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0.8995502248875562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0.60211946050096343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0.93808630393996251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0.6916374689987913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0.94741828517290383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0.7320644216691069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0.96153846153846156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0.8733624454148472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0.98309492847854352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0.80679785330948117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0.97602213341530897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0.69204152249134943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0.75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0.91437433022080306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37.078651685393261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83.333333333333329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2.1459227467811157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1000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595.23809523809518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2.3386342376052385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352.94117647058823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57.736720554272516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7.0864547479246811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2.5383742459535328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4250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1.6863406408094435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75.353218210361064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11.1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62.5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196.07843137254903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1.9022070479209852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96.15384615384616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2.109704641350211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2.3239600278875203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D1923/E1923</f>
        <v>0.73099415204678364</v>
      </c>
      <c r="P1923" s="7">
        <f t="shared" ref="P1923:P1986" si="181">E1923/L1923</f>
        <v>54</v>
      </c>
      <c r="Q1923" t="str">
        <f t="shared" ref="Q1923:Q1986" si="182">LEFT(N1923,FIND("/",N1923) - 1)</f>
        <v>music</v>
      </c>
      <c r="R1923" t="str">
        <f t="shared" ref="R1923:R1986" si="183">RIGHT(N1923,LEN(N1923) - FIND("/",N1923))</f>
        <v>indie rock</v>
      </c>
      <c r="S1923" s="12">
        <f t="shared" ref="S1923:S1986" si="184">(J1923/86400)+25569+(-5/24)</f>
        <v>41074.013229166667</v>
      </c>
      <c r="T1923" s="12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0.86542622241453915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0.41528239202657807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0.87412587412587417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0.90634441087613293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0.51182486035711727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0.967741935483871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0.96958174904942962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0.99688473520249221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0.78740157480314965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0.8291805208912032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0.93466263129784588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0.57993427411560028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0.80893059375505583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0.92250922509225097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0.85822078244560884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0.53405965446340353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0.86256469235192634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0.90334236675700086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0.58505850585058505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0.79290599062360123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0.72233284615995819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5.8642427796510778E-2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0.12689461592489362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0.28734145934980376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0.66779449737334162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0.99370241097047451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0.12496703994321498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0.9433730870752226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0.49870668732420587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0.47071228182485736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0.50384846656598337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0.44258232031157796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0.14307215987455432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0.25088104045385101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0.34009749461512301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0.59699817378258635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6.9658658640927726E-2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0.63802202962463883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0.84815586681529587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9.0466528650930564E-2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0.5183361409874303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0.78812012609922022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0.38524141853145971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0.38127192313558028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0.48369210308310667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0.27017534379812497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0.35091905701031001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0.17268771154244664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8.8354833009365613E-2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0.380188068962732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0.14826236508124777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0.38936138067230952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0.26631442145855083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0.47913745675035807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0.28851702250432776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0.24855218353093231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9.7385668105708714E-2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0.87031327056721053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0.28182984906151504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19.685039370078741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 t="e">
        <f t="shared" si="180"/>
        <v>#DIV/0!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23.255813953488371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4.7288776796973515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D1987/E1987</f>
        <v>31.372549019607842</v>
      </c>
      <c r="P1987" s="7">
        <f t="shared" ref="P1987:P2050" si="187">E1987/L1987</f>
        <v>12.75</v>
      </c>
      <c r="Q1987" t="str">
        <f t="shared" ref="Q1987:Q2050" si="188">LEFT(N1987,FIND("/",N1987) - 1)</f>
        <v>photography</v>
      </c>
      <c r="R1987" t="str">
        <f t="shared" ref="R1987:R2050" si="189">RIGHT(N1987,LEN(N1987) - FIND("/",N1987))</f>
        <v>people</v>
      </c>
      <c r="S1987" s="12">
        <f t="shared" ref="S1987:S2050" si="190">(J1987/86400)+25569+(-5/24)</f>
        <v>42555.490405092591</v>
      </c>
      <c r="T1987" s="12">
        <f t="shared" ref="T1987:T2050" si="191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2000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2.3544520547945207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240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100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5.8939096267190569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14.285714285714286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750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 t="e">
        <f t="shared" si="186"/>
        <v>#DIV/0!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 t="e">
        <f t="shared" si="186"/>
        <v>#DIV/0!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12.820512820512821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 t="e">
        <f t="shared" si="186"/>
        <v>#DIV/0!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 t="e">
        <f t="shared" si="186"/>
        <v>#DIV/0!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3.8167938931297711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131.35593220338984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8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0.26169167011623867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0.46126691016024318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0.32051282051282054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0.42658388891619026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0.80853750926786128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0.40348612007746931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0.86423551454854064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0.85415443175638928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0.32769909358430716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0.31244825075846816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0.12201609636343226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0.42571306939123033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0.20205540864443552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1.2797899533647527E-2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0.88495466450999938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0.10851375010281678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0.79934517643146741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0.97805794707442562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0.20622394167162034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0.51993067590987874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0.3557452863749555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0.79912415992072683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0.61935228138412846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0.17083796019475528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0.49714143673875216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0.74915861995392985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0.83160774725777342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0.79260237780713338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0.27685492801771872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0.44201041357541748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0.83090984628167841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0.32874406616960566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0.55967225592692915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0.25851818239578012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0.47385184808736214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0.75948405716383338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0.33280483924860654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0.23780505930263665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0.73412383788196467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0.4029474261061578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0.5498639810152226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0.80951995466688254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0.19754671230922835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0.92410054213898474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0.12207271497939337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0.82576383154417832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0.97088340482865887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0.67416202651518908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D2051/E2051</f>
        <v>0.83201112898086127</v>
      </c>
      <c r="P2051" s="7">
        <f t="shared" ref="P2051:P2114" si="193">E2051/L2051</f>
        <v>80.991037735849048</v>
      </c>
      <c r="Q2051" t="str">
        <f t="shared" ref="Q2051:Q2114" si="194">LEFT(N2051,FIND("/",N2051) - 1)</f>
        <v>technology</v>
      </c>
      <c r="R2051" t="str">
        <f t="shared" ref="R2051:R2114" si="195">RIGHT(N2051,LEN(N2051) - FIND("/",N2051))</f>
        <v>hardware</v>
      </c>
      <c r="S2051" s="12">
        <f t="shared" ref="S2051:S2114" si="196">(J2051/86400)+25569+(-5/24)</f>
        <v>41575.319016203699</v>
      </c>
      <c r="T2051" s="12">
        <f t="shared" ref="T2051:T2114" si="197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0.21129587761742769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0.76709176335219098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0.28324760372527247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0.98990298950702826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0.88034811479739417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0.59731209556993525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0.65166957745744603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0.49448109648216254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0.59424326833797581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0.69707461021911377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0.50916496945010181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0.92661230541141582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0.86973916522434924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0.67544748395812226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0.52310349124983502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0.50196991819772718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0.45745654162854527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0.78821656050955413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0.95035461532116094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0.7787758049309903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0.31513214120945193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0.3562141559505575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0.90308564788501133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0.65528952984942102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0.97560975609756095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5.9581481653622974E-2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0.18404371998667193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0.86574090106312984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0.76216607598795783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0.34701738557101713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0.19692792437967704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0.87281795511221949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0.90307043949428056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0.88235294117647056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0.92307692307692313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0.80949811117107395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0.99304865938430986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0.96587250482936249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0.86572091466300372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0.83056202471088125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0.86926003153240772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0.83009749033858748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0.98732927431298334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0.97592713077423554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0.82958046930552265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0.98360655737704916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0.99667774086378735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0.75547720977083854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0.73170731707317072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0.88300220750551872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0.73529411764705888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0.68435410066877855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0.77220077220077221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0.39370078740157483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0.93418259023354566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0.92822069375214655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0.93185789167152011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0.93874677305796761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0.99651220727453915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0.93896713615023475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D2115/E2115</f>
        <v>0.9536784741144414</v>
      </c>
      <c r="P2115" s="7">
        <f t="shared" ref="P2115:P2178" si="199">E2115/L2115</f>
        <v>68.598130841121488</v>
      </c>
      <c r="Q2115" t="str">
        <f t="shared" ref="Q2115:Q2178" si="200">LEFT(N2115,FIND("/",N2115) - 1)</f>
        <v>music</v>
      </c>
      <c r="R2115" t="str">
        <f t="shared" ref="R2115:R2178" si="201">RIGHT(N2115,LEN(N2115) - FIND("/",N2115))</f>
        <v>indie rock</v>
      </c>
      <c r="S2115" s="12">
        <f t="shared" ref="S2115:S2178" si="202">(J2115/86400)+25569+(-5/24)</f>
        <v>41870.657129629624</v>
      </c>
      <c r="T2115" s="12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0.95510983763132762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0.44313146233382572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0.99103935252095632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0.67681895093062605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0.74288133956363156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0.99255583126550873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0.99127307962524913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176.05633802816902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258.06451612903226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9.5652173913043477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70.422535211267601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2000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3.4670629024269441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600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8.4745762711864412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494.11764705882354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20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47.326300645057479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62.5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57.692307692307693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10.460251046025105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1677.5005242189138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3.5203830176723225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7.8125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18.450184501845019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892.85714285714289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 t="e">
        <f t="shared" si="198"/>
        <v>#DIV/0!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17.470881863560731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8.8888888888888893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58.484349258649097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3.285870755750274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5000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143.59351988217966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50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 t="e">
        <f t="shared" si="198"/>
        <v>#DIV/0!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123.45679012345678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381.35593220338984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600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10959.558823529413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125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43.478260869565219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37.508372404554585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3.547105561861521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15.174422398256763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138.46153846153845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117.64705882352941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0.86393088552915764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0.89073634204275531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0.75642965204236001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0.97431355181576618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0.72129255626081934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0.68212824010914053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0.83333333333333337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0.82249280204563102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0.55292259083728279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0.94272920103700208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0.78784468204839619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0.97110949259529011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0.4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0.79352483732740831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D2179/E2179</f>
        <v>0.99880143827407109</v>
      </c>
      <c r="P2179" s="7">
        <f t="shared" ref="P2179:P2242" si="205">E2179/L2179</f>
        <v>65.868421052631575</v>
      </c>
      <c r="Q2179" t="str">
        <f t="shared" ref="Q2179:Q2242" si="206">LEFT(N2179,FIND("/",N2179) - 1)</f>
        <v>music</v>
      </c>
      <c r="R2179" t="str">
        <f t="shared" ref="R2179:R2242" si="207">RIGHT(N2179,LEN(N2179) - FIND("/",N2179))</f>
        <v>rock</v>
      </c>
      <c r="S2179" s="12">
        <f t="shared" ref="S2179:S2242" si="208">(J2179/86400)+25569+(-5/24)</f>
        <v>42502.042442129627</v>
      </c>
      <c r="T2179" s="12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0.72129255626081934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0.61957868649318459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0.93297333002438787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0.6531678641410843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0.19077901430842609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0.2043828772567276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0.35119758376062371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5.3851166147002916E-2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0.91178481878276729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9.8556880871834174E-2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0.24261426363435637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0.19870839542970692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0.54168092142775692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0.83518930957683746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9.2486390242315877E-2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0.2210563546333412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0.18609151980944227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0.83107497741644087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0.87845893204492687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0.10514903245540549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0.75248791316289487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0.68037496220139104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0.18445079774970027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0.26128886671892443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0.14200889330694336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0.91282519397535367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0.7526342197691922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0.65789473684210531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0.97345132743362828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0.98425196850393704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0.66312997347480107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0.89746466232892075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0.5112474437627812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0.87425324202243915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0.5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0.34187839385530566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0.63953488372093026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0.94637223974763407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0.9882352941176471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0.81411347113560695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0.98522167487684731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0.98870056497175141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0.92489826119126894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0.61500615006150061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0.94517958412098302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0.41126876413736374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0.10583876693602969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0.92197480857498026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0.63541717581504475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8.5143338810888133E-2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0.58463274016314548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0.79394731926022788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8.2499429103950597E-2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0.20169423154497781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0.30116853391157694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8.5836909871244635E-2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0.65225026340876024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0.18618259192765477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0.28334408991452453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0.72780203784570596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0.78108719213838873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0.36943992906753365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D2243/E2243</f>
        <v>0.12400793650793651</v>
      </c>
      <c r="P2243" s="7">
        <f t="shared" ref="P2243:P2306" si="211">E2243/L2243</f>
        <v>49.472392638036808</v>
      </c>
      <c r="Q2243" t="str">
        <f t="shared" ref="Q2243:Q2306" si="212">LEFT(N2243,FIND("/",N2243) - 1)</f>
        <v>games</v>
      </c>
      <c r="R2243" t="str">
        <f t="shared" ref="R2243:R2306" si="213">RIGHT(N2243,LEN(N2243) - FIND("/",N2243))</f>
        <v>tabletop games</v>
      </c>
      <c r="S2243" s="12">
        <f t="shared" ref="S2243:S2306" si="214">(J2243/86400)+25569+(-5/24)</f>
        <v>42766.619212962956</v>
      </c>
      <c r="T2243" s="12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7.3524135326758902E-2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1.0749798441279227E-4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0.2652379184128163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3.7778260499995275E-2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0.99880143827407109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0.95735872490167662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0.93271152564956694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0.59251735229388858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0.10255232219478377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0.74377482348473378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0.36727198530912059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0.88740987243483083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0.21748586341887777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0.34884747858341431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0.44901777362020578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0.15719810104693935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0.68259385665529015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5.3558995233249425E-2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0.30588523186100575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0.12828736369467608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0.64871240416748577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0.86545118855296566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0.55545269394556562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0.33500837520938026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0.31223980016652791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0.26279482294198803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0.97465886939571145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5.5504984347594412E-2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0.13884106585509437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0.35324455120279769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7.371369600471768E-2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0.45380286803412595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0.83612040133779264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0.2452367477834371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0.94501647446457993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0.70880587058038691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0.36941263391207979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0.65019505851755521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0.24778447807233789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0.54054054054054057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0.53956834532374098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0.99151920572701502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0.94143194937606589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0.82394946443284811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0.99933377748167884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0.83348922668869552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0.99900099900099903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0.93109869646182497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0.96092248558616267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0.57870370370370372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0.93239658556370353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0.92391304347826086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0.68455265852870462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0.79840319361277445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0.6708193579300431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0.99403578528827041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0.95171626165852419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0.28557829604950025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0.98765432098765427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0.74847834352760834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0.5859872611464968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0.91442537934476109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0.99304537224305767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D2307/E2307</f>
        <v>0.98787113769826029</v>
      </c>
      <c r="P2307" s="7">
        <f t="shared" ref="P2307:P2370" si="217">E2307/L2307</f>
        <v>109.10778443113773</v>
      </c>
      <c r="Q2307" t="str">
        <f t="shared" ref="Q2307:Q2370" si="218">LEFT(N2307,FIND("/",N2307) - 1)</f>
        <v>music</v>
      </c>
      <c r="R2307" t="str">
        <f t="shared" ref="R2307:R2370" si="219">RIGHT(N2307,LEN(N2307) - FIND("/",N2307))</f>
        <v>indie rock</v>
      </c>
      <c r="S2307" s="12">
        <f t="shared" ref="S2307:S2370" si="220">(J2307/86400)+25569+(-5/24)</f>
        <v>41834.486944444441</v>
      </c>
      <c r="T2307" s="12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0.93669293867337511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0.93757815259204103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0.98710622111850588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0.93743115739937843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0.23318732025669259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0.96051227321237997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0.92707045735475901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0.56869752343602487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0.63706440721156909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0.97465886939571145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0.9611441459913882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0.96153846153846156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0.82603667602841568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0.92850510677808729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0.92030185900975525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2.5561743341404357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31.764705882352942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2.0833333333333335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4.823151125401929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12.5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138.88888888888889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0.19007998620127917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0.39300451955197485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0.9441087613293051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0.97634456594510155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0.69293466492278111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0.94066297926778797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0.47132757266300079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0.98087297694948505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0.97778473091364204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0.19203715995860063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0.9036825062128172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0.98869591009458524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0.33989558407657167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0.94538063387771498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 t="e">
        <f t="shared" si="216"/>
        <v>#DIV/0!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 t="e">
        <f t="shared" si="216"/>
        <v>#DIV/0!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33.333333333333336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1000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 t="e">
        <f t="shared" si="216"/>
        <v>#DIV/0!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1538.4615384615386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66.666666666666671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259.25925925925924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 t="e">
        <f t="shared" si="216"/>
        <v>#DIV/0!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 t="e">
        <f t="shared" si="216"/>
        <v>#DIV/0!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175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 t="e">
        <f t="shared" si="216"/>
        <v>#DIV/0!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 t="e">
        <f t="shared" si="216"/>
        <v>#DIV/0!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1400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145.45454545454547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 t="e">
        <f t="shared" si="216"/>
        <v>#DIV/0!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 t="e">
        <f t="shared" si="216"/>
        <v>#DIV/0!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 t="e">
        <f t="shared" si="216"/>
        <v>#DIV/0!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6.8119891008174385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2500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 t="e">
        <f t="shared" si="216"/>
        <v>#DIV/0!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3.5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 t="e">
        <f t="shared" si="216"/>
        <v>#DIV/0!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 t="e">
        <f t="shared" si="216"/>
        <v>#DIV/0!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 t="e">
        <f t="shared" si="216"/>
        <v>#DIV/0!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9.5057034220532319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74.626865671641795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400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 t="e">
        <f t="shared" ref="O2371:O2434" si="222">D2371/E2371</f>
        <v>#DIV/0!</v>
      </c>
      <c r="P2371" s="7" t="e">
        <f t="shared" ref="P2371:P2434" si="223">E2371/L2371</f>
        <v>#DIV/0!</v>
      </c>
      <c r="Q2371" t="str">
        <f t="shared" ref="Q2371:Q2434" si="224">LEFT(N2371,FIND("/",N2371) - 1)</f>
        <v>technology</v>
      </c>
      <c r="R2371" t="str">
        <f t="shared" ref="R2371:R2434" si="225">RIGHT(N2371,LEN(N2371) - FIND("/",N2371))</f>
        <v>web</v>
      </c>
      <c r="S2371" s="12">
        <f t="shared" ref="S2371:S2434" si="226">(J2371/86400)+25569+(-5/24)</f>
        <v>42380.60429398148</v>
      </c>
      <c r="T2371" s="12">
        <f t="shared" ref="T2371:T2434" si="227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304.8780487804878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 t="e">
        <f t="shared" si="222"/>
        <v>#DIV/0!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30.555555555555557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17000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2200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 t="e">
        <f t="shared" si="222"/>
        <v>#DIV/0!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9.1931480403272765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 t="e">
        <f t="shared" si="222"/>
        <v>#DIV/0!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 t="e">
        <f t="shared" si="222"/>
        <v>#DIV/0!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 t="e">
        <f t="shared" si="222"/>
        <v>#DIV/0!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272.72727272727275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54.964990451941439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40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22.988505747126435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125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82.487309644670049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 t="e">
        <f t="shared" si="222"/>
        <v>#DIV/0!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146.19883040935673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79.91360691144709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533.33333333333337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 t="e">
        <f t="shared" si="222"/>
        <v>#DIV/0!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800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 t="e">
        <f t="shared" si="222"/>
        <v>#DIV/0!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2000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1666.6666666666667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 t="e">
        <f t="shared" si="222"/>
        <v>#DIV/0!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500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 t="e">
        <f t="shared" si="222"/>
        <v>#DIV/0!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 t="e">
        <f t="shared" si="222"/>
        <v>#DIV/0!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 t="e">
        <f t="shared" si="222"/>
        <v>#DIV/0!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 t="e">
        <f t="shared" si="222"/>
        <v>#DIV/0!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139.30348258706468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230.76923076923077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5.9405940594059405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 t="e">
        <f t="shared" si="222"/>
        <v>#DIV/0!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4.4404973357015987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2.4163568773234201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3.9589706676264171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500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54.347826086956523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 t="e">
        <f t="shared" si="222"/>
        <v>#DIV/0!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165.56291390728478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 t="e">
        <f t="shared" si="222"/>
        <v>#DIV/0!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120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32.608695652173914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179.1044776119403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4000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 t="e">
        <f t="shared" si="222"/>
        <v>#DIV/0!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5000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 t="e">
        <f t="shared" si="222"/>
        <v>#DIV/0!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6.7453018792483004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6000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500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7500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80.645161290322577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3500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 t="e">
        <f t="shared" si="222"/>
        <v>#DIV/0!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50000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35000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69.825436408977552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142.85714285714286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50000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7000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 t="e">
        <f t="shared" ref="O2435:O2498" si="228">D2435/E2435</f>
        <v>#DIV/0!</v>
      </c>
      <c r="P2435" s="7" t="e">
        <f t="shared" ref="P2435:P2498" si="229">E2435/L2435</f>
        <v>#DIV/0!</v>
      </c>
      <c r="Q2435" t="str">
        <f t="shared" ref="Q2435:Q2498" si="230">LEFT(N2435,FIND("/",N2435) - 1)</f>
        <v>food</v>
      </c>
      <c r="R2435" t="str">
        <f t="shared" ref="R2435:R2498" si="231">RIGHT(N2435,LEN(N2435) - FIND("/",N2435))</f>
        <v>food trucks</v>
      </c>
      <c r="S2435" s="12">
        <f t="shared" ref="S2435:S2498" si="232">(J2435/86400)+25569+(-5/24)</f>
        <v>42397.691469907404</v>
      </c>
      <c r="T2435" s="12">
        <f t="shared" ref="T2435:T2498" si="233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769.23076923076928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204.24836601307189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2600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 t="e">
        <f t="shared" si="228"/>
        <v>#DIV/0!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300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 t="e">
        <f t="shared" si="228"/>
        <v>#DIV/0!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500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0.9269558769002596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0.79401839475947855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0.49379070532817454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0.92081031307550643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0.57870370370370372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0.59530896535301825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0.23408239700374531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0.93023255813953487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0.92592592592592593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0.98489628713797672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0.86617583369423989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0.74906367041198507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0.64641241111829351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0.99161378059836813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0.5494505494505495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0.5528934758569849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0.97747556311092221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0.9076057360682519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0.97799511002444983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0.99217929263452787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0.96339113680154143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0.90327436958976293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0.86021505376344087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0.90009000900090008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0.55511498810467885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0.84388185654008441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0.93268791329733147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0.87976539589442815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0.96933038656895809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0.78125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0.73659254254067463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0.99996400129595331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0.95492742551566079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0.95217691447070874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0.58365758754863817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0.78431372549019607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0.74938176004796042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0.88565330215833715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0.99900099900099903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0.87929656274980017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0.83810052896116249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0.96852300242130751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0.37641154328732745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0.99949358991444337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0.93720712277413309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0.74810302447365606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0.82372322899505768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0.96899224806201545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0.8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0.77700077700077697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0.9900467302056658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0.78408823606283162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D2499/E2499</f>
        <v>0.88674886828675692</v>
      </c>
      <c r="P2499" s="7">
        <f t="shared" ref="P2499:P2562" si="235">E2499/L2499</f>
        <v>80.551071428571419</v>
      </c>
      <c r="Q2499" t="str">
        <f t="shared" ref="Q2499:Q2562" si="236">LEFT(N2499,FIND("/",N2499) - 1)</f>
        <v>music</v>
      </c>
      <c r="R2499" t="str">
        <f t="shared" ref="R2499:R2562" si="237">RIGHT(N2499,LEN(N2499) - FIND("/",N2499))</f>
        <v>indie rock</v>
      </c>
      <c r="S2499" s="12">
        <f t="shared" ref="S2499:S2562" si="238">(J2499/86400)+25569+(-5/24)</f>
        <v>40730.670578703699</v>
      </c>
      <c r="T2499" s="12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0.94696969696969702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0.49352251696483651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0.88235294117647056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39.145907473309606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1279.0697674418604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 t="e">
        <f t="shared" si="234"/>
        <v>#DIV/0!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 t="e">
        <f t="shared" si="234"/>
        <v>#DIV/0!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 t="e">
        <f t="shared" si="234"/>
        <v>#DIV/0!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166.66666666666666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 t="e">
        <f t="shared" si="234"/>
        <v>#DIV/0!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 t="e">
        <f t="shared" si="234"/>
        <v>#DIV/0!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95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666.66666666666663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 t="e">
        <f t="shared" si="234"/>
        <v>#DIV/0!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 t="e">
        <f t="shared" si="234"/>
        <v>#DIV/0!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 t="e">
        <f t="shared" si="234"/>
        <v>#DIV/0!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57.142857142857146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5.376344086021505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 t="e">
        <f t="shared" si="234"/>
        <v>#DIV/0!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10.186757215619695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 t="e">
        <f t="shared" si="234"/>
        <v>#DIV/0!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2307.6923076923076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 t="e">
        <f t="shared" si="234"/>
        <v>#DIV/0!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0.91334276877303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0.63920454545454541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0.98425196850393704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0.99676052828308004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0.88534749889331565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0.97919216646266827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0.93240310583474562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0.95892600287677798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0.99601593625498008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0.79286422200198214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0.90361445783132532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0.95238095238095233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0.96362322331968198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0.86206896551724133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0.90909090909090906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0.88481785287150438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0.99750623441396513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0.96711798839458418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0.93432995194874535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0.96551724137931039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0.63938618925831203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0.99186669311644515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0.51203277009728621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0.8951406649616368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0.83434466019417475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0.98183603338242509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0.97273853779429986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0.99160945842868042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0.97338100913786252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0.93896713615023475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0.64294899271324479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0.81433224755700329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0.9315323707498836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0.94783715012722647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0.84427767354596628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0.91844232182218954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0.898876404494382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0.99900099900099903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 t="e">
        <f t="shared" ref="O2563:O2626" si="240">D2563/E2563</f>
        <v>#DIV/0!</v>
      </c>
      <c r="P2563" s="7" t="e">
        <f t="shared" ref="P2563:P2626" si="241">E2563/L2563</f>
        <v>#DIV/0!</v>
      </c>
      <c r="Q2563" t="str">
        <f t="shared" ref="Q2563:Q2626" si="242">LEFT(N2563,FIND("/",N2563) - 1)</f>
        <v>food</v>
      </c>
      <c r="R2563" t="str">
        <f t="shared" ref="R2563:R2626" si="243">RIGHT(N2563,LEN(N2563) - FIND("/",N2563))</f>
        <v>food trucks</v>
      </c>
      <c r="S2563" s="12">
        <f t="shared" ref="S2563:S2626" si="244">(J2563/86400)+25569+(-5/24)</f>
        <v>42260.320474537039</v>
      </c>
      <c r="T2563" s="12">
        <f t="shared" ref="T2563:T2626" si="245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133.33333333333334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 t="e">
        <f t="shared" si="240"/>
        <v>#DIV/0!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 t="e">
        <f t="shared" si="240"/>
        <v>#DIV/0!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100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 t="e">
        <f t="shared" si="240"/>
        <v>#DIV/0!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375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200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44.827586206896555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118.64406779661017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400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 t="e">
        <f t="shared" si="240"/>
        <v>#DIV/0!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 t="e">
        <f t="shared" si="240"/>
        <v>#DIV/0!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 t="e">
        <f t="shared" si="240"/>
        <v>#DIV/0!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 t="e">
        <f t="shared" si="240"/>
        <v>#DIV/0!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 t="e">
        <f t="shared" si="240"/>
        <v>#DIV/0!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 t="e">
        <f t="shared" si="240"/>
        <v>#DIV/0!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 t="e">
        <f t="shared" si="240"/>
        <v>#DIV/0!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722.02166064981952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166.66666666666666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9.433962264150944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90000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200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 t="e">
        <f t="shared" si="240"/>
        <v>#DIV/0!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600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600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41.084634346754314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25.751072961373392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10000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 t="e">
        <f t="shared" si="240"/>
        <v>#DIV/0!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57.692307692307693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600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 t="e">
        <f t="shared" si="240"/>
        <v>#DIV/0!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80000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8.2191780821917817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4.2393410852713176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17.647058823529413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2.5641025641025643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100.45555555555555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14.425851125216388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0.15119443604475355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0.30666223710101964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0.98536036036036034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0.95952714502293279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0.93091173402138871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0.90864034363125723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0.2452783909737552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0.44657809534442333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0.32916271632221045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0.70758836850916274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3.5834120598104049E-2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0.58220332519607154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0.98996832101372756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0.98039215686274506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0.58904916102443328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0.87310318333420645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0.11394712853236098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0.94888663967611331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0.53078556263269638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0.69612525970826999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0.6854949273375377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0.76228808391267233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0.8771929824561403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7.2494203861856857E-2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D2627/E2627</f>
        <v>0.10460251046025104</v>
      </c>
      <c r="P2627" s="7">
        <f t="shared" ref="P2627:P2690" si="247">E2627/L2627</f>
        <v>27.576923076923077</v>
      </c>
      <c r="Q2627" t="str">
        <f t="shared" ref="Q2627:Q2690" si="248">LEFT(N2627,FIND("/",N2627) - 1)</f>
        <v>technology</v>
      </c>
      <c r="R2627" t="str">
        <f t="shared" ref="R2627:R2690" si="249">RIGHT(N2627,LEN(N2627) - FIND("/",N2627))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0.8928571428571429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0.15463917525773196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0.90604751619870405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0.78284014404258651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0.6333122229259025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0.87210379779401348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0.72987721691678031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0.28199199142744347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0.94320486815415816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0.53390282968499736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0.60168471720818295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0.98300283286118983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0.6097560975609756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0.94637223974763407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100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 t="e">
        <f t="shared" si="246"/>
        <v>#DIV/0!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2.9797616673387521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48.709206039941549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9.5238095238095237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11.880316738748508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69.444444444444443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113.20754716981132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1008.0645161290323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167.5977653631285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53.506592776609978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112.99435028248588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8.6793737236215112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1960.7843137254902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4.7543581616481774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8.7438064704167875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5.336767839925427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1076.9230769230769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36.759189797449359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1052.6315789473683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0.97181729834791064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0.93632958801498123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0.95605722002461846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0.96685082872928174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0.81206496519721583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0.6277657002632222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0.90361445783132532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0.58582308142940831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0.79920079920079923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15.586372745490982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8.8152327221438647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3.0129557095510697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3.6258158085569252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1.5913430935709738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13.178703215603585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1.9848771266540643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5.7101024890190333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7272.727272727273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303.030303030303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115.94202898550725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145.45454545454547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3.5335689045936394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416.66666666666669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87.5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5000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 t="e">
        <f t="shared" si="246"/>
        <v>#DIV/0!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 t="e">
        <f t="shared" si="246"/>
        <v>#DIV/0!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675.67567567567562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D2691/E2691</f>
        <v>35000</v>
      </c>
      <c r="P2691" s="7">
        <f t="shared" ref="P2691:P2754" si="253">E2691/L2691</f>
        <v>1</v>
      </c>
      <c r="Q2691" t="str">
        <f t="shared" ref="Q2691:Q2754" si="254">LEFT(N2691,FIND("/",N2691) - 1)</f>
        <v>food</v>
      </c>
      <c r="R2691" t="str">
        <f t="shared" ref="R2691:R2754" si="255">RIGHT(N2691,LEN(N2691) - FIND("/",N2691))</f>
        <v>food trucks</v>
      </c>
      <c r="S2691" s="12">
        <f t="shared" ref="S2691:S2754" si="256">(J2691/86400)+25569+(-5/24)</f>
        <v>42551.75335648148</v>
      </c>
      <c r="T2691" s="12">
        <f t="shared" ref="T2691:T2754" si="257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9.3174935942231532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1857.1428571428571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140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125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30000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211.26760563380282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17.699115044247787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3.7947533410328327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307.57400999615533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 t="e">
        <f t="shared" si="252"/>
        <v>#DIV/0!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142.84285714285716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2.1656050955414012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2.9061319383900028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0.96385542168674698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16.593886462882097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9.4882116158711902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0.89049460614695708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0.28502645579934421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0.42878824228336598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0.98419384682006972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0.64977110188508336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0.99288979177247338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0.7611403265983947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0.97807801150219742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0.85943140018563713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0.37789693427962928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0.83347155069882417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0.83261173649503761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0.96540627514078836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0.91883614088820831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0.8465680132741864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6.8399452804377564E-2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0.39597687495050288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0.71403070332024277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0.33684187539580285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0.6918380407146687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0.94567119012719281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0.20275339105046533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0.49547466472881019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0.9574875526618154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0.58722447482014073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0.95874213032501354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0.84566596194503174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0.92990384794212277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4.4241914790072115E-5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0.1022354113475854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0.8136696501220505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0.40640362056857487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0.67594970934162502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0.26035502958579881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0.967741935483871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228.57142857142858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3.4199726402188784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 t="e">
        <f t="shared" si="252"/>
        <v>#DIV/0!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19.161676646706585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4.5688178183894914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3.7453183520599249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3.5714285714285716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94.339622641509436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90.909090909090907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 t="e">
        <f t="shared" si="252"/>
        <v>#DIV/0!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 t="e">
        <f t="shared" si="252"/>
        <v>#DIV/0!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8.7272727272727266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D2755/E2755</f>
        <v>5.2631578947368425</v>
      </c>
      <c r="P2755" s="7">
        <f t="shared" ref="P2755:P2818" si="259">E2755/L2755</f>
        <v>47.5</v>
      </c>
      <c r="Q2755" t="str">
        <f t="shared" ref="Q2755:Q2818" si="260">LEFT(N2755,FIND("/",N2755) - 1)</f>
        <v>publishing</v>
      </c>
      <c r="R2755" t="str">
        <f t="shared" ref="R2755:R2818" si="261">RIGHT(N2755,LEN(N2755) - FIND("/",N2755))</f>
        <v>children's books</v>
      </c>
      <c r="S2755" s="12">
        <f t="shared" ref="S2755:S2818" si="262">(J2755/86400)+25569+(-5/24)</f>
        <v>41117.692395833328</v>
      </c>
      <c r="T2755" s="12">
        <f t="shared" ref="T2755:T2818" si="263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 t="e">
        <f t="shared" si="258"/>
        <v>#DIV/0!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1.9230769230769231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9.5419847328244281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150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8.5470085470085468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9.5238095238095237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 t="e">
        <f t="shared" si="258"/>
        <v>#DIV/0!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138.88888888888889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130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437.77777777777777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88.888888888888886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 t="e">
        <f t="shared" si="258"/>
        <v>#DIV/0!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50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117.64705882352941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6.9860279441117763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400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9.6049945971905384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 t="e">
        <f t="shared" si="258"/>
        <v>#DIV/0!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 t="e">
        <f t="shared" si="258"/>
        <v>#DIV/0!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530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7.0175438596491224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33.333333333333336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12.688821752265861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300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3.9145907473309607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47.169811320754718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 t="e">
        <f t="shared" si="258"/>
        <v>#DIV/0!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0.94984802431610937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0.83333333333333337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0.8733624454148472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0.84033613445378152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0.95529231944975157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0.84860828241683639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0.83542188805346695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0.97560975609756095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0.98846787479406917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0.94936708860759489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0.97560975609756095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0.92936802973977695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0.90442489881746446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0.66666666666666663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0.95890410958904104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0.86580086580086579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0.97423038843783372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0.98619329388560162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0.85737704355818334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0.75187969924812026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0.75075075075075071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0.98199672667757776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0.78155529503712384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0.86956521739130432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0.90909090909090906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0.89206066012488849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0.79365079365079361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0.99756151629350476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0.9765625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0.92421441774491686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0.997307270370001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0.88261253309796994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0.78384824697938482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0.92821782178217827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0.41322314049586778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0.70638097480574524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D2819/E2819</f>
        <v>0.76923076923076927</v>
      </c>
      <c r="P2819" s="7">
        <f t="shared" ref="P2819:P2882" si="265">E2819/L2819</f>
        <v>23.636363636363637</v>
      </c>
      <c r="Q2819" t="str">
        <f t="shared" ref="Q2819:Q2882" si="266">LEFT(N2819,FIND("/",N2819) - 1)</f>
        <v>theater</v>
      </c>
      <c r="R2819" t="str">
        <f t="shared" ref="R2819:R2882" si="267">RIGHT(N2819,LEN(N2819) - FIND("/",N2819))</f>
        <v>plays</v>
      </c>
      <c r="S2819" s="12">
        <f t="shared" ref="S2819:S2882" si="268">(J2819/86400)+25569+(-5/24)</f>
        <v>42023.42664351852</v>
      </c>
      <c r="T2819" s="12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0.94312930302744502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0.95419847328244278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0.73529411764705888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0.80645161290322576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0.85526315789473684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0.967741935483871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0.92807424593967514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0.83160083160083165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0.9962248322147651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0.93879083740142699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0.90361445783132532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0.87169062653635476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0.92370851864522752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0.58823529411764708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0.53447640019454945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0.92783505154639179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0.83160083160083165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0.89743589743589747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0.96153846153846156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100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 t="e">
        <f t="shared" si="264"/>
        <v>#DIV/0!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 t="e">
        <f t="shared" si="264"/>
        <v>#DIV/0!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18.333333333333332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3.1699070160608622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 t="e">
        <f t="shared" si="264"/>
        <v>#DIV/0!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 t="e">
        <f t="shared" si="264"/>
        <v>#DIV/0!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500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100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25.723472668810288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 t="e">
        <f t="shared" si="264"/>
        <v>#DIV/0!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52.631578947368418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 t="e">
        <f t="shared" si="264"/>
        <v>#DIV/0!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2.3980815347721824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2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20.547945205479451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5.0666666666666664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 t="e">
        <f t="shared" si="264"/>
        <v>#DIV/0!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57.142857142857146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15.037593984962406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3.125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230.90909090909091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2500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62.5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 t="e">
        <f t="shared" si="264"/>
        <v>#DIV/0!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111.11111111111111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4.9603174603174605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2.3802874117706798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112.99435028248588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6.666666666666667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21.413276231263382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 t="e">
        <f t="shared" si="264"/>
        <v>#DIV/0!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2.6232948583420774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18.450184501845019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2857.1428571428573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 t="e">
        <f t="shared" si="264"/>
        <v>#DIV/0!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9.2307692307692299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47.61904761904762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386.20689655172413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4.2857142857142856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 t="e">
        <f t="shared" ref="O2883:O2946" si="270">D2883/E2883</f>
        <v>#DIV/0!</v>
      </c>
      <c r="P2883" s="7" t="e">
        <f t="shared" ref="P2883:P2946" si="271">E2883/L2883</f>
        <v>#DIV/0!</v>
      </c>
      <c r="Q2883" t="str">
        <f t="shared" ref="Q2883:Q2946" si="272">LEFT(N2883,FIND("/",N2883) - 1)</f>
        <v>theater</v>
      </c>
      <c r="R2883" t="str">
        <f t="shared" ref="R2883:R2946" si="273">RIGHT(N2883,LEN(N2883) - FIND("/",N2883))</f>
        <v>plays</v>
      </c>
      <c r="S2883" s="12">
        <f t="shared" ref="S2883:S2946" si="274">(J2883/86400)+25569+(-5/24)</f>
        <v>41916.389305555553</v>
      </c>
      <c r="T2883" s="12">
        <f t="shared" ref="T2883:T2946" si="275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2.9761904761904763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5.2410901467505244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243.24324324324326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3.0769230769230771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20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600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 t="e">
        <f t="shared" si="270"/>
        <v>#DIV/0!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2.6269702276707529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95.238095238095241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36.630036630036628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11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200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 t="e">
        <f t="shared" si="270"/>
        <v>#DIV/0!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21.739130434782609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4.8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21.818181818181817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23.734177215189874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 t="e">
        <f t="shared" si="270"/>
        <v>#DIV/0!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1.6152716593245227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125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6000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128.2051282051282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20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5.627009646302251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10.619469026548673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1250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36.363636363636367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9000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30000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2.7397260273972601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7.1133004926108372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5000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25000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1.6366612111292962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12.758620689655173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4.5766590389016022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3.6710719530102791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11.764705882352942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3.7257824143070044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0.77519379844961245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0.96899224806201545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0.97612421853121933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0.8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0.76433121019108285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0.97972579924193715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0.99088386841062226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0.94339622641509435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0.95150399017802334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0.97314130011677691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0.92592592592592593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0.99122061738884171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0.78125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0.75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0.98643649815043155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0.97205346294046169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0.93248787765759045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25000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4.8959608323133414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 t="e">
        <f t="shared" si="270"/>
        <v>#DIV/0!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100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 t="e">
        <f t="shared" ref="O2947:O3010" si="276">D2947/E2947</f>
        <v>#DIV/0!</v>
      </c>
      <c r="P2947" s="7" t="e">
        <f t="shared" ref="P2947:P3010" si="277">E2947/L2947</f>
        <v>#DIV/0!</v>
      </c>
      <c r="Q2947" t="str">
        <f t="shared" ref="Q2947:Q3010" si="278">LEFT(N2947,FIND("/",N2947) - 1)</f>
        <v>theater</v>
      </c>
      <c r="R2947" t="str">
        <f t="shared" ref="R2947:R3010" si="279">RIGHT(N2947,LEN(N2947) - FIND("/",N2947))</f>
        <v>spaces</v>
      </c>
      <c r="S2947" s="12">
        <f t="shared" ref="S2947:S3010" si="280">(J2947/86400)+25569+(-5/24)</f>
        <v>42117.931250000001</v>
      </c>
      <c r="T2947" s="12">
        <f t="shared" ref="T2947:T3010" si="281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1000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23.32089552238806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20833.333333333332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40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 t="e">
        <f t="shared" si="276"/>
        <v>#DIV/0!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45.620437956204377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12.461059190031152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661.15702479338847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 t="e">
        <f t="shared" si="276"/>
        <v>#DIV/0!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1.6783216783216783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5.9757942511346442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53.571428571428569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 t="e">
        <f t="shared" si="276"/>
        <v>#DIV/0!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 t="e">
        <f t="shared" si="276"/>
        <v>#DIV/0!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 t="e">
        <f t="shared" si="276"/>
        <v>#DIV/0!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0.91224229155263636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0.82101806239737274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0.93589143659335516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0.99291258993305787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0.91743119266055051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0.88004928275983452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0.8778089887640449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0.94339622641509435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0.61538461538461542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0.94339622641509435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0.99843993759750393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0.94921689606074988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0.57208237986270027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0.98039215686274506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0.99875156054931336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0.58333333333333337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0.8805400645729381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0.77239958805355302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0.98619329388560162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0.91603053435114501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0.77564475470234628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0.97981579463060942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0.68240950088157304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0.99649234693877553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0.82203041512535968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0.94786729857819907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0.9057905377497264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0.56645990879995467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0.96810933940774491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0.9569377990430622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0.99700897308075775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0.21846144883632868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0.9527439024390244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0.58158856763044198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0.96404126096596932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0.97060051053586849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0.84112149532710279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0.31377481894009879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0.92160680830446728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0.98846787479406917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0.88640694943048348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0.82990150791538131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0.92807424593967514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0.55555555555555558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0.98846787479406917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D3011/E3011</f>
        <v>0.83503123016800829</v>
      </c>
      <c r="P3011" s="7">
        <f t="shared" ref="P3011:P3074" si="283">E3011/L3011</f>
        <v>233.8984375</v>
      </c>
      <c r="Q3011" t="str">
        <f t="shared" ref="Q3011:Q3074" si="284">LEFT(N3011,FIND("/",N3011) - 1)</f>
        <v>theater</v>
      </c>
      <c r="R3011" t="str">
        <f t="shared" ref="R3011:R3074" si="285">RIGHT(N3011,LEN(N3011) - FIND("/",N3011))</f>
        <v>spaces</v>
      </c>
      <c r="S3011" s="12">
        <f t="shared" ref="S3011:S3074" si="286">(J3011/86400)+25569+(-5/24)</f>
        <v>41939.361574074072</v>
      </c>
      <c r="T3011" s="12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0.63291139240506333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0.80862533692722371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0.85378868729989332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0.63710499490316008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0.88414202857547042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0.96921322690992018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0.97454712221967443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0.94481425810607689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0.99290780141843971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0.82485565026120433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0.99431818181818177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0.86190384983719592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0.99127676447264079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0.970873786407767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0.40581121662202746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0.33090668431502318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0.69767441860465118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0.76080340839926963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0.5951672419950006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0.9117709631340607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0.93733261917514732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0.78616352201257866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0.68243858052775253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0.88860453543754891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0.91922883319342674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0.78906669191680079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0.46904315196998125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0.99502487562189057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0.9198455763246467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0.93023255813953487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0.90512540894220284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0.78125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0.9090358160111508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0.91456443868607573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0.75354259211116259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0.52397691848510974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0.67114093959731547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0.60096153846153844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0.9375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0.94339622641509435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4.2321644498186215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666.66666666666663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250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 t="e">
        <f t="shared" si="282"/>
        <v>#DIV/0!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20000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 t="e">
        <f t="shared" si="282"/>
        <v>#DIV/0!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 t="e">
        <f t="shared" si="282"/>
        <v>#DIV/0!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6000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33.259423503325941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656.71641791044772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 t="e">
        <f t="shared" si="282"/>
        <v>#DIV/0!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1.4961101137043686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5.1107325383304945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8.8537362767087711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2500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8.34326579261025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40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1428.5714285714287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7.0921985815602833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29.940119760479043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1.6729401923881222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6000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D3075/E3075</f>
        <v>4341.0852713178292</v>
      </c>
      <c r="P3075" s="7">
        <f t="shared" ref="P3075:P3138" si="289">E3075/L3075</f>
        <v>92.142857142857139</v>
      </c>
      <c r="Q3075" t="str">
        <f t="shared" ref="Q3075:Q3138" si="290">LEFT(N3075,FIND("/",N3075) - 1)</f>
        <v>theater</v>
      </c>
      <c r="R3075" t="str">
        <f t="shared" ref="R3075:R3138" si="291">RIGHT(N3075,LEN(N3075) - FIND("/",N3075))</f>
        <v>spaces</v>
      </c>
      <c r="S3075" s="12">
        <f t="shared" ref="S3075:S3138" si="292">(J3075/86400)+25569+(-5/24)</f>
        <v>42111.475694444445</v>
      </c>
      <c r="T3075" s="12">
        <f t="shared" ref="T3075:T3138" si="293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1136.3636363636363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11.574074074074074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6.6401062416998675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209.52380952380952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845.07042253521126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118.80153215749154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5319.1489361702124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475.51117451260103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 t="e">
        <f t="shared" si="288"/>
        <v>#DIV/0!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357.14285714285717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8.6361702127659576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40.983606557377051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400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160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515.8730158730159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4.2705842159207377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19.681595521343596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6.2814070351758797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84.517279557805594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4.395604395604396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4000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298.39999999999998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25.157232704402517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5.8309037900874632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27.716154721274176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7.1942446043165464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6.5681444991789819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8.3333333333333339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2.556727388942154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372.72727272727275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3.3755274261603376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2.3606623586429727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24.390243902439025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5.0600885515496525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1923.0769230769231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3.9951756369666818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2500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3.7537537537537538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21.113243761996163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23.565264293419634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 t="e">
        <f t="shared" si="288"/>
        <v>#DIV/0!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33.333333333333336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1.7441860465116279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1000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322.58064516129031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2000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10156.25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150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1.7155172413793103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1.4672739224340314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30769.23076923077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 t="e">
        <f t="shared" si="288"/>
        <v>#DIV/0!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24.03846153846154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 t="e">
        <f t="shared" si="288"/>
        <v>#DIV/0!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0.92075379043643735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125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26.666666666666668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6.3565891472868215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3000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0.92592592592592593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4.4444444444444446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4.7962962962962967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0.78247261345852892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D3139/E3139</f>
        <v>30</v>
      </c>
      <c r="P3139" s="7">
        <f t="shared" ref="P3139:P3202" si="295">E3139/L3139</f>
        <v>50</v>
      </c>
      <c r="Q3139" t="str">
        <f t="shared" ref="Q3139:Q3202" si="296">LEFT(N3139,FIND("/",N3139) - 1)</f>
        <v>theater</v>
      </c>
      <c r="R3139" t="str">
        <f t="shared" ref="R3139:R3202" si="297">RIGHT(N3139,LEN(N3139) - FIND("/",N3139))</f>
        <v>plays</v>
      </c>
      <c r="S3139" s="12">
        <f t="shared" ref="S3139:S3202" si="298">(J3139/86400)+25569+(-5/24)</f>
        <v>42807.676724537036</v>
      </c>
      <c r="T3139" s="12">
        <f t="shared" ref="T3139:T3202" si="2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 t="e">
        <f t="shared" si="294"/>
        <v>#DIV/0!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18.518518518518519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104.16666666666667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1.9379844961240309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61.111111111111114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 t="e">
        <f t="shared" si="294"/>
        <v>#DIV/0!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1.3262599469496021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 t="e">
        <f t="shared" si="294"/>
        <v>#DIV/0!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9.5238095238095237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0.85088279089555419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0.76238881829733163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0.96153846153846156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0.99009900990099009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0.99601593625498008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0.94380094380094381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0.29798857710454435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0.8855154965211891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0.5304910331100674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0.9821428571428571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0.99009900990099009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0.8771929824561403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0.74916842305041398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0.98489822718319109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0.95147478591817314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0.78647267007471489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0.89965397923875434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0.93668040464593483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0.61475409836065575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0.62411030846562832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0.86083213773314204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0.80515297906602257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0.97075597621647858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0.89086859688195996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0.91899698043849287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0.86956521739130432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0.970873786407767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0.98879367172050103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0.91274187659729833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0.87076076993583873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0.85178875638841567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0.58229813664596275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0.87594529095982754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0.83507306889352817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0.91743119266055051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0.99122061738884171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0.91743119266055051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0.93275488069414314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0.9785932721712538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0.85989451960559504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1.5384615384615385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8.112094395280236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 t="e">
        <f t="shared" si="294"/>
        <v>#DIV/0!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24.834437086092716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98.039215686274517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8.5178875638841571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 t="e">
        <f t="shared" si="294"/>
        <v>#DIV/0!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1.6908212560386473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1666.6666666666667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8.7336244541484724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272.72727272727275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1.9171779141104295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50000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D3203/E3203</f>
        <v>80</v>
      </c>
      <c r="P3203" s="7">
        <f t="shared" ref="P3203:P3266" si="301">E3203/L3203</f>
        <v>12.5</v>
      </c>
      <c r="Q3203" t="str">
        <f t="shared" ref="Q3203:Q3266" si="302">LEFT(N3203,FIND("/",N3203) - 1)</f>
        <v>theater</v>
      </c>
      <c r="R3203" t="str">
        <f t="shared" ref="R3203:R3266" si="303">RIGHT(N3203,LEN(N3203) - FIND("/",N3203))</f>
        <v>musical</v>
      </c>
      <c r="S3203" s="12">
        <f t="shared" ref="S3203:S3266" si="304">(J3203/86400)+25569+(-5/24)</f>
        <v>41861.558761574073</v>
      </c>
      <c r="T3203" s="12">
        <f t="shared" ref="T3203:T3266" si="305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1.8341892883345561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4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 t="e">
        <f t="shared" si="300"/>
        <v>#DIV/0!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29.304029304029303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 t="e">
        <f t="shared" si="300"/>
        <v>#DIV/0!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2.1568627450980391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0.96618357487922701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0.83806028741057004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0.79512324410283597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0.83511855052467232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0.79207920792079212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0.99883469285833193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0.97911227154046998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0.99649802123964348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0.99950024987506247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0.86190384983719592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0.97943192948090108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0.9989012086704625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0.99166997223324083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0.96688421561518012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0.80128205128205132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0.91310751104565535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0.98007187193727541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0.97703957010258913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0.96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0.8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0.97710776102735897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0.92708478190330501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0.91004550227511372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0.6211180124223602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0.76219512195121952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0.84175084175084181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0.99608786491056378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0.96892965570699563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0.99403578528827041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0.99218610916768624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0.890302066772655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0.94411642492003522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0.99436526350679488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0.86725844301601873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0.78552003783064506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0.97240792512458973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0.97146326654523374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0.95872899926953981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0.89911886351375647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0.94464386926128852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0.99214551467548573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0.95304106740599548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0.98471718922325513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0.90307043949428056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0.78233657858136296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0.98207709305180457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0.98757929122193944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0.5714285714285714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0.78088396064344834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0.94073819726339269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0.95044127630685671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0.94190494131522695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0.91541559868180156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0.99547511312217196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0.97048763026012252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0.89153258016660963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0.970873786407767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D3267/E3267</f>
        <v>0.6097560975609756</v>
      </c>
      <c r="P3267" s="7">
        <f t="shared" ref="P3267:P3330" si="307">E3267/L3267</f>
        <v>70.285714285714292</v>
      </c>
      <c r="Q3267" t="str">
        <f t="shared" ref="Q3267:Q3330" si="308">LEFT(N3267,FIND("/",N3267) - 1)</f>
        <v>theater</v>
      </c>
      <c r="R3267" t="str">
        <f t="shared" ref="R3267:R3330" si="309">RIGHT(N3267,LEN(N3267) - FIND("/",N3267))</f>
        <v>plays</v>
      </c>
      <c r="S3267" s="12">
        <f t="shared" ref="S3267:S3330" si="310">(J3267/86400)+25569+(-5/24)</f>
        <v>42311.503645833327</v>
      </c>
      <c r="T3267" s="12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0.76171131141297443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0.97943192948090108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0.78125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0.98522167487684731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0.98360655737704916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0.76923076923076927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0.64754257592436704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0.93109869646182497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0.98694683221903856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0.99722991689750695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0.85583872194750854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0.92081031307550643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0.96711798839458418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0.87507543753771877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0.970873786407767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0.82236842105263153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0.97421473578353579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0.95465393794749398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0.98425196850393704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0.89204139900071378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0.98264002620373403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0.99735799866154562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0.75164233850964357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0.82508250825082508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0.8771929824561403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0.34948096885813151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0.58670143415906129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0.84507042253521125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0.97220871932334274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0.69412309116149928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0.99927325581395354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0.98299420033421803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0.86058519793459554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0.73439412484700117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0.7492507492507493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0.9671848013816926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0.86289549376797703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0.95678520172221337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0.98015192354814995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0.57034220532319391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0.9373828271466067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0.81775700934579443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0.62724014336917566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0.99923136049192929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0.91041514930808454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0.99960015993602558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0.86169754416199917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0.47449584816132861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0.90909090909090906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0.99913340903944603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0.94170403587443952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0.79617834394904463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0.92592592592592593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0.99009900990099009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0.93109869646182497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0.9850746268656716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0.79428117553613975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0.98360655737704916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0.88888888888888884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0.98643649815043155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0.98765432098765427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0.68311195445920303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D3331/E3331</f>
        <v>0.85616438356164382</v>
      </c>
      <c r="P3331" s="7">
        <f t="shared" ref="P3331:P3394" si="313">E3331/L3331</f>
        <v>44.92307692307692</v>
      </c>
      <c r="Q3331" t="str">
        <f t="shared" ref="Q3331:Q3394" si="314">LEFT(N3331,FIND("/",N3331) - 1)</f>
        <v>theater</v>
      </c>
      <c r="R3331" t="str">
        <f t="shared" ref="R3331:R3394" si="315">RIGHT(N3331,LEN(N3331) - FIND("/",N3331))</f>
        <v>plays</v>
      </c>
      <c r="S3331" s="12">
        <f t="shared" ref="S3331:S3394" si="316">(J3331/86400)+25569+(-5/24)</f>
        <v>41837.114675925921</v>
      </c>
      <c r="T3331" s="12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0.94102885821831872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0.95675468809797171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0.95628415300546443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0.72139396198285499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0.99681020733652315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0.90744101633393826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0.97866510080250535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0.95831336847149018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0.72376357056694818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0.98360655737704916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0.58333333333333337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0.98576122672508215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0.76923076923076927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0.90909090909090906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0.83717036416910839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0.99709934735315442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0.65189048239895697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0.95759233926128595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0.98911968348170132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0.93005952380952384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0.31746031746031744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0.98103335513407453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0.79185520361990946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0.98619329388560162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0.99009900990099009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0.9709680551509855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0.94117647058823528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0.98640946953090747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0.88136788295434509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0.45871559633027525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0.98600508905852413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0.94398993077407178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0.96153846153846156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0.45248868778280543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0.84269662921348309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0.95602294455066916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0.9624639076034649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0.84937712344280858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0.72202166064981954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0.96618357487922701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0.99750623441396513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0.93833780160857905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0.99987501562304715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0.98960910440376049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0.92905405405405406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0.964785335262904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0.95754867539099908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0.97799511002444983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0.99262620533182078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0.8951406649616368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0.99989001209866912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0.95238095238095233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0.85567598402738165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0.96339113680154143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0.8733624454148472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0.9765625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0.44843049327354262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D3395/E3395</f>
        <v>0.94517958412098302</v>
      </c>
      <c r="P3395" s="7">
        <f t="shared" ref="P3395:P3458" si="319">E3395/L3395</f>
        <v>36.06818181818182</v>
      </c>
      <c r="Q3395" t="str">
        <f t="shared" ref="Q3395:Q3458" si="320">LEFT(N3395,FIND("/",N3395) - 1)</f>
        <v>theater</v>
      </c>
      <c r="R3395" t="str">
        <f t="shared" ref="R3395:R3458" si="321">RIGHT(N3395,LEN(N3395) - FIND("/",N3395))</f>
        <v>plays</v>
      </c>
      <c r="S3395" s="12">
        <f t="shared" ref="S3395:S3458" si="322">(J3395/86400)+25569+(-5/24)</f>
        <v>41923.713310185187</v>
      </c>
      <c r="T3395" s="12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0.70242656449552998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0.54347826086956519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0.95846645367412142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0.8928571428571429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0.90029259509340531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0.96385542168674698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0.9959167413604223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0.98171970209884907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0.91102338293349527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0.81967213114754101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0.72689511941848395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0.99690958030106669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0.93370681605975725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0.47393364928909953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0.80906148867313921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0.92165898617511521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0.96556163501770198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0.76923076923076927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0.96618357487922701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0.83612040133779264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0.99999411768166069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0.99132589838909546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0.93856655290102387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0.72463768115942029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0.98863074641621351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0.91659028414298804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0.7142857142857143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0.96540627514078836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0.97115350375998266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0.92478421701602964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0.97323600973236013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0.76923076923076927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0.92123869755272947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0.91199270405836752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0.99737532808398954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0.94741828517290383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0.8928571428571429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0.94428706326723322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0.99009900990099009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0.95969289827255277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0.74250993107032803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0.95040411182834938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0.97465886939571145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0.53908355795148244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0.34602076124567471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0.92421441774491686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0.92764378478664189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0.91106290672451196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0.58608058608058611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0.65789473684210531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0.9878419452887538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0.65274151436031336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0.77922077922077926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0.99290780141843971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0.99354197714853454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0.52273915316257191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D3459/E3459</f>
        <v>0.71326676176890158</v>
      </c>
      <c r="P3459" s="7">
        <f t="shared" ref="P3459:P3522" si="325">E3459/L3459</f>
        <v>50.981818181818184</v>
      </c>
      <c r="Q3459" t="str">
        <f t="shared" ref="Q3459:Q3522" si="326">LEFT(N3459,FIND("/",N3459) - 1)</f>
        <v>theater</v>
      </c>
      <c r="R3459" t="str">
        <f t="shared" ref="R3459:R3522" si="327">RIGHT(N3459,LEN(N3459) - FIND("/",N3459))</f>
        <v>plays</v>
      </c>
      <c r="S3459" s="12">
        <f t="shared" ref="S3459:S3522" si="328">(J3459/86400)+25569+(-5/24)</f>
        <v>42016.498344907406</v>
      </c>
      <c r="T3459" s="12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0.80427631578947367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0.79239302694136293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0.52631578947368418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0.71942446043165464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0.49504950495049505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0.967305088024763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0.97729165119288208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0.970873786407767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0.7865168539325843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0.99009900990099009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0.82115289866973229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0.88188976377952755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0.66666666666666663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0.46598322460391428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0.97991180793728561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0.99009900990099009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0.88235294117647056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0.96153846153846156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0.86705202312138729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0.88613203367301729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0.78206465067778941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0.7009345794392523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0.84175084175084181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0.72289156626506024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0.62523329600597233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0.87535014005602241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0.99397590361445787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0.64432989690721654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0.78277886497064575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0.82508250825082508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0.88731144631765746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0.78431372549019607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0.63211125158027814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0.94994775287359201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0.93580385551188472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0.8038585209003215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0.91992882562277578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0.97633136094674555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0.94786729857819907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0.94073377234242705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0.99337748344370858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0.94876660341555974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0.92971364819635549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0.96376252891287584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0.98522167487684731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0.95785440613026818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0.55555555555555558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0.94043887147335425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0.99447513812154698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0.98814229249011853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0.84464555052790347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0.90909090909090906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0.97402597402597402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0.90871090271341071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0.98667982239763197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0.99255583126550873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D3523/E3523</f>
        <v>0.5902192242833052</v>
      </c>
      <c r="P3523" s="7">
        <f t="shared" ref="P3523:P3586" si="331">E3523/L3523</f>
        <v>45.615384615384613</v>
      </c>
      <c r="Q3523" t="str">
        <f t="shared" ref="Q3523:Q3586" si="332">LEFT(N3523,FIND("/",N3523) - 1)</f>
        <v>theater</v>
      </c>
      <c r="R3523" t="str">
        <f t="shared" ref="R3523:R3586" si="333">RIGHT(N3523,LEN(N3523) - FIND("/",N3523))</f>
        <v>plays</v>
      </c>
      <c r="S3523" s="12">
        <f t="shared" ref="S3523:S3586" si="334">(J3523/86400)+25569+(-5/24)</f>
        <v>41881.153009259258</v>
      </c>
      <c r="T3523" s="12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0.87989441267047952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0.98463962189838516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0.94339622641509435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0.98039215686274506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0.85531004989308623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0.98861593768723788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0.75757575757575757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0.78125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0.84063047285464099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0.79239302694136293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0.6402048655569782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0.96946194861851676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0.65217391304347827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0.55418719211822665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0.77851304009342159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0.83565459610027859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0.81300813008130079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0.95238095238095233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0.97812555575315663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0.95541401273885351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0.99601593625498008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0.97777777777777775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0.87405492810898211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0.98130841121495327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0.98039215686274506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0.95419847328244278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0.98199672667757776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0.94097519247219841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0.88166161474561422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0.99547511312217196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0.99964012955336079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0.69444444444444442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0.96618357487922701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0.9221902017291066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0.9765625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0.67164179104477617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0.94795715233671429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0.99502487562189057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0.76595744680851063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0.95465393794749398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0.91911764705882348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0.90090090090090091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0.99522292993630568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0.87450808919982514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0.81922446750409617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0.97276264591439687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0.94232331437855399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0.9868745682423764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0.76923076923076927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0.99986668444207438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0.87804878048780488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0.34843205574912894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0.92165898617511521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0.86580086580086579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D3587/E3587</f>
        <v>0.83950617283950613</v>
      </c>
      <c r="P3587" s="7">
        <f t="shared" ref="P3587:P3650" si="337">E3587/L3587</f>
        <v>176.08695652173913</v>
      </c>
      <c r="Q3587" t="str">
        <f t="shared" ref="Q3587:Q3650" si="338">LEFT(N3587,FIND("/",N3587) - 1)</f>
        <v>theater</v>
      </c>
      <c r="R3587" t="str">
        <f t="shared" ref="R3587:R3650" si="339">RIGHT(N3587,LEN(N3587) - FIND("/",N3587))</f>
        <v>plays</v>
      </c>
      <c r="S3587" s="12">
        <f t="shared" ref="S3587:S3650" si="340">(J3587/86400)+25569+(-5/24)</f>
        <v>41964.507986111108</v>
      </c>
      <c r="T3587" s="12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0.91385402705007923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0.78988941548183256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0.99502487562189057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0.78431372549019607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0.99940035978412955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0.5714285714285714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0.78585461689587421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0.90388671286532085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0.794044665012407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0.84388185654008441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0.92827004219409281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0.97465886939571145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0.90826521344232514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0.49504950495049505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0.76923076923076927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0.95831336847149018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0.99950024987506247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0.5859375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0.88626292466765144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0.54347826086956519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0.76765609007164792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0.94827586206896552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0.65224625623960064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0.61614294516327783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0.73529411764705888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0.69252077562326875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0.99206349206349209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0.93632958801498123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0.80128205128205132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0.84090909090909094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0.99009900990099009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0.88495575221238942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0.9506564056133997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0.91130012150668283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0.99901097913066061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0.83333333333333337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0.95298602287166456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0.97402597402597402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0.98207709305180457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 t="e">
        <f t="shared" si="336"/>
        <v>#DIV/0!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500000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3000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1.9598853868194843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5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2.8376844494892168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23.547880690737834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2.7429467084639501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 t="e">
        <f t="shared" si="336"/>
        <v>#DIV/0!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3.2397408207343412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15.277777777777779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25000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18.181818181818183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 t="e">
        <f t="shared" si="336"/>
        <v>#DIV/0!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46.666666666666664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 t="e">
        <f t="shared" si="336"/>
        <v>#DIV/0!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6.0901339829476244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1000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20.79002079002079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16.666666666666668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0.99618957487609894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D3651/E3651</f>
        <v>0.96153846153846156</v>
      </c>
      <c r="P3651" s="7">
        <f t="shared" ref="P3651:P3714" si="343">E3651/L3651</f>
        <v>97.5</v>
      </c>
      <c r="Q3651" t="str">
        <f t="shared" ref="Q3651:Q3714" si="344">LEFT(N3651,FIND("/",N3651) - 1)</f>
        <v>theater</v>
      </c>
      <c r="R3651" t="str">
        <f t="shared" ref="R3651:R3714" si="345">RIGHT(N3651,LEN(N3651) - FIND("/",N3651))</f>
        <v>plays</v>
      </c>
      <c r="S3651" s="12">
        <f t="shared" ref="S3651:S3714" si="346">(J3651/86400)+25569+(-5/24)</f>
        <v>41780.504560185182</v>
      </c>
      <c r="T3651" s="12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0.96153846153846156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0.39893617021276595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0.99502487562189057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0.57339449541284404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0.86014106313435401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0.945000945000945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0.90293453724604966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0.99337748344370858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0.98007187193727541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0.90090090090090091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0.98595020951441947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0.96153846153846156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0.91428571428571426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0.86834733893557425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0.96927088213342982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0.96618357487922701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0.72358900144717797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0.91286307053941906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0.99150141643059486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0.98489822718319109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0.88008800880088012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0.7142857142857143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0.77669902912621358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0.97177794873871315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0.97560975609756095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0.90826521344232514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0.88678687555424185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0.89365504915102767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0.7183908045977011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0.90206185567010311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0.7190795781399808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0.94607379375591294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0.9859154929577465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0.99755598782981691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0.91603053435114501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0.84507042253521125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0.83333333333333337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0.78149421694279464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0.79365079365079361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0.77441860465116275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0.93085106382978722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0.99875156054931336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0.64516129032258063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0.92592592592592593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0.90481360839667024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0.99206349206349209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0.82508250825082508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0.99667774086378735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0.91603053435114501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0.81018518518518523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0.73347839906114765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0.96649572649572646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0.82417582417582413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0.5376344086021505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0.33333333333333331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0.92378752886836024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0.70844686648501365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0.8771929824561403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0.65047701647875111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D3715/E3715</f>
        <v>0.98522167487684731</v>
      </c>
      <c r="P3715" s="7">
        <f t="shared" ref="P3715:P3778" si="349">E3715/L3715</f>
        <v>106.84210526315789</v>
      </c>
      <c r="Q3715" t="str">
        <f t="shared" ref="Q3715:Q3778" si="350">LEFT(N3715,FIND("/",N3715) - 1)</f>
        <v>theater</v>
      </c>
      <c r="R3715" t="str">
        <f t="shared" ref="R3715:R3778" si="351">RIGHT(N3715,LEN(N3715) - FIND("/",N3715))</f>
        <v>plays</v>
      </c>
      <c r="S3715" s="12">
        <f t="shared" ref="S3715:S3778" si="352">(J3715/86400)+25569+(-5/24)</f>
        <v>42505.529699074068</v>
      </c>
      <c r="T3715" s="12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0.97703957010258913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0.97493036211699169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0.6420545746388443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0.99255583126550873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0.41771094402673348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0.47619047619047616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0.95679907219483906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0.99206349206349209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0.89928057553956831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0.97996515679442509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0.97515619507659512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0.78740157480314965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0.29524140326502257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0.99255583126550873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10.741138560687434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13.812154696132596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8.870967741935484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6.4885496183206106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 t="e">
        <f t="shared" si="348"/>
        <v>#DIV/0!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3.5128805620608898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7.5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150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4.666666666666667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5.5555555555555554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4.9689440993788816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5.5865921787709496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 t="e">
        <f t="shared" si="348"/>
        <v>#DIV/0!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50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 t="e">
        <f t="shared" si="348"/>
        <v>#DIV/0!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 t="e">
        <f t="shared" si="348"/>
        <v>#DIV/0!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42.079207920792079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100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0.96599690880989186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0.95238095238095233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0.99552015928322546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0.75414781297134237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0.88495575221238942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0.96767950454809371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0.83333333333333337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0.77138849929873776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0.98901098901098905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0.92153765139547128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0.9771986970684039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0.90707678631765365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0.98994806732438811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0.9412650602409639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0.88139007806597836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0.97418317176505431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0.85653104925053536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0.92891263808866942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0.68493150684931503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0.90744101633393826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0.92421441774491686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0.99750623441396513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0.93709734098629494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D3779/E3779</f>
        <v>0.6983240223463687</v>
      </c>
      <c r="P3779" s="7">
        <f t="shared" ref="P3779:P3842" si="355">E3779/L3779</f>
        <v>48.542372881355931</v>
      </c>
      <c r="Q3779" t="str">
        <f t="shared" ref="Q3779:Q3842" si="356">LEFT(N3779,FIND("/",N3779) - 1)</f>
        <v>theater</v>
      </c>
      <c r="R3779" t="str">
        <f t="shared" ref="R3779:R3842" si="357">RIGHT(N3779,LEN(N3779) - FIND("/",N3779))</f>
        <v>musical</v>
      </c>
      <c r="S3779" s="12">
        <f t="shared" ref="S3779:S3842" si="358">(J3779/86400)+25569+(-5/24)</f>
        <v>41886.903020833335</v>
      </c>
      <c r="T3779" s="12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0.95200317334391116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0.96172340834775916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0.83333333333333337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0.91185410334346506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0.98280098280098283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0.77569489334195219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0.86956521739130432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0.66334991708126034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0.9011715229798738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0.9971509971509972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150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30.603448275862068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 t="e">
        <f t="shared" si="354"/>
        <v>#DIV/0!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 t="e">
        <f t="shared" si="354"/>
        <v>#DIV/0!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357.14285714285717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1.6762452107279693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100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60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22500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1.1152416356877324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68.292682926829272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24.875621890547265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24.971623155505107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11.737089201877934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 t="e">
        <f t="shared" si="354"/>
        <v>#DIV/0!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5.0890585241730282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 t="e">
        <f t="shared" si="354"/>
        <v>#DIV/0!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50000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1500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3.2967032967032965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0.98765432098765427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0.8214676889375685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0.30303030303030304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0.91282519397535367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0.99057071023919929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0.71360608943862991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0.99999000009999905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0.83865881682014121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0.93240093240093236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0.43859649122807015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0.93984962406015038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0.69767441860465118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0.95654550423613005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0.90892564988183966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0.94339622641509435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0.92592592592592593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0.94858660595712385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0.83916083916083917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0.65502183406113534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0.99800399201596801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0.44444444444444442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0.94320046782743205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0.95541401273885351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0.8571428571428571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0.9171507184347294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0.625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0.88888888888888884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0.97943192948090108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0.99182734269618344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0.98765432098765427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1.5384615384615385E-2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D3843/E3843</f>
        <v>11.467889908256881</v>
      </c>
      <c r="P3843" s="7">
        <f t="shared" ref="P3843:P3906" si="361">E3843/L3843</f>
        <v>25.647058823529413</v>
      </c>
      <c r="Q3843" t="str">
        <f t="shared" ref="Q3843:Q3906" si="362">LEFT(N3843,FIND("/",N3843) - 1)</f>
        <v>theater</v>
      </c>
      <c r="R3843" t="str">
        <f t="shared" ref="R3843:R3906" si="363">RIGHT(N3843,LEN(N3843) - FIND("/",N3843))</f>
        <v>plays</v>
      </c>
      <c r="S3843" s="12">
        <f t="shared" ref="S3843:S3906" si="364">(J3843/86400)+25569+(-5/24)</f>
        <v>41780.57739583333</v>
      </c>
      <c r="T3843" s="12">
        <f t="shared" ref="T3843:T3906" si="365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4.557885141294439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4.694835680751174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2.4102311854402361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47.505938242280287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37.037037037037038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6.1873895109015908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6.1061531235321747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14.19782300047326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26.315789473684209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2.9342723004694835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500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3846.1538461538462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6.1521252796420578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40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5000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19.23076923076923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50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2500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5.6603773584905657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20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7500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 t="e">
        <f t="shared" si="360"/>
        <v>#DIV/0!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83.333333333333329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3.7123076923076921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181.81818181818181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7.9681274900398407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500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29.006637168141594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6.666666666666667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37.5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 t="e">
        <f t="shared" si="360"/>
        <v>#DIV/0!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 t="e">
        <f t="shared" si="360"/>
        <v>#DIV/0!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 t="e">
        <f t="shared" si="360"/>
        <v>#DIV/0!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 t="e">
        <f t="shared" si="360"/>
        <v>#DIV/0!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1.8941233608547838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20.145044319097501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1800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 t="e">
        <f t="shared" si="360"/>
        <v>#DIV/0!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7.6530612244897958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20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 t="e">
        <f t="shared" si="360"/>
        <v>#DIV/0!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 t="e">
        <f t="shared" si="360"/>
        <v>#DIV/0!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 t="e">
        <f t="shared" si="360"/>
        <v>#DIV/0!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 t="e">
        <f t="shared" si="360"/>
        <v>#DIV/0!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 t="e">
        <f t="shared" si="360"/>
        <v>#DIV/0!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57.142857142857146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3.6900369003690039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67.79661016949153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5.9429477020602217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3.0769230769230771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 t="e">
        <f t="shared" si="360"/>
        <v>#DIV/0!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4.6403712296983759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28.846153846153847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20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9.4117647058823533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5.6818181818181817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3.0712530712530715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80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18.518518518518519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120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2.0477815699658701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 t="e">
        <f t="shared" si="360"/>
        <v>#DIV/0!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3333.3333333333335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D3907/E3907</f>
        <v>8.6705202312138727</v>
      </c>
      <c r="P3907" s="7">
        <f t="shared" ref="P3907:P3970" si="367">E3907/L3907</f>
        <v>24.714285714285715</v>
      </c>
      <c r="Q3907" t="str">
        <f t="shared" ref="Q3907:Q3970" si="368">LEFT(N3907,FIND("/",N3907) - 1)</f>
        <v>theater</v>
      </c>
      <c r="R3907" t="str">
        <f t="shared" ref="R3907:R3970" si="369">RIGHT(N3907,LEN(N3907) - FIND("/",N3907))</f>
        <v>plays</v>
      </c>
      <c r="S3907" s="12">
        <f t="shared" ref="S3907:S3970" si="370">(J3907/86400)+25569+(-5/24)</f>
        <v>42124.415543981479</v>
      </c>
      <c r="T3907" s="12">
        <f t="shared" ref="T3907:T3970" si="37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1.4851485148514851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6.5359477124183005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11.538461538461538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444.44444444444446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32.432432432432435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2.6729034413631809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15000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2.7502750275027501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300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 t="e">
        <f t="shared" si="366"/>
        <v>#DIV/0!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350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500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55.555555555555557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18.518518518518519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 t="e">
        <f t="shared" si="366"/>
        <v>#DIV/0!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12.295081967213115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8.3092485549132942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6.5502183406113534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333.33333333333331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100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7.6804915514592933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44.150110375275936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 t="e">
        <f t="shared" si="366"/>
        <v>#DIV/0!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 t="e">
        <f t="shared" si="366"/>
        <v>#DIV/0!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12000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6.3520871143375679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9.0909090909090917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2.2813688212927756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 t="e">
        <f t="shared" si="366"/>
        <v>#DIV/0!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1.1609657947686116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8.1989924433249364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1000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454.54545454545456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110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 t="e">
        <f t="shared" si="366"/>
        <v>#DIV/0!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2.8058361391694726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 t="e">
        <f t="shared" si="366"/>
        <v>#DIV/0!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400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30.76923076923077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29.702970297029704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 t="e">
        <f t="shared" si="366"/>
        <v>#DIV/0!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6.3411540900443883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160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200000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1040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 t="e">
        <f t="shared" si="366"/>
        <v>#DIV/0!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 t="e">
        <f t="shared" si="366"/>
        <v>#DIV/0!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4.117647058823529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 t="e">
        <f t="shared" si="366"/>
        <v>#DIV/0!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4000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3.1201248049921997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4.1095890410958908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66.666666666666671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238.0952380952381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31.111111111111111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 t="e">
        <f t="shared" si="366"/>
        <v>#DIV/0!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15.873015873015873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7.0175438596491224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166.66666666666666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4.1463414634146343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9.4876660341555983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D3971/E3971</f>
        <v>13.388625592417062</v>
      </c>
      <c r="P3971" s="7">
        <f t="shared" ref="P3971:P4034" si="373">E3971/L3971</f>
        <v>35.166666666666664</v>
      </c>
      <c r="Q3971" t="str">
        <f t="shared" ref="Q3971:Q4034" si="374">LEFT(N3971,FIND("/",N3971) - 1)</f>
        <v>theater</v>
      </c>
      <c r="R3971" t="str">
        <f t="shared" ref="R3971:R4034" si="375">RIGHT(N3971,LEN(N3971) - FIND("/",N3971))</f>
        <v>plays</v>
      </c>
      <c r="S3971" s="12">
        <f t="shared" ref="S3971:S4034" si="376">(J3971/86400)+25569+(-5/24)</f>
        <v>42601.646365740737</v>
      </c>
      <c r="T3971" s="12">
        <f t="shared" ref="T3971:T4034" si="377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1363.6363636363637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102.94117647058823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4.7393364928909953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1.2804097311139564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3.125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 t="e">
        <f t="shared" si="372"/>
        <v>#DIV/0!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2.096774193548387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68.965517241379317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9.3457943925233646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54.545454545454547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5.5555555555555554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24.489795918367346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5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2.8733556873871549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15.789473684210526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3.1201248049921997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10.245901639344263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2.6490066225165565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46.875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 t="e">
        <f t="shared" si="372"/>
        <v>#DIV/0!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23.913043478260871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5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18.484288354898336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16666.666666666668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400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2.8571428571428572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6.0362173038229372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 t="e">
        <f t="shared" si="372"/>
        <v>#DIV/0!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1.7482517482517483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6.0553633217993079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800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2.6490066225165565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54.347826086956523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9.9502487562189046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500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75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15000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400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16.666666666666668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25.733333333333334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4.1331802525832373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13.157894736842104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 t="e">
        <f t="shared" si="372"/>
        <v>#DIV/0!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76.92307692307692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 t="e">
        <f t="shared" si="372"/>
        <v>#DIV/0!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7000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7.1428571428571432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95.238095238095241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11.538461538461538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120.68965517241379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120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1.4375848574395016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 t="e">
        <f t="shared" si="372"/>
        <v>#DIV/0!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80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20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 t="e">
        <f t="shared" si="372"/>
        <v>#DIV/0!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13.953488372093023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3.5650623885918002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 t="e">
        <f t="shared" si="372"/>
        <v>#DIV/0!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6.25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 t="e">
        <f t="shared" si="372"/>
        <v>#DIV/0!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14.64406779661017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D4035/E4035</f>
        <v>3.891246973700706</v>
      </c>
      <c r="P4035" s="7">
        <f t="shared" ref="P4035:P4098" si="379">E4035/L4035</f>
        <v>65.340319148936175</v>
      </c>
      <c r="Q4035" t="str">
        <f t="shared" ref="Q4035:Q4098" si="380">LEFT(N4035,FIND("/",N4035) - 1)</f>
        <v>theater</v>
      </c>
      <c r="R4035" t="str">
        <f t="shared" ref="R4035:R4098" si="381">RIGHT(N4035,LEN(N4035) - FIND("/",N4035))</f>
        <v>plays</v>
      </c>
      <c r="S4035" s="12">
        <f t="shared" ref="S4035:S4098" si="382">(J4035/86400)+25569+(-5/24)</f>
        <v>42614.06046296296</v>
      </c>
      <c r="T4035" s="12">
        <f t="shared" ref="T4035:T4098" si="383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67.5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2.7137042062415198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2.1253985122210413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8.75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8.3056478405315612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1.6666666666666667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3.2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238.0952380952381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476.1904761904762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 t="e">
        <f t="shared" si="378"/>
        <v>#DIV/0!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2.6666666666666665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5000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12.173913043478262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45.454545454545453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5.6647784071976011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1250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1500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 t="e">
        <f t="shared" si="378"/>
        <v>#DIV/0!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2.6642984014209592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4.5454545454545459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 t="e">
        <f t="shared" si="378"/>
        <v>#DIV/0!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5.6753688989784337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1.8867924528301887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4.5161290322580649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39.473684210526315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40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35.087719298245617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 t="e">
        <f t="shared" si="378"/>
        <v>#DIV/0!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40.816326530612244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70.370370370370367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5.1948051948051948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148.14814814814815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600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1.6420361247947455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99.999999999999986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2.9069767441860463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6.0606060606060606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 t="e">
        <f t="shared" si="378"/>
        <v>#DIV/0!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250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94.594594594594597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3.7414965986394559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3.4722222222222223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 t="e">
        <f t="shared" si="378"/>
        <v>#DIV/0!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11.235955056179776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 t="e">
        <f t="shared" si="378"/>
        <v>#DIV/0!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600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 t="e">
        <f t="shared" si="378"/>
        <v>#DIV/0!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6.3542857142857141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50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4.6113306982872198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300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350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21.276595744680851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 t="e">
        <f t="shared" si="378"/>
        <v>#DIV/0!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9.2592592592592595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20.833333333333332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31.25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7.8431372549019605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5500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41.666666666666664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2.7397260273972601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37.5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8.75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 t="e">
        <f t="shared" ref="O4099:O4115" si="384">D4099/E4099</f>
        <v>#DIV/0!</v>
      </c>
      <c r="P4099" s="7" t="e">
        <f t="shared" ref="P4099:P4115" si="385">E4099/L4099</f>
        <v>#DIV/0!</v>
      </c>
      <c r="Q4099" t="str">
        <f t="shared" ref="Q4099:Q4115" si="386">LEFT(N4099,FIND("/",N4099) - 1)</f>
        <v>theater</v>
      </c>
      <c r="R4099" t="str">
        <f t="shared" ref="R4099:R4115" si="387">RIGHT(N4099,LEN(N4099) - FIND("/",N4099))</f>
        <v>plays</v>
      </c>
      <c r="S4099" s="12">
        <f t="shared" ref="S4099:S4115" si="388">(J4099/86400)+25569+(-5/24)</f>
        <v>42344.616168981483</v>
      </c>
      <c r="T4099" s="12">
        <f t="shared" ref="T4099:T4115" si="38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 t="e">
        <f t="shared" si="384"/>
        <v>#DIV/0!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90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 t="e">
        <f t="shared" si="384"/>
        <v>#DIV/0!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 t="e">
        <f t="shared" si="384"/>
        <v>#DIV/0!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3.6496350364963503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4.6801872074882995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14.347826086956522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1.4164305949008498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48.780487804878049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50.847457627118644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 t="e">
        <f t="shared" si="384"/>
        <v>#DIV/0!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3.4883720930232558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31.914893617021278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2500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500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6D0006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FBA16-1682-A641-AD18-391644EC823E}">
  <sheetPr codeName="Sheet5"/>
  <dimension ref="A1:H14"/>
  <sheetViews>
    <sheetView tabSelected="1" workbookViewId="0">
      <selection activeCell="H2" sqref="H2:H14"/>
    </sheetView>
  </sheetViews>
  <sheetFormatPr baseColWidth="10" defaultRowHeight="15" x14ac:dyDescent="0.2"/>
  <cols>
    <col min="1" max="1" width="29.1640625" customWidth="1"/>
    <col min="2" max="2" width="18.5" customWidth="1"/>
    <col min="3" max="3" width="20.33203125" customWidth="1"/>
    <col min="4" max="4" width="21.33203125" customWidth="1"/>
    <col min="5" max="5" width="17" customWidth="1"/>
    <col min="6" max="7" width="22" customWidth="1"/>
    <col min="8" max="8" width="20.6640625" customWidth="1"/>
  </cols>
  <sheetData>
    <row r="1" spans="1:8" x14ac:dyDescent="0.2">
      <c r="A1" s="5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8391</v>
      </c>
      <c r="G1" t="s">
        <v>8390</v>
      </c>
      <c r="H1" t="s">
        <v>8392</v>
      </c>
    </row>
    <row r="2" spans="1:8" x14ac:dyDescent="0.2">
      <c r="A2" s="5"/>
      <c r="B2">
        <f>COUNTIF('Raw Data'!F2:F4115,"Successful")</f>
        <v>2185</v>
      </c>
      <c r="C2">
        <f>COUNTIF('Raw Data'!F2:F4115,"Failed")</f>
        <v>1530</v>
      </c>
      <c r="D2">
        <f>COUNTIF('Raw Data'!F2:F4115,"Canceled")</f>
        <v>349</v>
      </c>
      <c r="E2">
        <f>B2+C2+D2</f>
        <v>4064</v>
      </c>
      <c r="F2" s="6">
        <f>B2/E2</f>
        <v>0.53764763779527558</v>
      </c>
      <c r="G2" s="6">
        <f>C2/E2</f>
        <v>0.3764763779527559</v>
      </c>
      <c r="H2" s="6">
        <f>D2/E2</f>
        <v>8.5875984251968504E-2</v>
      </c>
    </row>
    <row r="3" spans="1:8" x14ac:dyDescent="0.2">
      <c r="A3" t="s">
        <v>8393</v>
      </c>
      <c r="B3">
        <f>COUNTIFS('Raw Data'!D2:D4115, "&lt;1000", 'Raw Data'!F2:F4115, "Successful")</f>
        <v>322</v>
      </c>
      <c r="C3">
        <f>COUNTIFS('Raw Data'!D2:D4115, "&lt;1000", 'Raw Data'!F2:F4115, "Failed")</f>
        <v>113</v>
      </c>
      <c r="D3">
        <f>COUNTIFS('Raw Data'!D2:D4115, "&lt;1000", 'Raw Data'!F2:F4115, "Canceled")</f>
        <v>18</v>
      </c>
      <c r="E3">
        <f>B3+C3+D3</f>
        <v>453</v>
      </c>
      <c r="F3" s="6">
        <f t="shared" ref="F3:F14" si="0">B3/E3</f>
        <v>0.71081677704194257</v>
      </c>
      <c r="G3" s="6">
        <f t="shared" ref="G3:G14" si="1">C3/E3</f>
        <v>0.24944812362030905</v>
      </c>
      <c r="H3" s="6">
        <f t="shared" ref="H3:H14" si="2">D3/E3</f>
        <v>3.9735099337748346E-2</v>
      </c>
    </row>
    <row r="4" spans="1:8" ht="19" x14ac:dyDescent="0.2">
      <c r="A4" t="s">
        <v>8394</v>
      </c>
      <c r="B4" s="14">
        <f>COUNTIFS('Raw Data'!D:D,"&gt;1000",'Raw Data'!D:D,"&lt;4999",'Raw Data'!F:F,"successful")</f>
        <v>815</v>
      </c>
      <c r="C4" s="14">
        <f>COUNTIFS('Raw Data'!D:D,"&gt;1000",'Raw Data'!D:D,"&lt;4999",'Raw Data'!F:F,"failed")</f>
        <v>357</v>
      </c>
      <c r="D4">
        <f>COUNTIFS('Raw Data'!D:D,"&gt;1000",'Raw Data'!D:D,"&lt;4999",'Raw Data'!F:F,"Canceled")</f>
        <v>52</v>
      </c>
      <c r="E4">
        <f>B4+C4+D4</f>
        <v>1224</v>
      </c>
      <c r="F4" s="6">
        <f t="shared" si="0"/>
        <v>0.66584967320261434</v>
      </c>
      <c r="G4" s="6">
        <f t="shared" si="1"/>
        <v>0.29166666666666669</v>
      </c>
      <c r="H4" s="6">
        <f t="shared" si="2"/>
        <v>4.2483660130718956E-2</v>
      </c>
    </row>
    <row r="5" spans="1:8" ht="19" x14ac:dyDescent="0.2">
      <c r="A5" t="s">
        <v>8395</v>
      </c>
      <c r="B5" s="14">
        <f>COUNTIFS('Raw Data'!D:D,"&gt;5000",'Raw Data'!D:D,"&lt;9999",'Raw Data'!F:F,"Successful")</f>
        <v>230</v>
      </c>
      <c r="C5">
        <f>COUNTIFS('Raw Data'!D:D,"&gt;5000",'Raw Data'!D:D,"&lt;9999",'Raw Data'!F:F,"Failed")</f>
        <v>160</v>
      </c>
      <c r="D5">
        <f>COUNTIFS('Raw Data'!D:D,"&gt;5000",'Raw Data'!D:D,"&lt;9999",'Raw Data'!F:F,"Canceled")</f>
        <v>27</v>
      </c>
      <c r="E5">
        <f>B5+C5+D5</f>
        <v>417</v>
      </c>
      <c r="F5" s="6">
        <f t="shared" si="0"/>
        <v>0.55155875299760193</v>
      </c>
      <c r="G5" s="6">
        <f t="shared" si="1"/>
        <v>0.38369304556354916</v>
      </c>
      <c r="H5" s="6">
        <f t="shared" si="2"/>
        <v>6.4748201438848921E-2</v>
      </c>
    </row>
    <row r="6" spans="1:8" x14ac:dyDescent="0.2">
      <c r="A6" t="s">
        <v>8396</v>
      </c>
      <c r="B6">
        <f>COUNTIFS('Raw Data'!D:D,"&gt;10000",'Raw Data'!D:D,"&lt;14999",'Raw Data'!F:F,"Successful")</f>
        <v>65</v>
      </c>
      <c r="C6">
        <f>COUNTIFS('Raw Data'!D:D,"&gt;10000",'Raw Data'!D:D,"&lt;14999",'Raw Data'!F:F,"failed")</f>
        <v>59</v>
      </c>
      <c r="D6">
        <f>COUNTIFS('Raw Data'!D:D,"&gt;10000",'Raw Data'!D:D,"&lt;14999",'Raw Data'!F:F,"Canceled")</f>
        <v>12</v>
      </c>
      <c r="E6">
        <f>B6+C6+D6</f>
        <v>136</v>
      </c>
      <c r="F6" s="6">
        <f t="shared" si="0"/>
        <v>0.47794117647058826</v>
      </c>
      <c r="G6" s="6">
        <f t="shared" si="1"/>
        <v>0.43382352941176472</v>
      </c>
      <c r="H6" s="6">
        <f t="shared" si="2"/>
        <v>8.8235294117647065E-2</v>
      </c>
    </row>
    <row r="7" spans="1:8" x14ac:dyDescent="0.2">
      <c r="A7" t="s">
        <v>8397</v>
      </c>
      <c r="B7">
        <f>COUNTIFS('Raw Data'!D:D,"&gt;15000",'Raw Data'!D:D,"&lt;19999",'Raw Data'!F:F,"successful")</f>
        <v>38</v>
      </c>
      <c r="C7">
        <f>COUNTIFS('Raw Data'!D:D,"&gt;15000",'Raw Data'!D:D,"&lt;19999",'Raw Data'!F:F,"failed")</f>
        <v>32</v>
      </c>
      <c r="D7">
        <f>COUNTIFS('Raw Data'!D:D,"&gt;15000",'Raw Data'!D:D,"&lt;19999",'Raw Data'!F:F,"canceled")</f>
        <v>4</v>
      </c>
      <c r="E7">
        <f>B7+C7+D7</f>
        <v>74</v>
      </c>
      <c r="F7" s="6">
        <f t="shared" si="0"/>
        <v>0.51351351351351349</v>
      </c>
      <c r="G7" s="6">
        <f t="shared" si="1"/>
        <v>0.43243243243243246</v>
      </c>
      <c r="H7" s="6">
        <f t="shared" si="2"/>
        <v>5.4054054054054057E-2</v>
      </c>
    </row>
    <row r="8" spans="1:8" x14ac:dyDescent="0.2">
      <c r="A8" t="s">
        <v>8398</v>
      </c>
      <c r="B8">
        <f>COUNTIFS('Raw Data'!D:D,"&gt;20000",'Raw Data'!D:D,"&lt;24999",'Raw Data'!F:F,"successful")</f>
        <v>18</v>
      </c>
      <c r="C8">
        <f>COUNTIFS('Raw Data'!D:D,"&gt;20000",'Raw Data'!D:D,"&lt;24999",'Raw Data'!F:F,"failed")</f>
        <v>16</v>
      </c>
      <c r="D8">
        <f>COUNTIFS('Raw Data'!D:D,"&gt;20000",'Raw Data'!D:D,"&lt;24999",'Raw Data'!F:F,"canceled")</f>
        <v>1</v>
      </c>
      <c r="E8">
        <f>B8+C8+D8</f>
        <v>35</v>
      </c>
      <c r="F8" s="6">
        <f t="shared" si="0"/>
        <v>0.51428571428571423</v>
      </c>
      <c r="G8" s="6">
        <f t="shared" si="1"/>
        <v>0.45714285714285713</v>
      </c>
      <c r="H8" s="6">
        <f t="shared" si="2"/>
        <v>2.8571428571428571E-2</v>
      </c>
    </row>
    <row r="9" spans="1:8" x14ac:dyDescent="0.2">
      <c r="A9" t="s">
        <v>8399</v>
      </c>
      <c r="B9">
        <f>COUNTIFS('Raw Data'!D:D,"&gt;25000",'Raw Data'!D:D,"&lt;29999",'Raw Data'!F:F,"successful")</f>
        <v>8</v>
      </c>
      <c r="C9">
        <f>COUNTIFS('Raw Data'!D:D,"&gt;25000",'Raw Data'!D:D,"&lt;29999",'Raw Data'!F:F,"failed")</f>
        <v>15</v>
      </c>
      <c r="D9">
        <f>COUNTIFS('Raw Data'!D:D,"&gt;25000",'Raw Data'!D:D,"&lt;29999",'Raw Data'!F:F,"canceled")</f>
        <v>1</v>
      </c>
      <c r="E9">
        <f>B9+C9+D9</f>
        <v>24</v>
      </c>
      <c r="F9" s="6">
        <f t="shared" si="0"/>
        <v>0.33333333333333331</v>
      </c>
      <c r="G9" s="6">
        <f t="shared" si="1"/>
        <v>0.625</v>
      </c>
      <c r="H9" s="6">
        <f t="shared" si="2"/>
        <v>4.1666666666666664E-2</v>
      </c>
    </row>
    <row r="10" spans="1:8" x14ac:dyDescent="0.2">
      <c r="A10" t="s">
        <v>8400</v>
      </c>
      <c r="B10">
        <f>COUNTIFS('Raw Data'!D:D,"&gt;30000",'Raw Data'!D:D,"&lt;34999",'Raw Data'!F:F,"Successful")</f>
        <v>6</v>
      </c>
      <c r="C10">
        <f>COUNTIFS('Raw Data'!D:D,"&gt;30000",'Raw Data'!D:D,"&lt;34999",'Raw Data'!F:F,"failed")</f>
        <v>6</v>
      </c>
      <c r="D10">
        <f>COUNTIFS('Raw Data'!D:D,"&gt;30000",'Raw Data'!D:D,"&lt;34999",'Raw Data'!F:F,"canceled")</f>
        <v>1</v>
      </c>
      <c r="E10">
        <f>B10+C10+D10</f>
        <v>13</v>
      </c>
      <c r="F10" s="6">
        <f t="shared" si="0"/>
        <v>0.46153846153846156</v>
      </c>
      <c r="G10" s="6">
        <f t="shared" si="1"/>
        <v>0.46153846153846156</v>
      </c>
      <c r="H10" s="6">
        <f t="shared" si="2"/>
        <v>7.6923076923076927E-2</v>
      </c>
    </row>
    <row r="11" spans="1:8" x14ac:dyDescent="0.2">
      <c r="A11" t="s">
        <v>8401</v>
      </c>
      <c r="B11">
        <f>COUNTIFS('Raw Data'!D:D,"&gt;35000",'Raw Data'!D:D,"&lt;39999",'Raw Data'!F:F,"successful")</f>
        <v>4</v>
      </c>
      <c r="C11">
        <f>COUNTIFS('Raw Data'!D:D,"&gt;35000",'Raw Data'!D:D,"&lt;39999",'Raw Data'!F:F,"failed")</f>
        <v>8</v>
      </c>
      <c r="D11">
        <f>COUNTIFS('Raw Data'!D:D,"&gt;35000",'Raw Data'!D:D,"&lt;39999",'Raw Data'!F:F,"canceled")</f>
        <v>2</v>
      </c>
      <c r="E11">
        <f>B11+C11+D11</f>
        <v>14</v>
      </c>
      <c r="F11" s="6">
        <f t="shared" si="0"/>
        <v>0.2857142857142857</v>
      </c>
      <c r="G11" s="6">
        <f t="shared" si="1"/>
        <v>0.5714285714285714</v>
      </c>
      <c r="H11" s="6">
        <f t="shared" si="2"/>
        <v>0.14285714285714285</v>
      </c>
    </row>
    <row r="12" spans="1:8" x14ac:dyDescent="0.2">
      <c r="A12" t="s">
        <v>8402</v>
      </c>
      <c r="B12">
        <f>COUNTIFS('Raw Data'!D:D,"&gt;40000",'Raw Data'!D:D,"&lt;44999",'Raw Data'!F:F,"successful")</f>
        <v>5</v>
      </c>
      <c r="C12">
        <f>COUNTIFS('Raw Data'!D:D,"&gt;40000",'Raw Data'!D:D,"&lt;44999",'Raw Data'!F:F,"failed")</f>
        <v>3</v>
      </c>
      <c r="D12">
        <f>COUNTIFS('Raw Data'!D:D,"&gt;40000",'Raw Data'!D:D,"&lt;44999",'Raw Data'!F:F,"canceled")</f>
        <v>0</v>
      </c>
      <c r="E12">
        <f>B12+C12+D12</f>
        <v>8</v>
      </c>
      <c r="F12" s="6">
        <f t="shared" si="0"/>
        <v>0.625</v>
      </c>
      <c r="G12" s="6">
        <f t="shared" si="1"/>
        <v>0.375</v>
      </c>
      <c r="H12" s="6">
        <f t="shared" si="2"/>
        <v>0</v>
      </c>
    </row>
    <row r="13" spans="1:8" x14ac:dyDescent="0.2">
      <c r="A13" t="s">
        <v>8403</v>
      </c>
      <c r="B13">
        <f>COUNTIFS('Raw Data'!D:D,"&gt;45000",'Raw Data'!D:D,"&lt;49999",'Raw Data'!F:F,"successful")</f>
        <v>3</v>
      </c>
      <c r="C13">
        <f>COUNTIFS('Raw Data'!D:D,"&gt;45000",'Raw Data'!D:D,"&lt;49999",'Raw Data'!F:F,"failed")</f>
        <v>5</v>
      </c>
      <c r="D13">
        <f>COUNTIFS('Raw Data'!D:D,"&gt;45000",'Raw Data'!D:D,"&lt;49999",'Raw Data'!F:F,"canceled")</f>
        <v>2</v>
      </c>
      <c r="E13">
        <f>B13+C13+D13</f>
        <v>10</v>
      </c>
      <c r="F13" s="6">
        <f t="shared" si="0"/>
        <v>0.3</v>
      </c>
      <c r="G13" s="6">
        <f t="shared" si="1"/>
        <v>0.5</v>
      </c>
      <c r="H13" s="6">
        <f t="shared" si="2"/>
        <v>0.2</v>
      </c>
    </row>
    <row r="14" spans="1:8" x14ac:dyDescent="0.2">
      <c r="A14" t="s">
        <v>8404</v>
      </c>
      <c r="B14">
        <f>COUNTIFS('Raw Data'!D:D,"&gt;50000",'Raw Data'!F:F,"successful")</f>
        <v>55</v>
      </c>
      <c r="C14">
        <f>COUNTIFS('Raw Data'!D:D,"&gt;50000",'Raw Data'!F:F,"failed")</f>
        <v>198</v>
      </c>
      <c r="D14">
        <f>COUNTIFS('Raw Data'!D:D,"&gt;50000",'Raw Data'!F:F,"canceled")</f>
        <v>83</v>
      </c>
      <c r="E14">
        <f>B14+C14+D14</f>
        <v>336</v>
      </c>
      <c r="F14" s="6">
        <f t="shared" si="0"/>
        <v>0.16369047619047619</v>
      </c>
      <c r="G14" s="6">
        <f t="shared" si="1"/>
        <v>0.5892857142857143</v>
      </c>
      <c r="H14" s="6">
        <f t="shared" si="2"/>
        <v>0.24702380952380953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Sheet2</vt:lpstr>
      <vt:lpstr>Raw Data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Kasawn Larkin</cp:lastModifiedBy>
  <dcterms:created xsi:type="dcterms:W3CDTF">2017-04-20T15:17:24Z</dcterms:created>
  <dcterms:modified xsi:type="dcterms:W3CDTF">2019-07-27T05:08:22Z</dcterms:modified>
</cp:coreProperties>
</file>