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D:\Learning\Excel\Dasboard\"/>
    </mc:Choice>
  </mc:AlternateContent>
  <xr:revisionPtr revIDLastSave="0" documentId="13_ncr:1_{4E096565-676E-4CB1-8E63-D5AC71AE6C8D}" xr6:coauthVersionLast="47" xr6:coauthVersionMax="47" xr10:uidLastSave="{00000000-0000-0000-0000-000000000000}"/>
  <bookViews>
    <workbookView xWindow="2990" yWindow="2720" windowWidth="14400" windowHeight="7810" activeTab="2" xr2:uid="{0A0D8D68-EFC2-4074-BDCA-85DAF874A3F1}"/>
  </bookViews>
  <sheets>
    <sheet name="Input Data" sheetId="2" r:id="rId1"/>
    <sheet name="Master Data" sheetId="1" r:id="rId2"/>
    <sheet name="Analysis" sheetId="3" r:id="rId3"/>
  </sheets>
  <definedNames>
    <definedName name="_xlnm._FilterDatabase" localSheetId="0" hidden="1">'Input Data'!$G$1:$P$1</definedName>
    <definedName name="_xlchart.v1.0" hidden="1">Analysis!$AF$3:$AF$7</definedName>
    <definedName name="_xlchart.v1.1" hidden="1">Analysis!$AG$3:$AG$7</definedName>
    <definedName name="_xlchart.v1.4" hidden="1">Analysis!$AF$3:$AF$7</definedName>
    <definedName name="_xlchart.v1.5" hidden="1">Analysis!$AG$3:$AG$7</definedName>
    <definedName name="Category">OFFSET(Analysis!$AB$2,1,0,COUNT(Analysis!$AC:$AC))</definedName>
    <definedName name="Category02">Analysis!$AF$4</definedName>
    <definedName name="CategoryRange">OFFSET(Analysis!$AB$2,1,1,COUNT(Analysis!$AC:$AC))</definedName>
    <definedName name="Slicer_Month">#N/A</definedName>
    <definedName name="Slicer_PAYMENT_MODE">#N/A</definedName>
    <definedName name="Slicer_SALE_TYPE">#N/A</definedName>
    <definedName name="Slicer_Year">#N/A</definedName>
  </definedNames>
  <calcPr calcId="191029" iterate="1"/>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3" l="1" a="1"/>
  <c r="AG3" i="3" s="1"/>
  <c r="AE3" i="3" s="1" a="1"/>
  <c r="AE3" i="3" s="1"/>
  <c r="AF3" i="3" a="1"/>
  <c r="AF3" i="3" s="1"/>
  <c r="S1" i="3"/>
  <c r="T1" i="3" s="1"/>
  <c r="M4" i="3" a="1"/>
  <c r="M4" i="3" s="1"/>
  <c r="P4" i="3" a="1"/>
  <c r="P4" i="3" s="1"/>
  <c r="O4" i="3" a="1"/>
  <c r="O4" i="3" s="1"/>
  <c r="L4" i="3" s="1" a="1"/>
  <c r="L4" i="3" s="1"/>
  <c r="N4" i="3" a="1"/>
  <c r="N4" i="3" s="1"/>
  <c r="X39" i="3"/>
  <c r="Y39" i="3" s="1"/>
  <c r="X40" i="3"/>
  <c r="Y40" i="3" s="1"/>
  <c r="X41" i="3"/>
  <c r="Y41" i="3" s="1"/>
  <c r="X42" i="3"/>
  <c r="Y42" i="3" s="1"/>
  <c r="X43" i="3"/>
  <c r="Y43" i="3" s="1"/>
  <c r="X44" i="3"/>
  <c r="Y44" i="3" s="1"/>
  <c r="X45" i="3"/>
  <c r="Y45" i="3" s="1"/>
  <c r="X46" i="3"/>
  <c r="Y46" i="3" s="1"/>
  <c r="X47" i="3"/>
  <c r="Y47" i="3" s="1"/>
  <c r="X48" i="3"/>
  <c r="Y48" i="3" s="1"/>
  <c r="X49" i="3"/>
  <c r="Y49" i="3" s="1"/>
  <c r="X38" i="3"/>
  <c r="Y38" i="3" s="1"/>
  <c r="W39" i="3"/>
  <c r="W40" i="3"/>
  <c r="W41" i="3"/>
  <c r="W42" i="3"/>
  <c r="W43" i="3"/>
  <c r="W44" i="3"/>
  <c r="W45" i="3"/>
  <c r="W46" i="3"/>
  <c r="W47" i="3"/>
  <c r="W48" i="3"/>
  <c r="W49" i="3"/>
  <c r="W38" i="3"/>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N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3"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J2" i="2"/>
  <c r="L2" i="2" s="1"/>
  <c r="I2" i="2"/>
  <c r="H2" i="2"/>
  <c r="G2" i="2"/>
  <c r="Z3" i="3"/>
  <c r="Z4" i="3"/>
  <c r="Z5" i="3"/>
  <c r="AF1" i="3" l="1"/>
  <c r="AG1" i="3"/>
  <c r="S4" i="3" a="1"/>
  <c r="S4" i="3" s="1"/>
  <c r="R4" i="3" a="1"/>
  <c r="R4" i="3" s="1"/>
  <c r="M1" i="3"/>
  <c r="P1" i="3"/>
  <c r="O1" i="3"/>
  <c r="N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<sst xmlns="http://schemas.openxmlformats.org/spreadsheetml/2006/main" count="1929" uniqueCount="142">
  <si>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</si>
  <si>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</si>
  <si>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</si>
  <si>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</si>
  <si>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</si>
  <si>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</si>
  <si>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</si>
  <si>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</si>
  <si>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</si>
  <si>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</si>
  <si>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</si>
  <si>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</si>
  <si>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</si>
  <si>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</si>
  <si>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</si>
  <si>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</si>
  <si>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</si>
  <si>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</si>
  <si>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</si>
  <si>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</si>
  <si>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</si>
  <si>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</si>
  <si>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</si>
  <si>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</si>
  <si>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</si>
  <si>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</si>
  <si>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</si>
  <si>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</si>
  <si>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</si>
  <si>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</si>
  <si>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</si>
  <si>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</si>
  <si>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</si>
  <si>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</si>
  <si>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</si>
  <si>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</si>
  <si>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</si>
  <si>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</si>
  <si>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</si>
  <si>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</si>
  <si>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</si>
  <si>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</si>
  <si>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</si>
  <si>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</si>
  <si>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</si>
  <si>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</si>
  <si>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</si>
  <si>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</si>
  <si>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</si>
  <si>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</si>
  <si>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</si>
  <si>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</si>
  <si>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</si>
  <si>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</si>
  <si>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</si>
  <si>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</si>
  <si>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</si>
  <si>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</si>
  <si>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</si>
  <si>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</si>
  <si>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</si>
  <si>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</si>
  <si>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</si>
  <si>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</si>
  <si>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</si>
  <si>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</si>
  <si>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</si>
  <si>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</si>
  <si>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</si>
  <si>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</si>
  <si>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</si>
  <si>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</si>
  <si>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</si>
  <si>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</si>
  <si>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</si>
  <si>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</si>
  <si>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</si>
  <si>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</si>
  <si>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</si>
  <si>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</si>
  <si>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</si>
  <si>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</si>
  <si>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</si>
  <si>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</si>
  <si>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</si>
  <si>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</si>
  <si>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</si>
  <si>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</si>
  <si>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</si>
  <si>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</si>
  <si>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</si>
  <si>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</si>
  <si>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</si>
  <si>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</si>
  <si>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</si>
  <si>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</si>
  <si>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</si>
  <si>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</si>
  <si>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</si>
  <si>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</si>
  <si>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</si>
  <si>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</si>
  <si>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</si>
  <si>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</si>
  <si>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</si>
  <si>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</si>
  <si>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</si>
  <si>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</si>
  <si>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</si>
  <si>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</si>
  <si>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</si>
  <si>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</si>
  <si>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</si>
  <si>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</si>
  <si>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</si>
  <si>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</si>
  <si>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</si>
  <si>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</si>
  <si>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</si>
  <si>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Jan</t>
  </si>
  <si>
    <t>Row Labels</t>
  </si>
  <si>
    <t>Sum of Total selling value</t>
  </si>
  <si>
    <t>Sum of Total Buying Value</t>
  </si>
  <si>
    <t>Feb</t>
  </si>
  <si>
    <t>Mar</t>
  </si>
  <si>
    <t>Apr</t>
  </si>
  <si>
    <t>May</t>
  </si>
  <si>
    <t>Jun</t>
  </si>
  <si>
    <t>Jul</t>
  </si>
  <si>
    <t>Aug</t>
  </si>
  <si>
    <t>Sep</t>
  </si>
  <si>
    <t>Oct</t>
  </si>
  <si>
    <t>Nov</t>
  </si>
  <si>
    <t>Dec</t>
  </si>
  <si>
    <t>Sum of QUANTITY</t>
  </si>
  <si>
    <t>Total Sales</t>
  </si>
  <si>
    <t>Total Profit</t>
  </si>
  <si>
    <t xml:space="preserve">Profit% </t>
  </si>
  <si>
    <t>Sales</t>
  </si>
  <si>
    <t>Profit</t>
  </si>
  <si>
    <t>Profit%</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</si>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</sst>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1409]#,##0.00"/>
    <numFmt numFmtId="167" formatCode="[$$-1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right/>
      <top style="thin">
        <color theme="5"/>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1" fillId="4" borderId="2" xfId="0" applyFont="1" applyFill="1" applyBorder="1" applyAlignment="1">
      <alignment horizontal="center" vertical="center"/>
    </xf>
    <xf numFmtId="165" fontId="1" fillId="4" borderId="2" xfId="0" applyNumberFormat="1" applyFont="1" applyFill="1" applyBorder="1" applyAlignment="1">
      <alignment horizontal="center" vertical="center"/>
    </xf>
    <xf numFmtId="165"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36">
    <dxf>
      <font>
        <color rgb="FF9C0006"/>
      </font>
      <fill>
        <patternFill>
          <bgColor rgb="FFFFC7CE"/>
        </patternFill>
      </fill>
    </dxf>
    <dxf>
      <numFmt numFmtId="169" formatCode="[$$-1409]#,##0.0"/>
    </dxf>
    <dxf>
      <numFmt numFmtId="167" formatCode="[$$-1409]#,##0"/>
    </dxf>
    <dxf>
      <numFmt numFmtId="166" formatCode="[$$-1409]#,##0.00"/>
    </dxf>
    <dxf>
      <numFmt numFmtId="169" formatCode="[$$-1409]#,##0.0"/>
    </dxf>
    <dxf>
      <numFmt numFmtId="166" formatCode="[$$-1409]#,##0.00"/>
    </dxf>
    <dxf>
      <numFmt numFmtId="169" formatCode="[$$-1409]#,##0.0"/>
    </dxf>
    <dxf>
      <numFmt numFmtId="166" formatCode="[$$-1409]#,##0.00"/>
    </dxf>
    <dxf>
      <numFmt numFmtId="167" formatCode="[$$-1409]#,##0"/>
    </dxf>
    <dxf>
      <numFmt numFmtId="167" formatCode="[$$-1409]#,##0"/>
    </dxf>
    <dxf>
      <numFmt numFmtId="167" formatCode="[$$-1409]#,##0"/>
    </dxf>
    <dxf>
      <numFmt numFmtId="167" formatCode="[$$-1409]#,##0"/>
    </dxf>
    <dxf>
      <numFmt numFmtId="166" formatCode="[$$-1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409]#,##0.00"/>
    </dxf>
    <dxf>
      <numFmt numFmtId="165" formatCode="[$$-409]#,##0.00"/>
    </dxf>
    <dxf>
      <numFmt numFmtId="165" formatCode="[$$-409]#,##0.00"/>
    </dxf>
    <dxf>
      <numFmt numFmtId="165" formatCode="[$$-409]#,##0.0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5"/>
      <tableStyleElement type="headerRow" dxfId="3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[Sales_Raw_data.xlsx]Analysis!daily_sales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[$$-1409]#,##0.00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FAE-404A-A1A6-E2B7106EC531}"/>
            </c:ext>
          </c:extLst>
        </c:ser>
        <c:dLbls>
          <c:showLegendKey val="0"/>
          <c:showVal val="0"/>
          <c:showCatName val="0"/>
          <c:showSerName val="0"/>
          <c:showPercent val="0"/>
          <c:showBubbleSize val="0"/>
        </c:dLbls>
        <c:axId val="867924591"/>
        <c:axId val="867926671"/>
      </c:areaChart>
      <c:catAx>
        <c:axId val="867924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926671"/>
        <c:crosses val="autoZero"/>
        <c:auto val="1"/>
        <c:lblAlgn val="ctr"/>
        <c:lblOffset val="100"/>
        <c:noMultiLvlLbl val="0"/>
      </c:catAx>
      <c:valAx>
        <c:axId val="867926671"/>
        <c:scaling>
          <c:orientation val="minMax"/>
        </c:scaling>
        <c:delete val="0"/>
        <c:axPos val="l"/>
        <c:numFmt formatCode="[$$-1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9245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Analysis!$W$37</c:f>
              <c:strCache>
                <c:ptCount val="1"/>
                <c:pt idx="0">
                  <c:v>Sales</c:v>
                </c:pt>
              </c:strCache>
            </c:strRef>
          </c:tx>
          <c:spPr>
            <a:solidFill>
              <a:schemeClr val="accent1"/>
            </a:solidFill>
            <a:ln>
              <a:noFill/>
            </a:ln>
            <a:effectLst/>
          </c:spPr>
          <c:invertIfNegative val="0"/>
          <c:cat>
            <c:strRef>
              <c:f>Analysis!$V$38:$V$49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Analysis!$W$38:$W$49</c:f>
              <c:numCache>
                <c:formatCode>[$$-1409]#,##0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0F6E-4CF8-B674-18380853D2A4}"/>
            </c:ext>
          </c:extLst>
        </c:ser>
        <c:ser>
          <c:idx val="1"/>
          <c:order val="1"/>
          <c:tx>
            <c:strRef>
              <c:f>Analysis!$X$37</c:f>
              <c:strCache>
                <c:ptCount val="1"/>
                <c:pt idx="0">
                  <c:v>Profit</c:v>
                </c:pt>
              </c:strCache>
            </c:strRef>
          </c:tx>
          <c:spPr>
            <a:solidFill>
              <a:schemeClr val="accent2"/>
            </a:solidFill>
            <a:ln>
              <a:noFill/>
            </a:ln>
            <a:effectLst/>
          </c:spPr>
          <c:invertIfNegative val="0"/>
          <c:dLbls>
            <c:dLbl>
              <c:idx val="0"/>
              <c:tx>
                <c:rich>
                  <a:bodyPr/>
                  <a:lstStyle/>
                  <a:p>
                    <a:fld id="{24F5ED59-9F25-4AB2-8D3E-F2A1A29806B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092-490E-895A-E7D1B03123D6}"/>
                </c:ext>
              </c:extLst>
            </c:dLbl>
            <c:dLbl>
              <c:idx val="1"/>
              <c:tx>
                <c:rich>
                  <a:bodyPr/>
                  <a:lstStyle/>
                  <a:p>
                    <a:fld id="{C723F04E-C171-4F67-A6B9-070DCD28990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92-490E-895A-E7D1B03123D6}"/>
                </c:ext>
              </c:extLst>
            </c:dLbl>
            <c:dLbl>
              <c:idx val="2"/>
              <c:tx>
                <c:rich>
                  <a:bodyPr/>
                  <a:lstStyle/>
                  <a:p>
                    <a:fld id="{FE88A87F-3325-4F23-9B6B-DB9C560EBF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092-490E-895A-E7D1B03123D6}"/>
                </c:ext>
              </c:extLst>
            </c:dLbl>
            <c:dLbl>
              <c:idx val="3"/>
              <c:tx>
                <c:rich>
                  <a:bodyPr/>
                  <a:lstStyle/>
                  <a:p>
                    <a:fld id="{FC3CF754-C71C-42D0-99C8-FD47211082C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92-490E-895A-E7D1B03123D6}"/>
                </c:ext>
              </c:extLst>
            </c:dLbl>
            <c:dLbl>
              <c:idx val="4"/>
              <c:tx>
                <c:rich>
                  <a:bodyPr/>
                  <a:lstStyle/>
                  <a:p>
                    <a:fld id="{45E56DD1-B556-49F5-A4A4-4D33AEFDE4F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092-490E-895A-E7D1B03123D6}"/>
                </c:ext>
              </c:extLst>
            </c:dLbl>
            <c:dLbl>
              <c:idx val="5"/>
              <c:tx>
                <c:rich>
                  <a:bodyPr/>
                  <a:lstStyle/>
                  <a:p>
                    <a:fld id="{F7AE325E-E449-4524-B20F-A2B10C3A880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092-490E-895A-E7D1B03123D6}"/>
                </c:ext>
              </c:extLst>
            </c:dLbl>
            <c:dLbl>
              <c:idx val="6"/>
              <c:tx>
                <c:rich>
                  <a:bodyPr/>
                  <a:lstStyle/>
                  <a:p>
                    <a:fld id="{ECC895F5-069B-4B72-92B7-4D2E30F5259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092-490E-895A-E7D1B03123D6}"/>
                </c:ext>
              </c:extLst>
            </c:dLbl>
            <c:dLbl>
              <c:idx val="7"/>
              <c:tx>
                <c:rich>
                  <a:bodyPr/>
                  <a:lstStyle/>
                  <a:p>
                    <a:fld id="{6045F442-21E2-4BD6-AAD0-C89ABA7CDE2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092-490E-895A-E7D1B03123D6}"/>
                </c:ext>
              </c:extLst>
            </c:dLbl>
            <c:dLbl>
              <c:idx val="8"/>
              <c:tx>
                <c:rich>
                  <a:bodyPr/>
                  <a:lstStyle/>
                  <a:p>
                    <a:fld id="{E2280606-2421-4D9F-BB89-0E41B3A229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092-490E-895A-E7D1B03123D6}"/>
                </c:ext>
              </c:extLst>
            </c:dLbl>
            <c:dLbl>
              <c:idx val="9"/>
              <c:tx>
                <c:rich>
                  <a:bodyPr/>
                  <a:lstStyle/>
                  <a:p>
                    <a:fld id="{7ADD9AE3-E939-46F1-850B-E3E1BB7BF6A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092-490E-895A-E7D1B03123D6}"/>
                </c:ext>
              </c:extLst>
            </c:dLbl>
            <c:dLbl>
              <c:idx val="10"/>
              <c:tx>
                <c:rich>
                  <a:bodyPr/>
                  <a:lstStyle/>
                  <a:p>
                    <a:fld id="{4E2F698F-FE33-48CC-A870-852A36B956D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092-490E-895A-E7D1B03123D6}"/>
                </c:ext>
              </c:extLst>
            </c:dLbl>
            <c:dLbl>
              <c:idx val="11"/>
              <c:tx>
                <c:rich>
                  <a:bodyPr/>
                  <a:lstStyle/>
                  <a:p>
                    <a:fld id="{F046EA2E-A667-4230-B8BB-F6C166CE7F6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092-490E-895A-E7D1B03123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Analysis!$V$38:$V$49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Analysis!$X$38:$X$49</c:f>
              <c:numCache>
                <c:formatCode>[$$-1409]#,##0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Analysis!$Y$38:$Y$49</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0F6E-4CF8-B674-18380853D2A4}"/>
            </c:ext>
          </c:extLst>
        </c:ser>
        <c:dLbls>
          <c:showLegendKey val="0"/>
          <c:showVal val="0"/>
          <c:showCatName val="0"/>
          <c:showSerName val="0"/>
          <c:showPercent val="0"/>
          <c:showBubbleSize val="0"/>
        </c:dLbls>
        <c:gapWidth val="71"/>
        <c:overlap val="100"/>
        <c:axId val="860433039"/>
        <c:axId val="860431791"/>
      </c:barChart>
      <c:catAx>
        <c:axId val="86043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431791"/>
        <c:crosses val="autoZero"/>
        <c:auto val="1"/>
        <c:lblAlgn val="ctr"/>
        <c:lblOffset val="100"/>
        <c:noMultiLvlLbl val="0"/>
      </c:catAx>
      <c:valAx>
        <c:axId val="860431791"/>
        <c:scaling>
          <c:orientation val="minMax"/>
        </c:scaling>
        <c:delete val="0"/>
        <c:axPos val="l"/>
        <c:numFmt formatCode="[$$-1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433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80431900573702"/>
          <c:y val="7.407407407407407E-2"/>
          <c:w val="0.7332773168397535"/>
          <c:h val="0.8416746864975212"/>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Analysis!$R$4:$R$13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Analysis!$S$4:$S$13</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8D12-4F15-92D1-E7156EE226F7}"/>
            </c:ext>
          </c:extLst>
        </c:ser>
        <c:dLbls>
          <c:dLblPos val="outEnd"/>
          <c:showLegendKey val="0"/>
          <c:showVal val="1"/>
          <c:showCatName val="0"/>
          <c:showSerName val="0"/>
          <c:showPercent val="0"/>
          <c:showBubbleSize val="0"/>
        </c:dLbls>
        <c:gapWidth val="61"/>
        <c:axId val="1222348176"/>
        <c:axId val="1222345264"/>
      </c:barChart>
      <c:catAx>
        <c:axId val="1222348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45264"/>
        <c:crosses val="autoZero"/>
        <c:auto val="1"/>
        <c:lblAlgn val="ctr"/>
        <c:lblOffset val="100"/>
        <c:noMultiLvlLbl val="0"/>
      </c:catAx>
      <c:valAx>
        <c:axId val="1222345264"/>
        <c:scaling>
          <c:orientation val="minMax"/>
        </c:scaling>
        <c:delete val="1"/>
        <c:axPos val="b"/>
        <c:numFmt formatCode="General" sourceLinked="1"/>
        <c:majorTickMark val="out"/>
        <c:minorTickMark val="none"/>
        <c:tickLblPos val="nextTo"/>
        <c:crossAx val="122234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[Sales_Raw_data.xlsx]Analysis!SaleType_S</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Analysis!$S$33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Analysis!$R$34:$R$36</c:f>
              <c:strCache>
                <c:ptCount val="3"/>
                <c:pt idx="0">
                  <c:v>Direct Sales</c:v>
                </c:pt>
                <c:pt idx="1">
                  <c:v>Online</c:v>
                </c:pt>
                <c:pt idx="2">
                  <c:v>Wholesaler</c:v>
                </c:pt>
              </c:strCache>
            </c:strRef>
          </c:cat>
          <c:val>
            <c:numRef>
              <c:f>Analysis!$S$34:$S$36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3E87-43D0-AF4E-5028C9A1A39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[Sales_Raw_data.xlsx]Analysis!Payment_S</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Analysis!$W$17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Analysis!$V$18:$V$19</c:f>
              <c:strCache>
                <c:ptCount val="2"/>
                <c:pt idx="0">
                  <c:v>Cash</c:v>
                </c:pt>
                <c:pt idx="1">
                  <c:v>Online</c:v>
                </c:pt>
              </c:strCache>
            </c:strRef>
          </c:cat>
          <c:val>
            <c:numRef>
              <c:f>Analysis!$W$18:$W$19</c:f>
              <c:numCache>
                <c:formatCode>General</c:formatCode>
                <c:ptCount val="2"/>
                <c:pt idx="0">
                  <c:v>199516.90000000008</c:v>
                </c:pt>
                <c:pt idx="1">
                  <c:v>201895.01999999993</c:v>
                </c:pt>
              </c:numCache>
            </c:numRef>
          </c:val>
          <c:extLst>
            <c:ext xmlns:c16="http://schemas.microsoft.com/office/drawing/2014/chart" uri="{C3380CC4-5D6E-409C-BE32-E72D297353CC}">
              <c16:uniqueId val="{00000000-FC66-4CEC-8E57-01094D553EA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0D562B64-B150-4D45-94B1-6317491C4B3B}">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W$36" lockText="1" noThreeD="1"/>
</file>

<file path=xl/ctrlProps/ctrlProp2.xml><?xml version="1.0" encoding="utf-8"?>
<formControlPr xmlns="http://schemas.microsoft.com/office/spreadsheetml/2009/9/main" objectType="CheckBox" checked="Checked" fmlaLink="$X$36" lockText="1" noThreeD="1"/>
</file>

<file path=xl/ctrlProps/ctrlProp3.xml><?xml version="1.0" encoding="utf-8"?>
<formControlPr xmlns="http://schemas.microsoft.com/office/spreadsheetml/2009/9/main" objectType="CheckBox" checked="Checked" fmlaLink="$Y$36" lockText="1" noThreeD="1"/>
</file>

<file path=xl/ctrlProps/ctrlProp4.xml><?xml version="1.0" encoding="utf-8"?>
<formControlPr xmlns="http://schemas.microsoft.com/office/spreadsheetml/2009/9/main" objectType="Scroll" dx="31" fmlaLink="Analysis!$R$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xdr:col>
      <xdr:colOff>31750</xdr:colOff>
      <xdr:row>6</xdr:row>
      <xdr:rowOff>95251</xdr:rowOff>
    </xdr:from>
    <xdr:to>
      <xdr:col>2</xdr:col>
      <xdr:colOff>1602726</xdr:colOff>
      <xdr:row>12</xdr:row>
      <xdr:rowOff>165101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523954" y="1201380"/>
              <a:ext cx="1570976" cy="1175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139154</xdr:colOff>
      <xdr:row>18</xdr:row>
      <xdr:rowOff>68417</xdr:rowOff>
    </xdr:from>
    <xdr:to>
      <xdr:col>2</xdr:col>
      <xdr:colOff>1476068</xdr:colOff>
      <xdr:row>24</xdr:row>
      <xdr:rowOff>144617</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631358" y="3386804"/>
              <a:ext cx="1336914" cy="1182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108017</xdr:colOff>
      <xdr:row>25</xdr:row>
      <xdr:rowOff>85895</xdr:rowOff>
    </xdr:from>
    <xdr:to>
      <xdr:col>2</xdr:col>
      <xdr:colOff>1581763</xdr:colOff>
      <xdr:row>37</xdr:row>
      <xdr:rowOff>15840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600221" y="4694766"/>
              <a:ext cx="1473746" cy="21422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50800</xdr:colOff>
      <xdr:row>13</xdr:row>
      <xdr:rowOff>114300</xdr:rowOff>
    </xdr:from>
    <xdr:to>
      <xdr:col>3</xdr:col>
      <xdr:colOff>332794</xdr:colOff>
      <xdr:row>17</xdr:row>
      <xdr:rowOff>184150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43004" y="2510913"/>
              <a:ext cx="1913876" cy="8072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61451</xdr:colOff>
      <xdr:row>38</xdr:row>
      <xdr:rowOff>93338</xdr:rowOff>
    </xdr:from>
    <xdr:to>
      <xdr:col>5</xdr:col>
      <xdr:colOff>337676</xdr:colOff>
      <xdr:row>49</xdr:row>
      <xdr:rowOff>17139</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762683</xdr:colOff>
      <xdr:row>53</xdr:row>
      <xdr:rowOff>4234</xdr:rowOff>
    </xdr:from>
    <xdr:to>
      <xdr:col>25</xdr:col>
      <xdr:colOff>61451</xdr:colOff>
      <xdr:row>64</xdr:row>
      <xdr:rowOff>150215</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50800</xdr:colOff>
          <xdr:row>50</xdr:row>
          <xdr:rowOff>0</xdr:rowOff>
        </xdr:from>
        <xdr:to>
          <xdr:col>21</xdr:col>
          <xdr:colOff>552450</xdr:colOff>
          <xdr:row>51</xdr:row>
          <xdr:rowOff>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266700</xdr:colOff>
          <xdr:row>50</xdr:row>
          <xdr:rowOff>25400</xdr:rowOff>
        </xdr:from>
        <xdr:to>
          <xdr:col>22</xdr:col>
          <xdr:colOff>774700</xdr:colOff>
          <xdr:row>51</xdr:row>
          <xdr:rowOff>25400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114300</xdr:colOff>
          <xdr:row>49</xdr:row>
          <xdr:rowOff>158750</xdr:rowOff>
        </xdr:from>
        <xdr:to>
          <xdr:col>23</xdr:col>
          <xdr:colOff>615950</xdr:colOff>
          <xdr:row>50</xdr:row>
          <xdr:rowOff>158750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16</xdr:col>
      <xdr:colOff>940210</xdr:colOff>
      <xdr:row>15</xdr:row>
      <xdr:rowOff>79340</xdr:rowOff>
    </xdr:from>
    <xdr:to>
      <xdr:col>20</xdr:col>
      <xdr:colOff>95592</xdr:colOff>
      <xdr:row>30</xdr:row>
      <xdr:rowOff>57218</xdr:rowOff>
    </xdr:to>
    <xdr:graphicFrame macro="">
      <xdr:nvGraphicFramePr>
        <xdr:cNvPr id="8" name="Chart 7">
          <a:extLst>
            <a:ext uri="{FF2B5EF4-FFF2-40B4-BE49-F238E27FC236}">
              <a16:creationId xmlns:a16="http://schemas.microsoft.com/office/drawing/2014/main" id="{E8408AB2-2929-7252-C7D6-ABDAE1C00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681703</xdr:colOff>
          <xdr:row>15</xdr:row>
          <xdr:rowOff>63022</xdr:rowOff>
        </xdr:from>
        <xdr:to>
          <xdr:col>16</xdr:col>
          <xdr:colOff>846803</xdr:colOff>
          <xdr:row>30</xdr:row>
          <xdr:rowOff>31272</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28</xdr:col>
      <xdr:colOff>1208549</xdr:colOff>
      <xdr:row>8</xdr:row>
      <xdr:rowOff>0</xdr:rowOff>
    </xdr:from>
    <xdr:to>
      <xdr:col>32</xdr:col>
      <xdr:colOff>751077</xdr:colOff>
      <xdr:row>24</xdr:row>
      <xdr:rowOff>20485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7479DAA5-4648-A794-560A-399611007D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1101345" y="1474839"/>
              <a:ext cx="3543710" cy="29701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892413</xdr:colOff>
      <xdr:row>36</xdr:row>
      <xdr:rowOff>52028</xdr:rowOff>
    </xdr:from>
    <xdr:to>
      <xdr:col>19</xdr:col>
      <xdr:colOff>286774</xdr:colOff>
      <xdr:row>48</xdr:row>
      <xdr:rowOff>34139</xdr:rowOff>
    </xdr:to>
    <xdr:graphicFrame macro="">
      <xdr:nvGraphicFramePr>
        <xdr:cNvPr id="10" name="Chart 9">
          <a:extLst>
            <a:ext uri="{FF2B5EF4-FFF2-40B4-BE49-F238E27FC236}">
              <a16:creationId xmlns:a16="http://schemas.microsoft.com/office/drawing/2014/main" id="{08C85474-7F52-3CC3-6A94-CAC223296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25264</xdr:colOff>
      <xdr:row>19</xdr:row>
      <xdr:rowOff>168104</xdr:rowOff>
    </xdr:from>
    <xdr:to>
      <xdr:col>22</xdr:col>
      <xdr:colOff>1481667</xdr:colOff>
      <xdr:row>30</xdr:row>
      <xdr:rowOff>122904</xdr:rowOff>
    </xdr:to>
    <xdr:graphicFrame macro="">
      <xdr:nvGraphicFramePr>
        <xdr:cNvPr id="11" name="Chart 10">
          <a:extLst>
            <a:ext uri="{FF2B5EF4-FFF2-40B4-BE49-F238E27FC236}">
              <a16:creationId xmlns:a16="http://schemas.microsoft.com/office/drawing/2014/main" id="{5ADE89ED-D710-19E5-128B-8680359E3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ngla Lion" refreshedDate="44942.629498032409" createdVersion="8" refreshedVersion="8" minRefreshableVersion="3" recordCount="527" xr:uid="{CEB8355D-3B98-4032-A156-07E7E2286ED3}">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180250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A6F902-7E81-4073-B84F-F99DC8F34254}"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numFmtId="167"/>
    <dataField name="Sum of Total selling value" fld="12" baseField="0" baseItem="0" numFmtId="167"/>
  </dataFields>
  <formats count="2">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6FA7E1-E859-41C2-A25B-BF228E926CA1}" name="product_Q_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G3:J47" firstHeaderRow="0" firstDataRow="1" firstDataCol="2"/>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defaultSubtotal="0">
      <items count="4">
        <item x="0"/>
        <item sd="0" x="1"/>
        <item x="2"/>
        <item x="3"/>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FD2C11-C1AF-4C7D-AFB8-8F57BE6492BB}" name="SaleType_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R33:S3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578057-1B2C-4DEF-9C6B-E5306C0AB581}" name="Payment_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V17:W19"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7BBDC9-CE63-4D41-B853-F8878AF1C210}" name="Monthly_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U2:W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numFmtId="167"/>
    <dataField name="Sum of Total selling value" fld="12" baseField="0" baseItem="0"/>
  </dataFields>
  <formats count="2">
    <format dxfId="7">
      <pivotArea outline="0" collapsedLevelsAreSubtotals="1" fieldPosition="0"/>
    </format>
    <format dxfId="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98BD80-6337-486B-91B0-716A4A2C0DFF}" name="Category_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B2:AC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7"/>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13872B-2C5D-44FD-981B-C6937D25E500}" name="daily_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1">
    <format dxfId="1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A6FA6DE-53A1-433F-964C-4CC52FF9EDCB}" sourceName="SALE TYPE">
  <pivotTables>
    <pivotTable tabId="3" name="daily_sales"/>
    <pivotTable tabId="3" name="Category_S"/>
    <pivotTable tabId="3" name="Monthly_sales"/>
    <pivotTable tabId="3" name="Payment_S"/>
    <pivotTable tabId="3" name="product_Q_S"/>
    <pivotTable tabId="3" name="TotalSales"/>
  </pivotTables>
  <data>
    <tabular pivotCacheId="2180250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9ADAF43-A106-419F-B4FB-EC9FCD83B5C4}" sourceName="PAYMENT MODE">
  <pivotTables>
    <pivotTable tabId="3" name="daily_sales"/>
    <pivotTable tabId="3" name="Category_S"/>
    <pivotTable tabId="3" name="Monthly_sales"/>
    <pivotTable tabId="3" name="product_Q_S"/>
    <pivotTable tabId="3" name="SaleType_S"/>
    <pivotTable tabId="3" name="TotalSales"/>
  </pivotTables>
  <data>
    <tabular pivotCacheId="21802501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68686AD-4A52-4138-BEB0-BEC1FB294F6D}" sourceName="Month">
  <pivotTables>
    <pivotTable tabId="3" name="daily_sales"/>
    <pivotTable tabId="3" name="Category_S"/>
    <pivotTable tabId="3" name="Payment_S"/>
    <pivotTable tabId="3" name="product_Q_S"/>
    <pivotTable tabId="3" name="SaleType_S"/>
    <pivotTable tabId="3" name="TotalSales"/>
  </pivotTables>
  <data>
    <tabular pivotCacheId="21802501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249EEA3-8AF0-453B-971D-53C7E574B8CE}" sourceName="Year">
  <pivotTables>
    <pivotTable tabId="3" name="daily_sales"/>
    <pivotTable tabId="3" name="Category_S"/>
    <pivotTable tabId="3" name="Monthly_sales"/>
    <pivotTable tabId="3" name="Payment_S"/>
    <pivotTable tabId="3" name="product_Q_S"/>
    <pivotTable tabId="3" name="SaleType_S"/>
    <pivotTable tabId="3" name="TotalSales"/>
  </pivotTables>
  <data>
    <tabular pivotCacheId="21802501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BA6720F-E4FA-41BB-A83F-FA0B2C09B334}" cache="Slicer_SALE_TYPE" caption="SALE TYPE" rowHeight="241300"/>
  <slicer name="PAYMENT MODE" xr10:uid="{11633BE7-505A-45F1-BD6C-5F87BAB64AEA}" cache="Slicer_PAYMENT_MODE" caption="PAYMENT MODE" rowHeight="241300"/>
  <slicer name="Month" xr10:uid="{E1E03532-445C-4D6B-BA5D-6B0FF9F3124E}" cache="Slicer_Month" caption="Month" rowHeight="241300"/>
  <slicer name="Year" xr10:uid="{C7B7A7EA-1AFB-45DC-97F6-8A6CE2E5B84D}"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3" headerRowBorderDxfId="32">
  <autoFilter ref="A1:P528" xr:uid="{60351B27-4213-4B50-AF1E-6DD234ED1CD8}"/>
  <sortState xmlns:xlrd2="http://schemas.microsoft.com/office/spreadsheetml/2017/richdata2" ref="A2:E527">
    <sortCondition ref="A1:A527"/>
  </sortState>
  <tableColumns count="16">
    <tableColumn id="1" xr3:uid="{7E2D9722-C99A-4D79-AD8A-A4AF24D31B15}" name="DATE" dataDxfId="31"/>
    <tableColumn id="3" xr3:uid="{1B687DA1-746A-409E-8132-464ADA2D65F7}" name="PRODUCT ID" dataDxfId="30"/>
    <tableColumn id="2" xr3:uid="{3D21C161-3520-4EEB-95C2-BC89A67F811B}" name="QUANTITY" dataDxfId="29"/>
    <tableColumn id="4" xr3:uid="{51AFA112-3989-4C7A-B537-003512753602}" name="SALE TYPE" dataDxfId="28"/>
    <tableColumn id="5" xr3:uid="{057B8FDA-60FB-4816-999C-2030B688B9CF}" name="PAYMENT MODE" dataDxfId="27"/>
    <tableColumn id="6" xr3:uid="{A77A9445-20AF-4122-92EB-C3706E536AB4}" name="DISCOUNT %" dataDxfId="26"/>
    <tableColumn id="7" xr3:uid="{A8F678E4-3ED2-4500-A8FC-43A7F43BD1DE}" name="PRODUCT">
      <calculatedColumnFormula>VLOOKUP(InputData[[#This Row],[PRODUCT ID]],MasterData[],2,0)</calculatedColumnFormula>
    </tableColumn>
    <tableColumn id="8" xr3:uid="{C510DBD0-6555-47CA-A479-13E05C58D810}" name="CATEGORY">
      <calculatedColumnFormula>VLOOKUP(InputData[[#This Row],[PRODUCT ID]],MasterData[],3,0)</calculatedColumnFormula>
    </tableColumn>
    <tableColumn id="9" xr3:uid="{90E9AAF2-7BD0-432C-BBDF-19AC1E871145}" name="UOM">
      <calculatedColumnFormula>VLOOKUP(InputData[[#This Row],[PRODUCT ID]],MasterData[],4,0)</calculatedColumnFormula>
    </tableColumn>
    <tableColumn id="10" xr3:uid="{6DA7581D-599B-4908-BA5D-42434A4AEB21}" name="BUYING PRIZE" dataDxfId="25">
      <calculatedColumnFormula>VLOOKUP(InputData[[#This Row],[PRODUCT ID]],MasterData[],5,0)</calculatedColumnFormula>
    </tableColumn>
    <tableColumn id="11" xr3:uid="{8342B341-7F34-4AF4-97B7-95F607C06A6D}" name="SELLING PRICE" dataDxfId="24">
      <calculatedColumnFormula>VLOOKUP(InputData[[#This Row],[PRODUCT ID]],MasterData[],6,0)</calculatedColumnFormula>
    </tableColumn>
    <tableColumn id="12" xr3:uid="{808BBC8E-2C98-43FC-AF47-1117F62911D0}" name="Total Buying Value" dataDxfId="23">
      <calculatedColumnFormula>J2*InputData[[#This Row],[QUANTITY]]</calculatedColumnFormula>
    </tableColumn>
    <tableColumn id="13" xr3:uid="{D9D3DB2A-987E-4293-BB8F-11678EBF8C54}" name="Total selling value" dataDxfId="22">
      <calculatedColumnFormula>K2*InputData[[#This Row],[QUANTITY]]*(1-InputData[[#This Row],[DISCOUNT %]])</calculatedColumnFormula>
    </tableColumn>
    <tableColumn id="14" xr3:uid="{00C20E52-6A85-4AFE-A547-6F6D754E0DB2}" name="Day">
      <calculatedColumnFormula>DAY(InputData[[#This Row],[DATE]])</calculatedColumnFormula>
    </tableColumn>
    <tableColumn id="15" xr3:uid="{BF637C51-CE30-483E-B7B2-560BBD0C2C12}" name="Month">
      <calculatedColumnFormula>TEXT(InputData[[#This Row],[DATE]],"mmm")</calculatedColumnFormula>
    </tableColumn>
    <tableColumn id="16" xr3:uid="{3D7CFC0D-AA69-4C36-9CB1-359343EC31D4}" name="Year">
      <calculatedColumnFormula>YEAR(InputData[[#This Row],[DATE]])</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1" dataDxfId="19" headerRowBorderDxfId="20">
  <autoFilter ref="A1:F46" xr:uid="{DE6FA1E2-6EE8-430A-AF62-020400F3E926}"/>
  <tableColumns count="6">
    <tableColumn id="1" xr3:uid="{106E50BA-9FFB-484D-AC75-176578AFED44}" name="PRODUCT ID" dataDxfId="18"/>
    <tableColumn id="2" xr3:uid="{C6063C4C-22AC-43C3-B630-5C0916CFA263}" name="PRODUCT" dataDxfId="17"/>
    <tableColumn id="3" xr3:uid="{FEA9A0A4-A0D7-45FA-BD75-4D9EBBD09441}" name="CATEGORY" dataDxfId="16"/>
    <tableColumn id="4" xr3:uid="{3BDFD3DA-79CD-4B0E-9F98-1F406523093B}" name="UOM" dataDxfId="15"/>
    <tableColumn id="5" xr3:uid="{C286276F-25D5-4D9D-9759-32EF67A133BE}" name="BUYING PRIZE" dataDxfId="14"/>
    <tableColumn id="6" xr3:uid="{BFC92544-6510-4B40-ABEE-FD6A4B0302D7}" name="SELLING PRICE" dataDxfId="13"/>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D502" zoomScale="80" zoomScaleNormal="80" workbookViewId="0">
      <selection activeCell="D11" sqref="D11"/>
    </sheetView>
  </sheetViews>
  <sheetFormatPr defaultRowHeight="14.5" x14ac:dyDescent="0.35"/>
  <cols>
    <col min="1" max="1" width="12.7265625"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4.453125" bestFit="1" customWidth="1"/>
    <col min="8" max="8" width="9.90625" bestFit="1" customWidth="1"/>
    <col min="9" max="9" width="17.1796875" bestFit="1" customWidth="1"/>
    <col min="10" max="10" width="17.81640625" style="7" bestFit="1" customWidth="1"/>
    <col min="11" max="11" width="24.1796875" style="7" bestFit="1" customWidth="1"/>
    <col min="12" max="12" width="24.54296875" style="7" bestFit="1" customWidth="1"/>
    <col min="13" max="13" width="15.7265625" style="7" bestFit="1" customWidth="1"/>
  </cols>
  <sheetData>
    <row r="1" spans="1:16" ht="15" thickBot="1" x14ac:dyDescent="0.4">
      <c r="A1" s="2" t="s">
        <v>100</v>
      </c>
      <c r="B1" s="2" t="s">
        <v>0</v>
      </c>
      <c r="C1" s="2" t="s">
        <v>101</v>
      </c>
      <c r="D1" s="2" t="s">
        <v>102</v>
      </c>
      <c r="E1" s="2" t="s">
        <v>103</v>
      </c>
      <c r="F1" s="2" t="s">
        <v>104</v>
      </c>
      <c r="G1" s="8" t="s">
        <v>1</v>
      </c>
      <c r="H1" s="8" t="s">
        <v>2</v>
      </c>
      <c r="I1" s="8" t="s">
        <v>3</v>
      </c>
      <c r="J1" s="9" t="s">
        <v>4</v>
      </c>
      <c r="K1" s="9" t="s">
        <v>5</v>
      </c>
      <c r="L1" s="10" t="s">
        <v>114</v>
      </c>
      <c r="M1" s="10"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J2*InputData[[#This Row],[QUANTITY]]</f>
        <v>1296</v>
      </c>
      <c r="M2" s="7">
        <f>K2*InputData[[#This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J3*InputData[[#This Row],[QUANTITY]]</f>
        <v>1080</v>
      </c>
      <c r="M3" s="7">
        <f>K3*InputData[[#This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J4*InputData[[#This Row],[QUANTITY]]</f>
        <v>672</v>
      </c>
      <c r="M4" s="7">
        <f>K4*InputData[[#This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J5*InputData[[#This Row],[QUANTITY]]</f>
        <v>220</v>
      </c>
      <c r="M5" s="7">
        <f>K5*InputData[[#This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J6*InputData[[#This Row],[QUANTITY]]</f>
        <v>60</v>
      </c>
      <c r="M6" s="7">
        <f>K6*InputData[[#This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J7*InputData[[#This Row],[QUANTITY]]</f>
        <v>93</v>
      </c>
      <c r="M7" s="7">
        <f>K7*InputData[[#This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J8*InputData[[#This Row],[QUANTITY]]</f>
        <v>568</v>
      </c>
      <c r="M8" s="7">
        <f>K8*InputData[[#This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J9*InputData[[#This Row],[QUANTITY]]</f>
        <v>28</v>
      </c>
      <c r="M9" s="7">
        <f>K9*InputData[[#This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J10*InputData[[#This Row],[QUANTITY]]</f>
        <v>201</v>
      </c>
      <c r="M10" s="7">
        <f>K10*InputData[[#This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J11*InputData[[#This Row],[QUANTITY]]</f>
        <v>448</v>
      </c>
      <c r="M11" s="7">
        <f>K11*InputData[[#This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J12*InputData[[#This Row],[QUANTITY]]</f>
        <v>480</v>
      </c>
      <c r="M12" s="7">
        <f>K12*InputData[[#This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J13*InputData[[#This Row],[QUANTITY]]</f>
        <v>1200</v>
      </c>
      <c r="M13" s="7">
        <f>K13*InputData[[#This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J14*InputData[[#This Row],[QUANTITY]]</f>
        <v>988</v>
      </c>
      <c r="M14" s="7">
        <f>K14*InputData[[#This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J15*InputData[[#This Row],[QUANTITY]]</f>
        <v>423</v>
      </c>
      <c r="M15" s="7">
        <f>K15*InputData[[#This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J16*InputData[[#This Row],[QUANTITY]]</f>
        <v>30</v>
      </c>
      <c r="M16" s="7">
        <f>K16*InputData[[#This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J17*InputData[[#This Row],[QUANTITY]]</f>
        <v>220</v>
      </c>
      <c r="M17" s="7">
        <f>K17*InputData[[#This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J18*InputData[[#This Row],[QUANTITY]]</f>
        <v>244</v>
      </c>
      <c r="M18" s="7">
        <f>K18*InputData[[#This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J19*InputData[[#This Row],[QUANTITY]]</f>
        <v>660</v>
      </c>
      <c r="M19" s="7">
        <f>K19*InputData[[#This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J20*InputData[[#This Row],[QUANTITY]]</f>
        <v>639</v>
      </c>
      <c r="M20" s="7">
        <f>K20*InputData[[#This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J21*InputData[[#This Row],[QUANTITY]]</f>
        <v>720</v>
      </c>
      <c r="M21" s="7">
        <f>K21*InputData[[#This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J22*InputData[[#This Row],[QUANTITY]]</f>
        <v>330</v>
      </c>
      <c r="M22" s="7">
        <f>K22*InputData[[#This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J23*InputData[[#This Row],[QUANTITY]]</f>
        <v>35</v>
      </c>
      <c r="M23" s="7">
        <f>K23*InputData[[#This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J24*InputData[[#This Row],[QUANTITY]]</f>
        <v>1302</v>
      </c>
      <c r="M24" s="7">
        <f>K24*InputData[[#This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J25*InputData[[#This Row],[QUANTITY]]</f>
        <v>684</v>
      </c>
      <c r="M25" s="7">
        <f>K25*InputData[[#This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J26*InputData[[#This Row],[QUANTITY]]</f>
        <v>525</v>
      </c>
      <c r="M26" s="7">
        <f>K26*InputData[[#This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J27*InputData[[#This Row],[QUANTITY]]</f>
        <v>686</v>
      </c>
      <c r="M27" s="7">
        <f>K27*InputData[[#This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J28*InputData[[#This Row],[QUANTITY]]</f>
        <v>630</v>
      </c>
      <c r="M28" s="7">
        <f>K28*InputData[[#This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J29*InputData[[#This Row],[QUANTITY]]</f>
        <v>267</v>
      </c>
      <c r="M29" s="7">
        <f>K29*InputData[[#This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J30*InputData[[#This Row],[QUANTITY]]</f>
        <v>440</v>
      </c>
      <c r="M30" s="7">
        <f>K30*InputData[[#This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J31*InputData[[#This Row],[QUANTITY]]</f>
        <v>94</v>
      </c>
      <c r="M31" s="7">
        <f>K31*InputData[[#This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J32*InputData[[#This Row],[QUANTITY]]</f>
        <v>1036</v>
      </c>
      <c r="M32" s="7">
        <f>K32*InputData[[#This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J33*InputData[[#This Row],[QUANTITY]]</f>
        <v>169</v>
      </c>
      <c r="M33" s="7">
        <f>K33*InputData[[#This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J34*InputData[[#This Row],[QUANTITY]]</f>
        <v>242</v>
      </c>
      <c r="M34" s="7">
        <f>K34*InputData[[#This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J35*InputData[[#This Row],[QUANTITY]]</f>
        <v>268</v>
      </c>
      <c r="M35" s="7">
        <f>K35*InputData[[#This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J36*InputData[[#This Row],[QUANTITY]]</f>
        <v>469</v>
      </c>
      <c r="M36" s="7">
        <f>K36*InputData[[#This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J37*InputData[[#This Row],[QUANTITY]]</f>
        <v>133</v>
      </c>
      <c r="M37" s="7">
        <f>K37*InputData[[#This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J38*InputData[[#This Row],[QUANTITY]]</f>
        <v>603</v>
      </c>
      <c r="M38" s="7">
        <f>K38*InputData[[#This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J39*InputData[[#This Row],[QUANTITY]]</f>
        <v>5</v>
      </c>
      <c r="M39" s="7">
        <f>K39*InputData[[#This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J40*InputData[[#This Row],[QUANTITY]]</f>
        <v>770</v>
      </c>
      <c r="M40" s="7">
        <f>K40*InputData[[#This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J41*InputData[[#This Row],[QUANTITY]]</f>
        <v>581</v>
      </c>
      <c r="M41" s="7">
        <f>K41*InputData[[#This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J42*InputData[[#This Row],[QUANTITY]]</f>
        <v>1269</v>
      </c>
      <c r="M42" s="7">
        <f>K42*InputData[[#This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J43*InputData[[#This Row],[QUANTITY]]</f>
        <v>192</v>
      </c>
      <c r="M43" s="7">
        <f>K43*InputData[[#This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J44*InputData[[#This Row],[QUANTITY]]</f>
        <v>72</v>
      </c>
      <c r="M44" s="7">
        <f>K44*InputData[[#This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J45*InputData[[#This Row],[QUANTITY]]</f>
        <v>1628</v>
      </c>
      <c r="M45" s="7">
        <f>K45*InputData[[#This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J46*InputData[[#This Row],[QUANTITY]]</f>
        <v>560</v>
      </c>
      <c r="M46" s="7">
        <f>K46*InputData[[#This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J47*InputData[[#This Row],[QUANTITY]]</f>
        <v>21</v>
      </c>
      <c r="M47" s="7">
        <f>K47*InputData[[#This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J48*InputData[[#This Row],[QUANTITY]]</f>
        <v>266</v>
      </c>
      <c r="M48" s="7">
        <f>K48*InputData[[#This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J49*InputData[[#This Row],[QUANTITY]]</f>
        <v>420</v>
      </c>
      <c r="M49" s="7">
        <f>K49*InputData[[#This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J50*InputData[[#This Row],[QUANTITY]]</f>
        <v>979</v>
      </c>
      <c r="M50" s="7">
        <f>K50*InputData[[#This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J51*InputData[[#This Row],[QUANTITY]]</f>
        <v>296</v>
      </c>
      <c r="M51" s="7">
        <f>K51*InputData[[#This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J52*InputData[[#This Row],[QUANTITY]]</f>
        <v>407</v>
      </c>
      <c r="M52" s="7">
        <f>K52*InputData[[#This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J53*InputData[[#This Row],[QUANTITY]]</f>
        <v>44</v>
      </c>
      <c r="M53" s="7">
        <f>K53*InputData[[#This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J54*InputData[[#This Row],[QUANTITY]]</f>
        <v>1134</v>
      </c>
      <c r="M54" s="7">
        <f>K54*InputData[[#This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J55*InputData[[#This Row],[QUANTITY]]</f>
        <v>288</v>
      </c>
      <c r="M55" s="7">
        <f>K55*InputData[[#This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J56*InputData[[#This Row],[QUANTITY]]</f>
        <v>684</v>
      </c>
      <c r="M56" s="7">
        <f>K56*InputData[[#This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J57*InputData[[#This Row],[QUANTITY]]</f>
        <v>282</v>
      </c>
      <c r="M57" s="7">
        <f>K57*InputData[[#This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J58*InputData[[#This Row],[QUANTITY]]</f>
        <v>77</v>
      </c>
      <c r="M58" s="7">
        <f>K58*InputData[[#This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J59*InputData[[#This Row],[QUANTITY]]</f>
        <v>370</v>
      </c>
      <c r="M59" s="7">
        <f>K59*InputData[[#This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J60*InputData[[#This Row],[QUANTITY]]</f>
        <v>407</v>
      </c>
      <c r="M60" s="7">
        <f>K60*InputData[[#This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J61*InputData[[#This Row],[QUANTITY]]</f>
        <v>1022</v>
      </c>
      <c r="M61" s="7">
        <f>K61*InputData[[#This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J62*InputData[[#This Row],[QUANTITY]]</f>
        <v>960</v>
      </c>
      <c r="M62" s="7">
        <f>K62*InputData[[#This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J63*InputData[[#This Row],[QUANTITY]]</f>
        <v>333</v>
      </c>
      <c r="M63" s="7">
        <f>K63*InputData[[#This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J64*InputData[[#This Row],[QUANTITY]]</f>
        <v>793</v>
      </c>
      <c r="M64" s="7">
        <f>K64*InputData[[#This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J65*InputData[[#This Row],[QUANTITY]]</f>
        <v>259</v>
      </c>
      <c r="M65" s="7">
        <f>K65*InputData[[#This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J66*InputData[[#This Row],[QUANTITY]]</f>
        <v>840</v>
      </c>
      <c r="M66" s="7">
        <f>K66*InputData[[#This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J67*InputData[[#This Row],[QUANTITY]]</f>
        <v>292</v>
      </c>
      <c r="M67" s="7">
        <f>K67*InputData[[#This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J68*InputData[[#This Row],[QUANTITY]]</f>
        <v>2016</v>
      </c>
      <c r="M68" s="7">
        <f>K68*InputData[[#This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J69*InputData[[#This Row],[QUANTITY]]</f>
        <v>300</v>
      </c>
      <c r="M69" s="7">
        <f>K69*InputData[[#This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J70*InputData[[#This Row],[QUANTITY]]</f>
        <v>376</v>
      </c>
      <c r="M70" s="7">
        <f>K70*InputData[[#This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J71*InputData[[#This Row],[QUANTITY]]</f>
        <v>144</v>
      </c>
      <c r="M71" s="7">
        <f>K71*InputData[[#This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J72*InputData[[#This Row],[QUANTITY]]</f>
        <v>392</v>
      </c>
      <c r="M72" s="7">
        <f>K72*InputData[[#This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J73*InputData[[#This Row],[QUANTITY]]</f>
        <v>120</v>
      </c>
      <c r="M73" s="7">
        <f>K73*InputData[[#This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J74*InputData[[#This Row],[QUANTITY]]</f>
        <v>1332</v>
      </c>
      <c r="M74" s="7">
        <f>K74*InputData[[#This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J75*InputData[[#This Row],[QUANTITY]]</f>
        <v>444</v>
      </c>
      <c r="M75" s="7">
        <f>K75*InputData[[#This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J76*InputData[[#This Row],[QUANTITY]]</f>
        <v>344</v>
      </c>
      <c r="M76" s="7">
        <f>K76*InputData[[#This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J77*InputData[[#This Row],[QUANTITY]]</f>
        <v>72</v>
      </c>
      <c r="M77" s="7">
        <f>K77*InputData[[#This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J78*InputData[[#This Row],[QUANTITY]]</f>
        <v>360</v>
      </c>
      <c r="M78" s="7">
        <f>K78*InputData[[#This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J79*InputData[[#This Row],[QUANTITY]]</f>
        <v>360</v>
      </c>
      <c r="M79" s="7">
        <f>K79*InputData[[#This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J80*InputData[[#This Row],[QUANTITY]]</f>
        <v>54</v>
      </c>
      <c r="M80" s="7">
        <f>K80*InputData[[#This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J81*InputData[[#This Row],[QUANTITY]]</f>
        <v>1395</v>
      </c>
      <c r="M81" s="7">
        <f>K81*InputData[[#This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J82*InputData[[#This Row],[QUANTITY]]</f>
        <v>399</v>
      </c>
      <c r="M82" s="7">
        <f>K82*InputData[[#This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J83*InputData[[#This Row],[QUANTITY]]</f>
        <v>1694</v>
      </c>
      <c r="M83" s="7">
        <f>K83*InputData[[#This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J84*InputData[[#This Row],[QUANTITY]]</f>
        <v>201</v>
      </c>
      <c r="M84" s="7">
        <f>K84*InputData[[#This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J85*InputData[[#This Row],[QUANTITY]]</f>
        <v>188</v>
      </c>
      <c r="M85" s="7">
        <f>K85*InputData[[#This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J86*InputData[[#This Row],[QUANTITY]]</f>
        <v>432</v>
      </c>
      <c r="M86" s="7">
        <f>K86*InputData[[#This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J87*InputData[[#This Row],[QUANTITY]]</f>
        <v>1235</v>
      </c>
      <c r="M87" s="7">
        <f>K87*InputData[[#This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J88*InputData[[#This Row],[QUANTITY]]</f>
        <v>402</v>
      </c>
      <c r="M88" s="7">
        <f>K88*InputData[[#This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J89*InputData[[#This Row],[QUANTITY]]</f>
        <v>555</v>
      </c>
      <c r="M89" s="7">
        <f>K89*InputData[[#This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J90*InputData[[#This Row],[QUANTITY]]</f>
        <v>648</v>
      </c>
      <c r="M90" s="7">
        <f>K90*InputData[[#This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J91*InputData[[#This Row],[QUANTITY]]</f>
        <v>1950</v>
      </c>
      <c r="M91" s="7">
        <f>K91*InputData[[#This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J92*InputData[[#This Row],[QUANTITY]]</f>
        <v>720</v>
      </c>
      <c r="M92" s="7">
        <f>K92*InputData[[#This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J93*InputData[[#This Row],[QUANTITY]]</f>
        <v>370</v>
      </c>
      <c r="M93" s="7">
        <f>K93*InputData[[#This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J94*InputData[[#This Row],[QUANTITY]]</f>
        <v>296</v>
      </c>
      <c r="M94" s="7">
        <f>K94*InputData[[#This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J95*InputData[[#This Row],[QUANTITY]]</f>
        <v>201</v>
      </c>
      <c r="M95" s="7">
        <f>K95*InputData[[#This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J96*InputData[[#This Row],[QUANTITY]]</f>
        <v>1036</v>
      </c>
      <c r="M96" s="7">
        <f>K96*InputData[[#This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J97*InputData[[#This Row],[QUANTITY]]</f>
        <v>47</v>
      </c>
      <c r="M97" s="7">
        <f>K97*InputData[[#This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J98*InputData[[#This Row],[QUANTITY]]</f>
        <v>111</v>
      </c>
      <c r="M98" s="7">
        <f>K98*InputData[[#This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J99*InputData[[#This Row],[QUANTITY]]</f>
        <v>120</v>
      </c>
      <c r="M99" s="7">
        <f>K99*InputData[[#This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J100*InputData[[#This Row],[QUANTITY]]</f>
        <v>165</v>
      </c>
      <c r="M100" s="7">
        <f>K100*InputData[[#This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J101*InputData[[#This Row],[QUANTITY]]</f>
        <v>156</v>
      </c>
      <c r="M101" s="7">
        <f>K101*InputData[[#This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J102*InputData[[#This Row],[QUANTITY]]</f>
        <v>448</v>
      </c>
      <c r="M102" s="7">
        <f>K102*InputData[[#This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J103*InputData[[#This Row],[QUANTITY]]</f>
        <v>78</v>
      </c>
      <c r="M103" s="7">
        <f>K103*InputData[[#This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J104*InputData[[#This Row],[QUANTITY]]</f>
        <v>1245</v>
      </c>
      <c r="M104" s="7">
        <f>K104*InputData[[#This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J105*InputData[[#This Row],[QUANTITY]]</f>
        <v>36</v>
      </c>
      <c r="M105" s="7">
        <f>K105*InputData[[#This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J106*InputData[[#This Row],[QUANTITY]]</f>
        <v>37</v>
      </c>
      <c r="M106" s="7">
        <f>K106*InputData[[#This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J107*InputData[[#This Row],[QUANTITY]]</f>
        <v>78</v>
      </c>
      <c r="M107" s="7">
        <f>K107*InputData[[#This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J108*InputData[[#This Row],[QUANTITY]]</f>
        <v>296</v>
      </c>
      <c r="M108" s="7">
        <f>K108*InputData[[#This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J109*InputData[[#This Row],[QUANTITY]]</f>
        <v>39</v>
      </c>
      <c r="M109" s="7">
        <f>K109*InputData[[#This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J110*InputData[[#This Row],[QUANTITY]]</f>
        <v>75</v>
      </c>
      <c r="M110" s="7">
        <f>K110*InputData[[#This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J111*InputData[[#This Row],[QUANTITY]]</f>
        <v>188</v>
      </c>
      <c r="M111" s="7">
        <f>K111*InputData[[#This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J112*InputData[[#This Row],[QUANTITY]]</f>
        <v>240</v>
      </c>
      <c r="M112" s="7">
        <f>K112*InputData[[#This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J113*InputData[[#This Row],[QUANTITY]]</f>
        <v>990</v>
      </c>
      <c r="M113" s="7">
        <f>K113*InputData[[#This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J114*InputData[[#This Row],[QUANTITY]]</f>
        <v>1833</v>
      </c>
      <c r="M114" s="7">
        <f>K114*InputData[[#This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J115*InputData[[#This Row],[QUANTITY]]</f>
        <v>672</v>
      </c>
      <c r="M115" s="7">
        <f>K115*InputData[[#This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J116*InputData[[#This Row],[QUANTITY]]</f>
        <v>1260</v>
      </c>
      <c r="M116" s="7">
        <f>K116*InputData[[#This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J117*InputData[[#This Row],[QUANTITY]]</f>
        <v>488</v>
      </c>
      <c r="M117" s="7">
        <f>K117*InputData[[#This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J118*InputData[[#This Row],[QUANTITY]]</f>
        <v>732</v>
      </c>
      <c r="M118" s="7">
        <f>K118*InputData[[#This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J119*InputData[[#This Row],[QUANTITY]]</f>
        <v>1815</v>
      </c>
      <c r="M119" s="7">
        <f>K119*InputData[[#This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J120*InputData[[#This Row],[QUANTITY]]</f>
        <v>50</v>
      </c>
      <c r="M120" s="7">
        <f>K120*InputData[[#This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J121*InputData[[#This Row],[QUANTITY]]</f>
        <v>570</v>
      </c>
      <c r="M121" s="7">
        <f>K121*InputData[[#This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J122*InputData[[#This Row],[QUANTITY]]</f>
        <v>407</v>
      </c>
      <c r="M122" s="7">
        <f>K122*InputData[[#This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J123*InputData[[#This Row],[QUANTITY]]</f>
        <v>484</v>
      </c>
      <c r="M123" s="7">
        <f>K123*InputData[[#This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J124*InputData[[#This Row],[QUANTITY]]</f>
        <v>686</v>
      </c>
      <c r="M124" s="7">
        <f>K124*InputData[[#This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J125*InputData[[#This Row],[QUANTITY]]</f>
        <v>1068</v>
      </c>
      <c r="M125" s="7">
        <f>K125*InputData[[#This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J126*InputData[[#This Row],[QUANTITY]]</f>
        <v>828</v>
      </c>
      <c r="M126" s="7">
        <f>K126*InputData[[#This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J127*InputData[[#This Row],[QUANTITY]]</f>
        <v>70</v>
      </c>
      <c r="M127" s="7">
        <f>K127*InputData[[#This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J128*InputData[[#This Row],[QUANTITY]]</f>
        <v>750</v>
      </c>
      <c r="M128" s="7">
        <f>K128*InputData[[#This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J129*InputData[[#This Row],[QUANTITY]]</f>
        <v>144</v>
      </c>
      <c r="M129" s="7">
        <f>K129*InputData[[#This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J130*InputData[[#This Row],[QUANTITY]]</f>
        <v>407</v>
      </c>
      <c r="M130" s="7">
        <f>K130*InputData[[#This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J131*InputData[[#This Row],[QUANTITY]]</f>
        <v>91</v>
      </c>
      <c r="M131" s="7">
        <f>K131*InputData[[#This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J132*InputData[[#This Row],[QUANTITY]]</f>
        <v>690</v>
      </c>
      <c r="M132" s="7">
        <f>K132*InputData[[#This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J133*InputData[[#This Row],[QUANTITY]]</f>
        <v>13</v>
      </c>
      <c r="M133" s="7">
        <f>K133*InputData[[#This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J134*InputData[[#This Row],[QUANTITY]]</f>
        <v>52</v>
      </c>
      <c r="M134" s="7">
        <f>K134*InputData[[#This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J135*InputData[[#This Row],[QUANTITY]]</f>
        <v>572</v>
      </c>
      <c r="M135" s="7">
        <f>K135*InputData[[#This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J136*InputData[[#This Row],[QUANTITY]]</f>
        <v>42</v>
      </c>
      <c r="M136" s="7">
        <f>K136*InputData[[#This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J137*InputData[[#This Row],[QUANTITY]]</f>
        <v>1463</v>
      </c>
      <c r="M137" s="7">
        <f>K137*InputData[[#This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J138*InputData[[#This Row],[QUANTITY]]</f>
        <v>252</v>
      </c>
      <c r="M138" s="7">
        <f>K138*InputData[[#This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J139*InputData[[#This Row],[QUANTITY]]</f>
        <v>35</v>
      </c>
      <c r="M139" s="7">
        <f>K139*InputData[[#This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J140*InputData[[#This Row],[QUANTITY]]</f>
        <v>448</v>
      </c>
      <c r="M140" s="7">
        <f>K140*InputData[[#This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J141*InputData[[#This Row],[QUANTITY]]</f>
        <v>1463</v>
      </c>
      <c r="M141" s="7">
        <f>K141*InputData[[#This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J142*InputData[[#This Row],[QUANTITY]]</f>
        <v>1628</v>
      </c>
      <c r="M142" s="7">
        <f>K142*InputData[[#This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J143*InputData[[#This Row],[QUANTITY]]</f>
        <v>855</v>
      </c>
      <c r="M143" s="7">
        <f>K143*InputData[[#This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J144*InputData[[#This Row],[QUANTITY]]</f>
        <v>568</v>
      </c>
      <c r="M144" s="7">
        <f>K144*InputData[[#This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J145*InputData[[#This Row],[QUANTITY]]</f>
        <v>840</v>
      </c>
      <c r="M145" s="7">
        <f>K145*InputData[[#This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J146*InputData[[#This Row],[QUANTITY]]</f>
        <v>2070</v>
      </c>
      <c r="M146" s="7">
        <f>K146*InputData[[#This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J147*InputData[[#This Row],[QUANTITY]]</f>
        <v>440</v>
      </c>
      <c r="M147" s="7">
        <f>K147*InputData[[#This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J148*InputData[[#This Row],[QUANTITY]]</f>
        <v>330</v>
      </c>
      <c r="M148" s="7">
        <f>K148*InputData[[#This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J149*InputData[[#This Row],[QUANTITY]]</f>
        <v>24</v>
      </c>
      <c r="M149" s="7">
        <f>K149*InputData[[#This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J150*InputData[[#This Row],[QUANTITY]]</f>
        <v>150</v>
      </c>
      <c r="M150" s="7">
        <f>K150*InputData[[#This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J151*InputData[[#This Row],[QUANTITY]]</f>
        <v>1128</v>
      </c>
      <c r="M151" s="7">
        <f>K151*InputData[[#This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J152*InputData[[#This Row],[QUANTITY]]</f>
        <v>672</v>
      </c>
      <c r="M152" s="7">
        <f>K152*InputData[[#This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J153*InputData[[#This Row],[QUANTITY]]</f>
        <v>792</v>
      </c>
      <c r="M153" s="7">
        <f>K153*InputData[[#This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J154*InputData[[#This Row],[QUANTITY]]</f>
        <v>335</v>
      </c>
      <c r="M154" s="7">
        <f>K154*InputData[[#This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J155*InputData[[#This Row],[QUANTITY]]</f>
        <v>705</v>
      </c>
      <c r="M155" s="7">
        <f>K155*InputData[[#This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J156*InputData[[#This Row],[QUANTITY]]</f>
        <v>54</v>
      </c>
      <c r="M156" s="7">
        <f>K156*InputData[[#This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J157*InputData[[#This Row],[QUANTITY]]</f>
        <v>2016</v>
      </c>
      <c r="M157" s="7">
        <f>K157*InputData[[#This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J158*InputData[[#This Row],[QUANTITY]]</f>
        <v>630</v>
      </c>
      <c r="M158" s="7">
        <f>K158*InputData[[#This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J159*InputData[[#This Row],[QUANTITY]]</f>
        <v>536</v>
      </c>
      <c r="M159" s="7">
        <f>K159*InputData[[#This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J160*InputData[[#This Row],[QUANTITY]]</f>
        <v>24</v>
      </c>
      <c r="M160" s="7">
        <f>K160*InputData[[#This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J161*InputData[[#This Row],[QUANTITY]]</f>
        <v>1140</v>
      </c>
      <c r="M161" s="7">
        <f>K161*InputData[[#This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J162*InputData[[#This Row],[QUANTITY]]</f>
        <v>1078</v>
      </c>
      <c r="M162" s="7">
        <f>K162*InputData[[#This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J163*InputData[[#This Row],[QUANTITY]]</f>
        <v>423</v>
      </c>
      <c r="M163" s="7">
        <f>K163*InputData[[#This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J164*InputData[[#This Row],[QUANTITY]]</f>
        <v>1573</v>
      </c>
      <c r="M164" s="7">
        <f>K164*InputData[[#This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J165*InputData[[#This Row],[QUANTITY]]</f>
        <v>660</v>
      </c>
      <c r="M165" s="7">
        <f>K165*InputData[[#This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J166*InputData[[#This Row],[QUANTITY]]</f>
        <v>518</v>
      </c>
      <c r="M166" s="7">
        <f>K166*InputData[[#This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J167*InputData[[#This Row],[QUANTITY]]</f>
        <v>67</v>
      </c>
      <c r="M167" s="7">
        <f>K167*InputData[[#This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J168*InputData[[#This Row],[QUANTITY]]</f>
        <v>532</v>
      </c>
      <c r="M168" s="7">
        <f>K168*InputData[[#This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J169*InputData[[#This Row],[QUANTITY]]</f>
        <v>760</v>
      </c>
      <c r="M169" s="7">
        <f>K169*InputData[[#This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J170*InputData[[#This Row],[QUANTITY]]</f>
        <v>450</v>
      </c>
      <c r="M170" s="7">
        <f>K170*InputData[[#This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J171*InputData[[#This Row],[QUANTITY]]</f>
        <v>564</v>
      </c>
      <c r="M171" s="7">
        <f>K171*InputData[[#This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J172*InputData[[#This Row],[QUANTITY]]</f>
        <v>572</v>
      </c>
      <c r="M172" s="7">
        <f>K172*InputData[[#This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J173*InputData[[#This Row],[QUANTITY]]</f>
        <v>432</v>
      </c>
      <c r="M173" s="7">
        <f>K173*InputData[[#This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J174*InputData[[#This Row],[QUANTITY]]</f>
        <v>213</v>
      </c>
      <c r="M174" s="7">
        <f>K174*InputData[[#This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J175*InputData[[#This Row],[QUANTITY]]</f>
        <v>42</v>
      </c>
      <c r="M175" s="7">
        <f>K175*InputData[[#This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J176*InputData[[#This Row],[QUANTITY]]</f>
        <v>915</v>
      </c>
      <c r="M176" s="7">
        <f>K176*InputData[[#This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J177*InputData[[#This Row],[QUANTITY]]</f>
        <v>837</v>
      </c>
      <c r="M177" s="7">
        <f>K177*InputData[[#This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J178*InputData[[#This Row],[QUANTITY]]</f>
        <v>481</v>
      </c>
      <c r="M178" s="7">
        <f>K178*InputData[[#This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J179*InputData[[#This Row],[QUANTITY]]</f>
        <v>148</v>
      </c>
      <c r="M179" s="7">
        <f>K179*InputData[[#This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J180*InputData[[#This Row],[QUANTITY]]</f>
        <v>660</v>
      </c>
      <c r="M180" s="7">
        <f>K180*InputData[[#This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J181*InputData[[#This Row],[QUANTITY]]</f>
        <v>1456</v>
      </c>
      <c r="M181" s="7">
        <f>K181*InputData[[#This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J182*InputData[[#This Row],[QUANTITY]]</f>
        <v>196</v>
      </c>
      <c r="M182" s="7">
        <f>K182*InputData[[#This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J183*InputData[[#This Row],[QUANTITY]]</f>
        <v>55</v>
      </c>
      <c r="M183" s="7">
        <f>K183*InputData[[#This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J184*InputData[[#This Row],[QUANTITY]]</f>
        <v>144</v>
      </c>
      <c r="M184" s="7">
        <f>K184*InputData[[#This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J185*InputData[[#This Row],[QUANTITY]]</f>
        <v>994</v>
      </c>
      <c r="M185" s="7">
        <f>K185*InputData[[#This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J186*InputData[[#This Row],[QUANTITY]]</f>
        <v>1104</v>
      </c>
      <c r="M186" s="7">
        <f>K186*InputData[[#This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J187*InputData[[#This Row],[QUANTITY]]</f>
        <v>259</v>
      </c>
      <c r="M187" s="7">
        <f>K187*InputData[[#This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J188*InputData[[#This Row],[QUANTITY]]</f>
        <v>2115</v>
      </c>
      <c r="M188" s="7">
        <f>K188*InputData[[#This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J189*InputData[[#This Row],[QUANTITY]]</f>
        <v>89</v>
      </c>
      <c r="M189" s="7">
        <f>K189*InputData[[#This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J190*InputData[[#This Row],[QUANTITY]]</f>
        <v>750</v>
      </c>
      <c r="M190" s="7">
        <f>K190*InputData[[#This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J191*InputData[[#This Row],[QUANTITY]]</f>
        <v>304</v>
      </c>
      <c r="M191" s="7">
        <f>K191*InputData[[#This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J192*InputData[[#This Row],[QUANTITY]]</f>
        <v>888</v>
      </c>
      <c r="M192" s="7">
        <f>K192*InputData[[#This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J193*InputData[[#This Row],[QUANTITY]]</f>
        <v>882</v>
      </c>
      <c r="M193" s="7">
        <f>K193*InputData[[#This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J194*InputData[[#This Row],[QUANTITY]]</f>
        <v>36</v>
      </c>
      <c r="M194" s="7">
        <f>K194*InputData[[#This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J195*InputData[[#This Row],[QUANTITY]]</f>
        <v>588</v>
      </c>
      <c r="M195" s="7">
        <f>K195*InputData[[#This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J196*InputData[[#This Row],[QUANTITY]]</f>
        <v>966</v>
      </c>
      <c r="M196" s="7">
        <f>K196*InputData[[#This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J197*InputData[[#This Row],[QUANTITY]]</f>
        <v>720</v>
      </c>
      <c r="M197" s="7">
        <f>K197*InputData[[#This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J198*InputData[[#This Row],[QUANTITY]]</f>
        <v>1680</v>
      </c>
      <c r="M198" s="7">
        <f>K198*InputData[[#This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J199*InputData[[#This Row],[QUANTITY]]</f>
        <v>427</v>
      </c>
      <c r="M199" s="7">
        <f>K199*InputData[[#This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J200*InputData[[#This Row],[QUANTITY]]</f>
        <v>180</v>
      </c>
      <c r="M200" s="7">
        <f>K200*InputData[[#This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J201*InputData[[#This Row],[QUANTITY]]</f>
        <v>420</v>
      </c>
      <c r="M201" s="7">
        <f>K201*InputData[[#This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J202*InputData[[#This Row],[QUANTITY]]</f>
        <v>444</v>
      </c>
      <c r="M202" s="7">
        <f>K202*InputData[[#This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J203*InputData[[#This Row],[QUANTITY]]</f>
        <v>882</v>
      </c>
      <c r="M203" s="7">
        <f>K203*InputData[[#This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J204*InputData[[#This Row],[QUANTITY]]</f>
        <v>55</v>
      </c>
      <c r="M204" s="7">
        <f>K204*InputData[[#This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J205*InputData[[#This Row],[QUANTITY]]</f>
        <v>1008</v>
      </c>
      <c r="M205" s="7">
        <f>K205*InputData[[#This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J206*InputData[[#This Row],[QUANTITY]]</f>
        <v>375</v>
      </c>
      <c r="M206" s="7">
        <f>K206*InputData[[#This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J207*InputData[[#This Row],[QUANTITY]]</f>
        <v>2072</v>
      </c>
      <c r="M207" s="7">
        <f>K207*InputData[[#This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J208*InputData[[#This Row],[QUANTITY]]</f>
        <v>1680</v>
      </c>
      <c r="M208" s="7">
        <f>K208*InputData[[#This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J209*InputData[[#This Row],[QUANTITY]]</f>
        <v>1350</v>
      </c>
      <c r="M209" s="7">
        <f>K209*InputData[[#This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J210*InputData[[#This Row],[QUANTITY]]</f>
        <v>5</v>
      </c>
      <c r="M210" s="7">
        <f>K210*InputData[[#This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J211*InputData[[#This Row],[QUANTITY]]</f>
        <v>1080</v>
      </c>
      <c r="M211" s="7">
        <f>K211*InputData[[#This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J212*InputData[[#This Row],[QUANTITY]]</f>
        <v>108</v>
      </c>
      <c r="M212" s="7">
        <f>K212*InputData[[#This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J213*InputData[[#This Row],[QUANTITY]]</f>
        <v>360</v>
      </c>
      <c r="M213" s="7">
        <f>K213*InputData[[#This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J214*InputData[[#This Row],[QUANTITY]]</f>
        <v>979</v>
      </c>
      <c r="M214" s="7">
        <f>K214*InputData[[#This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J215*InputData[[#This Row],[QUANTITY]]</f>
        <v>70</v>
      </c>
      <c r="M215" s="7">
        <f>K215*InputData[[#This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J216*InputData[[#This Row],[QUANTITY]]</f>
        <v>660</v>
      </c>
      <c r="M216" s="7">
        <f>K216*InputData[[#This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J217*InputData[[#This Row],[QUANTITY]]</f>
        <v>384</v>
      </c>
      <c r="M217" s="7">
        <f>K217*InputData[[#This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J218*InputData[[#This Row],[QUANTITY]]</f>
        <v>1274</v>
      </c>
      <c r="M218" s="7">
        <f>K218*InputData[[#This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J219*InputData[[#This Row],[QUANTITY]]</f>
        <v>42</v>
      </c>
      <c r="M219" s="7">
        <f>K219*InputData[[#This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J220*InputData[[#This Row],[QUANTITY]]</f>
        <v>1638</v>
      </c>
      <c r="M220" s="7">
        <f>K220*InputData[[#This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J221*InputData[[#This Row],[QUANTITY]]</f>
        <v>308</v>
      </c>
      <c r="M221" s="7">
        <f>K221*InputData[[#This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J222*InputData[[#This Row],[QUANTITY]]</f>
        <v>1872</v>
      </c>
      <c r="M222" s="7">
        <f>K222*InputData[[#This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J223*InputData[[#This Row],[QUANTITY]]</f>
        <v>6</v>
      </c>
      <c r="M223" s="7">
        <f>K223*InputData[[#This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J224*InputData[[#This Row],[QUANTITY]]</f>
        <v>132</v>
      </c>
      <c r="M224" s="7">
        <f>K224*InputData[[#This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J225*InputData[[#This Row],[QUANTITY]]</f>
        <v>684</v>
      </c>
      <c r="M225" s="7">
        <f>K225*InputData[[#This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J226*InputData[[#This Row],[QUANTITY]]</f>
        <v>264</v>
      </c>
      <c r="M226" s="7">
        <f>K226*InputData[[#This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J227*InputData[[#This Row],[QUANTITY]]</f>
        <v>83</v>
      </c>
      <c r="M227" s="7">
        <f>K227*InputData[[#This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J228*InputData[[#This Row],[QUANTITY]]</f>
        <v>1008</v>
      </c>
      <c r="M228" s="7">
        <f>K228*InputData[[#This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J229*InputData[[#This Row],[QUANTITY]]</f>
        <v>756</v>
      </c>
      <c r="M229" s="7">
        <f>K229*InputData[[#This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J230*InputData[[#This Row],[QUANTITY]]</f>
        <v>1344</v>
      </c>
      <c r="M230" s="7">
        <f>K230*InputData[[#This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J231*InputData[[#This Row],[QUANTITY]]</f>
        <v>900</v>
      </c>
      <c r="M231" s="7">
        <f>K231*InputData[[#This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J232*InputData[[#This Row],[QUANTITY]]</f>
        <v>645</v>
      </c>
      <c r="M232" s="7">
        <f>K232*InputData[[#This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J233*InputData[[#This Row],[QUANTITY]]</f>
        <v>720</v>
      </c>
      <c r="M233" s="7">
        <f>K233*InputData[[#This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J234*InputData[[#This Row],[QUANTITY]]</f>
        <v>1080</v>
      </c>
      <c r="M234" s="7">
        <f>K234*InputData[[#This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J235*InputData[[#This Row],[QUANTITY]]</f>
        <v>444</v>
      </c>
      <c r="M235" s="7">
        <f>K235*InputData[[#This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J236*InputData[[#This Row],[QUANTITY]]</f>
        <v>770</v>
      </c>
      <c r="M236" s="7">
        <f>K236*InputData[[#This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J237*InputData[[#This Row],[QUANTITY]]</f>
        <v>913</v>
      </c>
      <c r="M237" s="7">
        <f>K237*InputData[[#This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J238*InputData[[#This Row],[QUANTITY]]</f>
        <v>112</v>
      </c>
      <c r="M238" s="7">
        <f>K238*InputData[[#This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J239*InputData[[#This Row],[QUANTITY]]</f>
        <v>75</v>
      </c>
      <c r="M239" s="7">
        <f>K239*InputData[[#This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J240*InputData[[#This Row],[QUANTITY]]</f>
        <v>584</v>
      </c>
      <c r="M240" s="7">
        <f>K240*InputData[[#This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J241*InputData[[#This Row],[QUANTITY]]</f>
        <v>180</v>
      </c>
      <c r="M241" s="7">
        <f>K241*InputData[[#This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J242*InputData[[#This Row],[QUANTITY]]</f>
        <v>555</v>
      </c>
      <c r="M242" s="7">
        <f>K242*InputData[[#This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J243*InputData[[#This Row],[QUANTITY]]</f>
        <v>130</v>
      </c>
      <c r="M243" s="7">
        <f>K243*InputData[[#This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J244*InputData[[#This Row],[QUANTITY]]</f>
        <v>110</v>
      </c>
      <c r="M244" s="7">
        <f>K244*InputData[[#This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J245*InputData[[#This Row],[QUANTITY]]</f>
        <v>1200</v>
      </c>
      <c r="M245" s="7">
        <f>K245*InputData[[#This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J246*InputData[[#This Row],[QUANTITY]]</f>
        <v>660</v>
      </c>
      <c r="M246" s="7">
        <f>K246*InputData[[#This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J247*InputData[[#This Row],[QUANTITY]]</f>
        <v>148</v>
      </c>
      <c r="M247" s="7">
        <f>K247*InputData[[#This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J248*InputData[[#This Row],[QUANTITY]]</f>
        <v>896</v>
      </c>
      <c r="M248" s="7">
        <f>K248*InputData[[#This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J249*InputData[[#This Row],[QUANTITY]]</f>
        <v>1064</v>
      </c>
      <c r="M249" s="7">
        <f>K249*InputData[[#This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J250*InputData[[#This Row],[QUANTITY]]</f>
        <v>480</v>
      </c>
      <c r="M250" s="7">
        <f>K250*InputData[[#This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J251*InputData[[#This Row],[QUANTITY]]</f>
        <v>142</v>
      </c>
      <c r="M251" s="7">
        <f>K251*InputData[[#This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J252*InputData[[#This Row],[QUANTITY]]</f>
        <v>968</v>
      </c>
      <c r="M252" s="7">
        <f>K252*InputData[[#This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J253*InputData[[#This Row],[QUANTITY]]</f>
        <v>1692</v>
      </c>
      <c r="M253" s="7">
        <f>K253*InputData[[#This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J254*InputData[[#This Row],[QUANTITY]]</f>
        <v>141</v>
      </c>
      <c r="M254" s="7">
        <f>K254*InputData[[#This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J255*InputData[[#This Row],[QUANTITY]]</f>
        <v>440</v>
      </c>
      <c r="M255" s="7">
        <f>K255*InputData[[#This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J256*InputData[[#This Row],[QUANTITY]]</f>
        <v>1022</v>
      </c>
      <c r="M256" s="7">
        <f>K256*InputData[[#This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J257*InputData[[#This Row],[QUANTITY]]</f>
        <v>180</v>
      </c>
      <c r="M257" s="7">
        <f>K257*InputData[[#This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J258*InputData[[#This Row],[QUANTITY]]</f>
        <v>960</v>
      </c>
      <c r="M258" s="7">
        <f>K258*InputData[[#This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J259*InputData[[#This Row],[QUANTITY]]</f>
        <v>720</v>
      </c>
      <c r="M259" s="7">
        <f>K259*InputData[[#This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J260*InputData[[#This Row],[QUANTITY]]</f>
        <v>1932</v>
      </c>
      <c r="M260" s="7">
        <f>K260*InputData[[#This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J261*InputData[[#This Row],[QUANTITY]]</f>
        <v>658</v>
      </c>
      <c r="M261" s="7">
        <f>K261*InputData[[#This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J262*InputData[[#This Row],[QUANTITY]]</f>
        <v>282</v>
      </c>
      <c r="M262" s="7">
        <f>K262*InputData[[#This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J263*InputData[[#This Row],[QUANTITY]]</f>
        <v>1924</v>
      </c>
      <c r="M263" s="7">
        <f>K263*InputData[[#This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J264*InputData[[#This Row],[QUANTITY]]</f>
        <v>121</v>
      </c>
      <c r="M264" s="7">
        <f>K264*InputData[[#This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J265*InputData[[#This Row],[QUANTITY]]</f>
        <v>1036</v>
      </c>
      <c r="M265" s="7">
        <f>K265*InputData[[#This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J266*InputData[[#This Row],[QUANTITY]]</f>
        <v>24</v>
      </c>
      <c r="M266" s="7">
        <f>K266*InputData[[#This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J267*InputData[[#This Row],[QUANTITY]]</f>
        <v>95</v>
      </c>
      <c r="M267" s="7">
        <f>K267*InputData[[#This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J268*InputData[[#This Row],[QUANTITY]]</f>
        <v>603</v>
      </c>
      <c r="M268" s="7">
        <f>K268*InputData[[#This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J269*InputData[[#This Row],[QUANTITY]]</f>
        <v>584</v>
      </c>
      <c r="M269" s="7">
        <f>K269*InputData[[#This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J270*InputData[[#This Row],[QUANTITY]]</f>
        <v>47</v>
      </c>
      <c r="M270" s="7">
        <f>K270*InputData[[#This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J271*InputData[[#This Row],[QUANTITY]]</f>
        <v>1068</v>
      </c>
      <c r="M271" s="7">
        <f>K271*InputData[[#This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J272*InputData[[#This Row],[QUANTITY]]</f>
        <v>770</v>
      </c>
      <c r="M272" s="7">
        <f>K272*InputData[[#This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J273*InputData[[#This Row],[QUANTITY]]</f>
        <v>178</v>
      </c>
      <c r="M273" s="7">
        <f>K273*InputData[[#This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J274*InputData[[#This Row],[QUANTITY]]</f>
        <v>900</v>
      </c>
      <c r="M274" s="7">
        <f>K274*InputData[[#This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J275*InputData[[#This Row],[QUANTITY]]</f>
        <v>616</v>
      </c>
      <c r="M275" s="7">
        <f>K275*InputData[[#This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J276*InputData[[#This Row],[QUANTITY]]</f>
        <v>1210</v>
      </c>
      <c r="M276" s="7">
        <f>K276*InputData[[#This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J277*InputData[[#This Row],[QUANTITY]]</f>
        <v>1232</v>
      </c>
      <c r="M277" s="7">
        <f>K277*InputData[[#This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J278*InputData[[#This Row],[QUANTITY]]</f>
        <v>360</v>
      </c>
      <c r="M278" s="7">
        <f>K278*InputData[[#This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J279*InputData[[#This Row],[QUANTITY]]</f>
        <v>747</v>
      </c>
      <c r="M279" s="7">
        <f>K279*InputData[[#This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J280*InputData[[#This Row],[QUANTITY]]</f>
        <v>252</v>
      </c>
      <c r="M280" s="7">
        <f>K280*InputData[[#This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J281*InputData[[#This Row],[QUANTITY]]</f>
        <v>784</v>
      </c>
      <c r="M281" s="7">
        <f>K281*InputData[[#This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J282*InputData[[#This Row],[QUANTITY]]</f>
        <v>588</v>
      </c>
      <c r="M282" s="7">
        <f>K282*InputData[[#This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J283*InputData[[#This Row],[QUANTITY]]</f>
        <v>525</v>
      </c>
      <c r="M283" s="7">
        <f>K283*InputData[[#This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J284*InputData[[#This Row],[QUANTITY]]</f>
        <v>960</v>
      </c>
      <c r="M284" s="7">
        <f>K284*InputData[[#This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J285*InputData[[#This Row],[QUANTITY]]</f>
        <v>2220</v>
      </c>
      <c r="M285" s="7">
        <f>K285*InputData[[#This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J286*InputData[[#This Row],[QUANTITY]]</f>
        <v>1876</v>
      </c>
      <c r="M286" s="7">
        <f>K286*InputData[[#This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J287*InputData[[#This Row],[QUANTITY]]</f>
        <v>143</v>
      </c>
      <c r="M287" s="7">
        <f>K287*InputData[[#This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J288*InputData[[#This Row],[QUANTITY]]</f>
        <v>846</v>
      </c>
      <c r="M288" s="7">
        <f>K288*InputData[[#This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J289*InputData[[#This Row],[QUANTITY]]</f>
        <v>1242</v>
      </c>
      <c r="M289" s="7">
        <f>K289*InputData[[#This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J290*InputData[[#This Row],[QUANTITY]]</f>
        <v>1197</v>
      </c>
      <c r="M290" s="7">
        <f>K290*InputData[[#This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J291*InputData[[#This Row],[QUANTITY]]</f>
        <v>896</v>
      </c>
      <c r="M291" s="7">
        <f>K291*InputData[[#This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J292*InputData[[#This Row],[QUANTITY]]</f>
        <v>222</v>
      </c>
      <c r="M292" s="7">
        <f>K292*InputData[[#This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J293*InputData[[#This Row],[QUANTITY]]</f>
        <v>630</v>
      </c>
      <c r="M293" s="7">
        <f>K293*InputData[[#This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J294*InputData[[#This Row],[QUANTITY]]</f>
        <v>1463</v>
      </c>
      <c r="M294" s="7">
        <f>K294*InputData[[#This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J295*InputData[[#This Row],[QUANTITY]]</f>
        <v>132</v>
      </c>
      <c r="M295" s="7">
        <f>K295*InputData[[#This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J296*InputData[[#This Row],[QUANTITY]]</f>
        <v>1246</v>
      </c>
      <c r="M296" s="7">
        <f>K296*InputData[[#This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J297*InputData[[#This Row],[QUANTITY]]</f>
        <v>1924</v>
      </c>
      <c r="M297" s="7">
        <f>K297*InputData[[#This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J298*InputData[[#This Row],[QUANTITY]]</f>
        <v>144</v>
      </c>
      <c r="M298" s="7">
        <f>K298*InputData[[#This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J299*InputData[[#This Row],[QUANTITY]]</f>
        <v>111</v>
      </c>
      <c r="M299" s="7">
        <f>K299*InputData[[#This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J300*InputData[[#This Row],[QUANTITY]]</f>
        <v>89</v>
      </c>
      <c r="M300" s="7">
        <f>K300*InputData[[#This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J301*InputData[[#This Row],[QUANTITY]]</f>
        <v>1365</v>
      </c>
      <c r="M301" s="7">
        <f>K301*InputData[[#This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J302*InputData[[#This Row],[QUANTITY]]</f>
        <v>438</v>
      </c>
      <c r="M302" s="7">
        <f>K302*InputData[[#This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J303*InputData[[#This Row],[QUANTITY]]</f>
        <v>672</v>
      </c>
      <c r="M303" s="7">
        <f>K303*InputData[[#This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J304*InputData[[#This Row],[QUANTITY]]</f>
        <v>195</v>
      </c>
      <c r="M304" s="7">
        <f>K304*InputData[[#This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J305*InputData[[#This Row],[QUANTITY]]</f>
        <v>720</v>
      </c>
      <c r="M305" s="7">
        <f>K305*InputData[[#This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J306*InputData[[#This Row],[QUANTITY]]</f>
        <v>511</v>
      </c>
      <c r="M306" s="7">
        <f>K306*InputData[[#This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J307*InputData[[#This Row],[QUANTITY]]</f>
        <v>1995</v>
      </c>
      <c r="M307" s="7">
        <f>K307*InputData[[#This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J308*InputData[[#This Row],[QUANTITY]]</f>
        <v>1005</v>
      </c>
      <c r="M308" s="7">
        <f>K308*InputData[[#This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J309*InputData[[#This Row],[QUANTITY]]</f>
        <v>234</v>
      </c>
      <c r="M309" s="7">
        <f>K309*InputData[[#This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J310*InputData[[#This Row],[QUANTITY]]</f>
        <v>88</v>
      </c>
      <c r="M310" s="7">
        <f>K310*InputData[[#This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J311*InputData[[#This Row],[QUANTITY]]</f>
        <v>71</v>
      </c>
      <c r="M311" s="7">
        <f>K311*InputData[[#This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J312*InputData[[#This Row],[QUANTITY]]</f>
        <v>456</v>
      </c>
      <c r="M312" s="7">
        <f>K312*InputData[[#This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J313*InputData[[#This Row],[QUANTITY]]</f>
        <v>444</v>
      </c>
      <c r="M313" s="7">
        <f>K313*InputData[[#This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J314*InputData[[#This Row],[QUANTITY]]</f>
        <v>484</v>
      </c>
      <c r="M314" s="7">
        <f>K314*InputData[[#This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J315*InputData[[#This Row],[QUANTITY]]</f>
        <v>1140</v>
      </c>
      <c r="M315" s="7">
        <f>K315*InputData[[#This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J316*InputData[[#This Row],[QUANTITY]]</f>
        <v>26</v>
      </c>
      <c r="M316" s="7">
        <f>K316*InputData[[#This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J317*InputData[[#This Row],[QUANTITY]]</f>
        <v>234</v>
      </c>
      <c r="M317" s="7">
        <f>K317*InputData[[#This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J318*InputData[[#This Row],[QUANTITY]]</f>
        <v>300</v>
      </c>
      <c r="M318" s="7">
        <f>K318*InputData[[#This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J319*InputData[[#This Row],[QUANTITY]]</f>
        <v>480</v>
      </c>
      <c r="M319" s="7">
        <f>K319*InputData[[#This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J320*InputData[[#This Row],[QUANTITY]]</f>
        <v>828</v>
      </c>
      <c r="M320" s="7">
        <f>K320*InputData[[#This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J321*InputData[[#This Row],[QUANTITY]]</f>
        <v>801</v>
      </c>
      <c r="M321" s="7">
        <f>K321*InputData[[#This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J322*InputData[[#This Row],[QUANTITY]]</f>
        <v>196</v>
      </c>
      <c r="M322" s="7">
        <f>K322*InputData[[#This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J323*InputData[[#This Row],[QUANTITY]]</f>
        <v>1628</v>
      </c>
      <c r="M323" s="7">
        <f>K323*InputData[[#This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J324*InputData[[#This Row],[QUANTITY]]</f>
        <v>1068</v>
      </c>
      <c r="M324" s="7">
        <f>K324*InputData[[#This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J325*InputData[[#This Row],[QUANTITY]]</f>
        <v>1274</v>
      </c>
      <c r="M325" s="7">
        <f>K325*InputData[[#This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J326*InputData[[#This Row],[QUANTITY]]</f>
        <v>210</v>
      </c>
      <c r="M326" s="7">
        <f>K326*InputData[[#This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J327*InputData[[#This Row],[QUANTITY]]</f>
        <v>315</v>
      </c>
      <c r="M327" s="7">
        <f>K327*InputData[[#This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J328*InputData[[#This Row],[QUANTITY]]</f>
        <v>180</v>
      </c>
      <c r="M328" s="7">
        <f>K328*InputData[[#This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J329*InputData[[#This Row],[QUANTITY]]</f>
        <v>126</v>
      </c>
      <c r="M329" s="7">
        <f>K329*InputData[[#This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J330*InputData[[#This Row],[QUANTITY]]</f>
        <v>444</v>
      </c>
      <c r="M330" s="7">
        <f>K330*InputData[[#This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J331*InputData[[#This Row],[QUANTITY]]</f>
        <v>945</v>
      </c>
      <c r="M331" s="7">
        <f>K331*InputData[[#This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J332*InputData[[#This Row],[QUANTITY]]</f>
        <v>182</v>
      </c>
      <c r="M332" s="7">
        <f>K332*InputData[[#This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J333*InputData[[#This Row],[QUANTITY]]</f>
        <v>1242</v>
      </c>
      <c r="M333" s="7">
        <f>K333*InputData[[#This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J334*InputData[[#This Row],[QUANTITY]]</f>
        <v>74</v>
      </c>
      <c r="M334" s="7">
        <f>K334*InputData[[#This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J335*InputData[[#This Row],[QUANTITY]]</f>
        <v>292</v>
      </c>
      <c r="M335" s="7">
        <f>K335*InputData[[#This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J336*InputData[[#This Row],[QUANTITY]]</f>
        <v>296</v>
      </c>
      <c r="M336" s="7">
        <f>K336*InputData[[#This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J337*InputData[[#This Row],[QUANTITY]]</f>
        <v>252</v>
      </c>
      <c r="M337" s="7">
        <f>K337*InputData[[#This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J338*InputData[[#This Row],[QUANTITY]]</f>
        <v>1140</v>
      </c>
      <c r="M338" s="7">
        <f>K338*InputData[[#This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J339*InputData[[#This Row],[QUANTITY]]</f>
        <v>220</v>
      </c>
      <c r="M339" s="7">
        <f>K339*InputData[[#This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J340*InputData[[#This Row],[QUANTITY]]</f>
        <v>396</v>
      </c>
      <c r="M340" s="7">
        <f>K340*InputData[[#This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J341*InputData[[#This Row],[QUANTITY]]</f>
        <v>568</v>
      </c>
      <c r="M341" s="7">
        <f>K341*InputData[[#This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J342*InputData[[#This Row],[QUANTITY]]</f>
        <v>96</v>
      </c>
      <c r="M342" s="7">
        <f>K342*InputData[[#This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J343*InputData[[#This Row],[QUANTITY]]</f>
        <v>1568</v>
      </c>
      <c r="M343" s="7">
        <f>K343*InputData[[#This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J344*InputData[[#This Row],[QUANTITY]]</f>
        <v>169</v>
      </c>
      <c r="M344" s="7">
        <f>K344*InputData[[#This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J345*InputData[[#This Row],[QUANTITY]]</f>
        <v>384</v>
      </c>
      <c r="M345" s="7">
        <f>K345*InputData[[#This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J346*InputData[[#This Row],[QUANTITY]]</f>
        <v>495</v>
      </c>
      <c r="M346" s="7">
        <f>K346*InputData[[#This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J347*InputData[[#This Row],[QUANTITY]]</f>
        <v>570</v>
      </c>
      <c r="M347" s="7">
        <f>K347*InputData[[#This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J348*InputData[[#This Row],[QUANTITY]]</f>
        <v>448</v>
      </c>
      <c r="M348" s="7">
        <f>K348*InputData[[#This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J349*InputData[[#This Row],[QUANTITY]]</f>
        <v>610</v>
      </c>
      <c r="M349" s="7">
        <f>K349*InputData[[#This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J350*InputData[[#This Row],[QUANTITY]]</f>
        <v>385</v>
      </c>
      <c r="M350" s="7">
        <f>K350*InputData[[#This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J351*InputData[[#This Row],[QUANTITY]]</f>
        <v>48</v>
      </c>
      <c r="M351" s="7">
        <f>K351*InputData[[#This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J352*InputData[[#This Row],[QUANTITY]]</f>
        <v>48</v>
      </c>
      <c r="M352" s="7">
        <f>K352*InputData[[#This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J353*InputData[[#This Row],[QUANTITY]]</f>
        <v>847</v>
      </c>
      <c r="M353" s="7">
        <f>K353*InputData[[#This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J354*InputData[[#This Row],[QUANTITY]]</f>
        <v>1608</v>
      </c>
      <c r="M354" s="7">
        <f>K354*InputData[[#This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J355*InputData[[#This Row],[QUANTITY]]</f>
        <v>36</v>
      </c>
      <c r="M355" s="7">
        <f>K355*InputData[[#This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J356*InputData[[#This Row],[QUANTITY]]</f>
        <v>308</v>
      </c>
      <c r="M356" s="7">
        <f>K356*InputData[[#This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J357*InputData[[#This Row],[QUANTITY]]</f>
        <v>365</v>
      </c>
      <c r="M357" s="7">
        <f>K357*InputData[[#This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J358*InputData[[#This Row],[QUANTITY]]</f>
        <v>1162</v>
      </c>
      <c r="M358" s="7">
        <f>K358*InputData[[#This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J359*InputData[[#This Row],[QUANTITY]]</f>
        <v>305</v>
      </c>
      <c r="M359" s="7">
        <f>K359*InputData[[#This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J360*InputData[[#This Row],[QUANTITY]]</f>
        <v>1924</v>
      </c>
      <c r="M360" s="7">
        <f>K360*InputData[[#This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J361*InputData[[#This Row],[QUANTITY]]</f>
        <v>1209</v>
      </c>
      <c r="M361" s="7">
        <f>K361*InputData[[#This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J362*InputData[[#This Row],[QUANTITY]]</f>
        <v>384</v>
      </c>
      <c r="M362" s="7">
        <f>K362*InputData[[#This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J363*InputData[[#This Row],[QUANTITY]]</f>
        <v>192</v>
      </c>
      <c r="M363" s="7">
        <f>K363*InputData[[#This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J364*InputData[[#This Row],[QUANTITY]]</f>
        <v>576</v>
      </c>
      <c r="M364" s="7">
        <f>K364*InputData[[#This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J365*InputData[[#This Row],[QUANTITY]]</f>
        <v>1140</v>
      </c>
      <c r="M365" s="7">
        <f>K365*InputData[[#This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J366*InputData[[#This Row],[QUANTITY]]</f>
        <v>144</v>
      </c>
      <c r="M366" s="7">
        <f>K366*InputData[[#This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J367*InputData[[#This Row],[QUANTITY]]</f>
        <v>735</v>
      </c>
      <c r="M367" s="7">
        <f>K367*InputData[[#This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J368*InputData[[#This Row],[QUANTITY]]</f>
        <v>74</v>
      </c>
      <c r="M368" s="7">
        <f>K368*InputData[[#This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J369*InputData[[#This Row],[QUANTITY]]</f>
        <v>96</v>
      </c>
      <c r="M369" s="7">
        <f>K369*InputData[[#This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J370*InputData[[#This Row],[QUANTITY]]</f>
        <v>1380</v>
      </c>
      <c r="M370" s="7">
        <f>K370*InputData[[#This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J371*InputData[[#This Row],[QUANTITY]]</f>
        <v>415</v>
      </c>
      <c r="M371" s="7">
        <f>K371*InputData[[#This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J372*InputData[[#This Row],[QUANTITY]]</f>
        <v>1332</v>
      </c>
      <c r="M372" s="7">
        <f>K372*InputData[[#This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J373*InputData[[#This Row],[QUANTITY]]</f>
        <v>528</v>
      </c>
      <c r="M373" s="7">
        <f>K373*InputData[[#This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J374*InputData[[#This Row],[QUANTITY]]</f>
        <v>854</v>
      </c>
      <c r="M374" s="7">
        <f>K374*InputData[[#This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J375*InputData[[#This Row],[QUANTITY]]</f>
        <v>684</v>
      </c>
      <c r="M375" s="7">
        <f>K375*InputData[[#This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J376*InputData[[#This Row],[QUANTITY]]</f>
        <v>532</v>
      </c>
      <c r="M376" s="7">
        <f>K376*InputData[[#This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J377*InputData[[#This Row],[QUANTITY]]</f>
        <v>285</v>
      </c>
      <c r="M377" s="7">
        <f>K377*InputData[[#This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J378*InputData[[#This Row],[QUANTITY]]</f>
        <v>1162</v>
      </c>
      <c r="M378" s="7">
        <f>K378*InputData[[#This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J379*InputData[[#This Row],[QUANTITY]]</f>
        <v>296</v>
      </c>
      <c r="M379" s="7">
        <f>K379*InputData[[#This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J380*InputData[[#This Row],[QUANTITY]]</f>
        <v>481</v>
      </c>
      <c r="M380" s="7">
        <f>K380*InputData[[#This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J381*InputData[[#This Row],[QUANTITY]]</f>
        <v>756</v>
      </c>
      <c r="M381" s="7">
        <f>K381*InputData[[#This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J382*InputData[[#This Row],[QUANTITY]]</f>
        <v>108</v>
      </c>
      <c r="M382" s="7">
        <f>K382*InputData[[#This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J383*InputData[[#This Row],[QUANTITY]]</f>
        <v>1800</v>
      </c>
      <c r="M383" s="7">
        <f>K383*InputData[[#This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J384*InputData[[#This Row],[QUANTITY]]</f>
        <v>705</v>
      </c>
      <c r="M384" s="7">
        <f>K384*InputData[[#This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J385*InputData[[#This Row],[QUANTITY]]</f>
        <v>840</v>
      </c>
      <c r="M385" s="7">
        <f>K385*InputData[[#This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J386*InputData[[#This Row],[QUANTITY]]</f>
        <v>1876</v>
      </c>
      <c r="M386" s="7">
        <f>K386*InputData[[#This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J387*InputData[[#This Row],[QUANTITY]]</f>
        <v>900</v>
      </c>
      <c r="M387" s="7">
        <f>K387*InputData[[#This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J388*InputData[[#This Row],[QUANTITY]]</f>
        <v>392</v>
      </c>
      <c r="M388" s="7">
        <f>K388*InputData[[#This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J389*InputData[[#This Row],[QUANTITY]]</f>
        <v>352</v>
      </c>
      <c r="M389" s="7">
        <f>K389*InputData[[#This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J390*InputData[[#This Row],[QUANTITY]]</f>
        <v>259</v>
      </c>
      <c r="M390" s="7">
        <f>K390*InputData[[#This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J391*InputData[[#This Row],[QUANTITY]]</f>
        <v>511</v>
      </c>
      <c r="M391" s="7">
        <f>K391*InputData[[#This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J392*InputData[[#This Row],[QUANTITY]]</f>
        <v>220</v>
      </c>
      <c r="M392" s="7">
        <f>K392*InputData[[#This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J393*InputData[[#This Row],[QUANTITY]]</f>
        <v>804</v>
      </c>
      <c r="M393" s="7">
        <f>K393*InputData[[#This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J394*InputData[[#This Row],[QUANTITY]]</f>
        <v>1425</v>
      </c>
      <c r="M394" s="7">
        <f>K394*InputData[[#This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J395*InputData[[#This Row],[QUANTITY]]</f>
        <v>301</v>
      </c>
      <c r="M395" s="7">
        <f>K395*InputData[[#This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J396*InputData[[#This Row],[QUANTITY]]</f>
        <v>49</v>
      </c>
      <c r="M396" s="7">
        <f>K396*InputData[[#This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J397*InputData[[#This Row],[QUANTITY]]</f>
        <v>96</v>
      </c>
      <c r="M397" s="7">
        <f>K397*InputData[[#This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J398*InputData[[#This Row],[QUANTITY]]</f>
        <v>276</v>
      </c>
      <c r="M398" s="7">
        <f>K398*InputData[[#This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J399*InputData[[#This Row],[QUANTITY]]</f>
        <v>74</v>
      </c>
      <c r="M399" s="7">
        <f>K399*InputData[[#This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J400*InputData[[#This Row],[QUANTITY]]</f>
        <v>1068</v>
      </c>
      <c r="M400" s="7">
        <f>K400*InputData[[#This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J401*InputData[[#This Row],[QUANTITY]]</f>
        <v>444</v>
      </c>
      <c r="M401" s="7">
        <f>K401*InputData[[#This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J402*InputData[[#This Row],[QUANTITY]]</f>
        <v>49</v>
      </c>
      <c r="M402" s="7">
        <f>K402*InputData[[#This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J403*InputData[[#This Row],[QUANTITY]]</f>
        <v>855</v>
      </c>
      <c r="M403" s="7">
        <f>K403*InputData[[#This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J404*InputData[[#This Row],[QUANTITY]]</f>
        <v>88</v>
      </c>
      <c r="M404" s="7">
        <f>K404*InputData[[#This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J405*InputData[[#This Row],[QUANTITY]]</f>
        <v>1104</v>
      </c>
      <c r="M405" s="7">
        <f>K405*InputData[[#This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J406*InputData[[#This Row],[QUANTITY]]</f>
        <v>1776</v>
      </c>
      <c r="M406" s="7">
        <f>K406*InputData[[#This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J407*InputData[[#This Row],[QUANTITY]]</f>
        <v>960</v>
      </c>
      <c r="M407" s="7">
        <f>K407*InputData[[#This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J408*InputData[[#This Row],[QUANTITY]]</f>
        <v>330</v>
      </c>
      <c r="M408" s="7">
        <f>K408*InputData[[#This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J409*InputData[[#This Row],[QUANTITY]]</f>
        <v>74</v>
      </c>
      <c r="M409" s="7">
        <f>K409*InputData[[#This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J410*InputData[[#This Row],[QUANTITY]]</f>
        <v>1050</v>
      </c>
      <c r="M410" s="7">
        <f>K410*InputData[[#This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J411*InputData[[#This Row],[QUANTITY]]</f>
        <v>48</v>
      </c>
      <c r="M411" s="7">
        <f>K411*InputData[[#This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J412*InputData[[#This Row],[QUANTITY]]</f>
        <v>152</v>
      </c>
      <c r="M412" s="7">
        <f>K412*InputData[[#This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J413*InputData[[#This Row],[QUANTITY]]</f>
        <v>1608</v>
      </c>
      <c r="M413" s="7">
        <f>K413*InputData[[#This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J414*InputData[[#This Row],[QUANTITY]]</f>
        <v>923</v>
      </c>
      <c r="M414" s="7">
        <f>K414*InputData[[#This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J415*InputData[[#This Row],[QUANTITY]]</f>
        <v>710</v>
      </c>
      <c r="M415" s="7">
        <f>K415*InputData[[#This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J416*InputData[[#This Row],[QUANTITY]]</f>
        <v>18</v>
      </c>
      <c r="M416" s="7">
        <f>K416*InputData[[#This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J417*InputData[[#This Row],[QUANTITY]]</f>
        <v>365</v>
      </c>
      <c r="M417" s="7">
        <f>K417*InputData[[#This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J418*InputData[[#This Row],[QUANTITY]]</f>
        <v>117</v>
      </c>
      <c r="M418" s="7">
        <f>K418*InputData[[#This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J419*InputData[[#This Row],[QUANTITY]]</f>
        <v>26</v>
      </c>
      <c r="M419" s="7">
        <f>K419*InputData[[#This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J420*InputData[[#This Row],[QUANTITY]]</f>
        <v>1068</v>
      </c>
      <c r="M420" s="7">
        <f>K420*InputData[[#This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J421*InputData[[#This Row],[QUANTITY]]</f>
        <v>1386</v>
      </c>
      <c r="M421" s="7">
        <f>K421*InputData[[#This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J422*InputData[[#This Row],[QUANTITY]]</f>
        <v>2072</v>
      </c>
      <c r="M422" s="7">
        <f>K422*InputData[[#This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J423*InputData[[#This Row],[QUANTITY]]</f>
        <v>440</v>
      </c>
      <c r="M423" s="7">
        <f>K423*InputData[[#This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J424*InputData[[#This Row],[QUANTITY]]</f>
        <v>84</v>
      </c>
      <c r="M424" s="7">
        <f>K424*InputData[[#This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J425*InputData[[#This Row],[QUANTITY]]</f>
        <v>376</v>
      </c>
      <c r="M425" s="7">
        <f>K425*InputData[[#This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J426*InputData[[#This Row],[QUANTITY]]</f>
        <v>296</v>
      </c>
      <c r="M426" s="7">
        <f>K426*InputData[[#This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J427*InputData[[#This Row],[QUANTITY]]</f>
        <v>129</v>
      </c>
      <c r="M427" s="7">
        <f>K427*InputData[[#This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J428*InputData[[#This Row],[QUANTITY]]</f>
        <v>1833</v>
      </c>
      <c r="M428" s="7">
        <f>K428*InputData[[#This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J429*InputData[[#This Row],[QUANTITY]]</f>
        <v>1330</v>
      </c>
      <c r="M429" s="7">
        <f>K429*InputData[[#This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J430*InputData[[#This Row],[QUANTITY]]</f>
        <v>52</v>
      </c>
      <c r="M430" s="7">
        <f>K430*InputData[[#This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J431*InputData[[#This Row],[QUANTITY]]</f>
        <v>836</v>
      </c>
      <c r="M431" s="7">
        <f>K431*InputData[[#This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J432*InputData[[#This Row],[QUANTITY]]</f>
        <v>658</v>
      </c>
      <c r="M432" s="7">
        <f>K432*InputData[[#This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J433*InputData[[#This Row],[QUANTITY]]</f>
        <v>665</v>
      </c>
      <c r="M433" s="7">
        <f>K433*InputData[[#This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J434*InputData[[#This Row],[QUANTITY]]</f>
        <v>1950</v>
      </c>
      <c r="M434" s="7">
        <f>K434*InputData[[#This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J435*InputData[[#This Row],[QUANTITY]]</f>
        <v>536</v>
      </c>
      <c r="M435" s="7">
        <f>K435*InputData[[#This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J436*InputData[[#This Row],[QUANTITY]]</f>
        <v>555</v>
      </c>
      <c r="M436" s="7">
        <f>K436*InputData[[#This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J437*InputData[[#This Row],[QUANTITY]]</f>
        <v>1197</v>
      </c>
      <c r="M437" s="7">
        <f>K437*InputData[[#This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J438*InputData[[#This Row],[QUANTITY]]</f>
        <v>185</v>
      </c>
      <c r="M438" s="7">
        <f>K438*InputData[[#This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J439*InputData[[#This Row],[QUANTITY]]</f>
        <v>450</v>
      </c>
      <c r="M439" s="7">
        <f>K439*InputData[[#This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J440*InputData[[#This Row],[QUANTITY]]</f>
        <v>402</v>
      </c>
      <c r="M440" s="7">
        <f>K440*InputData[[#This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J441*InputData[[#This Row],[QUANTITY]]</f>
        <v>35</v>
      </c>
      <c r="M441" s="7">
        <f>K441*InputData[[#This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J442*InputData[[#This Row],[QUANTITY]]</f>
        <v>156</v>
      </c>
      <c r="M442" s="7">
        <f>K442*InputData[[#This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J443*InputData[[#This Row],[QUANTITY]]</f>
        <v>105</v>
      </c>
      <c r="M443" s="7">
        <f>K443*InputData[[#This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J444*InputData[[#This Row],[QUANTITY]]</f>
        <v>1596</v>
      </c>
      <c r="M444" s="7">
        <f>K444*InputData[[#This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J445*InputData[[#This Row],[QUANTITY]]</f>
        <v>1242</v>
      </c>
      <c r="M445" s="7">
        <f>K445*InputData[[#This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J446*InputData[[#This Row],[QUANTITY]]</f>
        <v>213</v>
      </c>
      <c r="M446" s="7">
        <f>K446*InputData[[#This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J447*InputData[[#This Row],[QUANTITY]]</f>
        <v>75</v>
      </c>
      <c r="M447" s="7">
        <f>K447*InputData[[#This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J448*InputData[[#This Row],[QUANTITY]]</f>
        <v>288</v>
      </c>
      <c r="M448" s="7">
        <f>K448*InputData[[#This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J449*InputData[[#This Row],[QUANTITY]]</f>
        <v>141</v>
      </c>
      <c r="M449" s="7">
        <f>K449*InputData[[#This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J450*InputData[[#This Row],[QUANTITY]]</f>
        <v>1005</v>
      </c>
      <c r="M450" s="7">
        <f>K450*InputData[[#This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J451*InputData[[#This Row],[QUANTITY]]</f>
        <v>252</v>
      </c>
      <c r="M451" s="7">
        <f>K451*InputData[[#This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J452*InputData[[#This Row],[QUANTITY]]</f>
        <v>760</v>
      </c>
      <c r="M452" s="7">
        <f>K452*InputData[[#This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J453*InputData[[#This Row],[QUANTITY]]</f>
        <v>570</v>
      </c>
      <c r="M453" s="7">
        <f>K453*InputData[[#This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J454*InputData[[#This Row],[QUANTITY]]</f>
        <v>980</v>
      </c>
      <c r="M454" s="7">
        <f>K454*InputData[[#This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J455*InputData[[#This Row],[QUANTITY]]</f>
        <v>518</v>
      </c>
      <c r="M455" s="7">
        <f>K455*InputData[[#This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J456*InputData[[#This Row],[QUANTITY]]</f>
        <v>90</v>
      </c>
      <c r="M456" s="7">
        <f>K456*InputData[[#This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J457*InputData[[#This Row],[QUANTITY]]</f>
        <v>804</v>
      </c>
      <c r="M457" s="7">
        <f>K457*InputData[[#This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J458*InputData[[#This Row],[QUANTITY]]</f>
        <v>876</v>
      </c>
      <c r="M458" s="7">
        <f>K458*InputData[[#This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J459*InputData[[#This Row],[QUANTITY]]</f>
        <v>1246</v>
      </c>
      <c r="M459" s="7">
        <f>K459*InputData[[#This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J460*InputData[[#This Row],[QUANTITY]]</f>
        <v>712</v>
      </c>
      <c r="M460" s="7">
        <f>K460*InputData[[#This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J461*InputData[[#This Row],[QUANTITY]]</f>
        <v>360</v>
      </c>
      <c r="M461" s="7">
        <f>K461*InputData[[#This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J462*InputData[[#This Row],[QUANTITY]]</f>
        <v>684</v>
      </c>
      <c r="M462" s="7">
        <f>K462*InputData[[#This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J463*InputData[[#This Row],[QUANTITY]]</f>
        <v>216</v>
      </c>
      <c r="M463" s="7">
        <f>K463*InputData[[#This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J464*InputData[[#This Row],[QUANTITY]]</f>
        <v>715</v>
      </c>
      <c r="M464" s="7">
        <f>K464*InputData[[#This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J465*InputData[[#This Row],[QUANTITY]]</f>
        <v>220</v>
      </c>
      <c r="M465" s="7">
        <f>K465*InputData[[#This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J466*InputData[[#This Row],[QUANTITY]]</f>
        <v>645</v>
      </c>
      <c r="M466" s="7">
        <f>K466*InputData[[#This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J467*InputData[[#This Row],[QUANTITY]]</f>
        <v>5</v>
      </c>
      <c r="M467" s="7">
        <f>K467*InputData[[#This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J468*InputData[[#This Row],[QUANTITY]]</f>
        <v>1008</v>
      </c>
      <c r="M468" s="7">
        <f>K468*InputData[[#This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J469*InputData[[#This Row],[QUANTITY]]</f>
        <v>1350</v>
      </c>
      <c r="M469" s="7">
        <f>K469*InputData[[#This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J470*InputData[[#This Row],[QUANTITY]]</f>
        <v>912</v>
      </c>
      <c r="M470" s="7">
        <f>K470*InputData[[#This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J471*InputData[[#This Row],[QUANTITY]]</f>
        <v>830</v>
      </c>
      <c r="M471" s="7">
        <f>K471*InputData[[#This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J472*InputData[[#This Row],[QUANTITY]]</f>
        <v>1575</v>
      </c>
      <c r="M472" s="7">
        <f>K472*InputData[[#This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J473*InputData[[#This Row],[QUANTITY]]</f>
        <v>1140</v>
      </c>
      <c r="M473" s="7">
        <f>K473*InputData[[#This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J474*InputData[[#This Row],[QUANTITY]]</f>
        <v>120</v>
      </c>
      <c r="M474" s="7">
        <f>K474*InputData[[#This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J475*InputData[[#This Row],[QUANTITY]]</f>
        <v>270</v>
      </c>
      <c r="M475" s="7">
        <f>K475*InputData[[#This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J476*InputData[[#This Row],[QUANTITY]]</f>
        <v>2016</v>
      </c>
      <c r="M476" s="7">
        <f>K476*InputData[[#This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J477*InputData[[#This Row],[QUANTITY]]</f>
        <v>360</v>
      </c>
      <c r="M477" s="7">
        <f>K477*InputData[[#This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J478*InputData[[#This Row],[QUANTITY]]</f>
        <v>576</v>
      </c>
      <c r="M478" s="7">
        <f>K478*InputData[[#This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J479*InputData[[#This Row],[QUANTITY]]</f>
        <v>1095</v>
      </c>
      <c r="M479" s="7">
        <f>K479*InputData[[#This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J480*InputData[[#This Row],[QUANTITY]]</f>
        <v>180</v>
      </c>
      <c r="M480" s="7">
        <f>K480*InputData[[#This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J481*InputData[[#This Row],[QUANTITY]]</f>
        <v>2220</v>
      </c>
      <c r="M481" s="7">
        <f>K481*InputData[[#This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J482*InputData[[#This Row],[QUANTITY]]</f>
        <v>25</v>
      </c>
      <c r="M482" s="7">
        <f>K482*InputData[[#This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J483*InputData[[#This Row],[QUANTITY]]</f>
        <v>671</v>
      </c>
      <c r="M483" s="7">
        <f>K483*InputData[[#This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J484*InputData[[#This Row],[QUANTITY]]</f>
        <v>830</v>
      </c>
      <c r="M484" s="7">
        <f>K484*InputData[[#This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J485*InputData[[#This Row],[QUANTITY]]</f>
        <v>2250</v>
      </c>
      <c r="M485" s="7">
        <f>K485*InputData[[#This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J486*InputData[[#This Row],[QUANTITY]]</f>
        <v>871</v>
      </c>
      <c r="M486" s="7">
        <f>K486*InputData[[#This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J487*InputData[[#This Row],[QUANTITY]]</f>
        <v>156</v>
      </c>
      <c r="M487" s="7">
        <f>K487*InputData[[#This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J488*InputData[[#This Row],[QUANTITY]]</f>
        <v>1560</v>
      </c>
      <c r="M488" s="7">
        <f>K488*InputData[[#This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J489*InputData[[#This Row],[QUANTITY]]</f>
        <v>1170</v>
      </c>
      <c r="M489" s="7">
        <f>K489*InputData[[#This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J490*InputData[[#This Row],[QUANTITY]]</f>
        <v>990</v>
      </c>
      <c r="M490" s="7">
        <f>K490*InputData[[#This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J491*InputData[[#This Row],[QUANTITY]]</f>
        <v>1500</v>
      </c>
      <c r="M491" s="7">
        <f>K491*InputData[[#This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J492*InputData[[#This Row],[QUANTITY]]</f>
        <v>384</v>
      </c>
      <c r="M492" s="7">
        <f>K492*InputData[[#This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J493*InputData[[#This Row],[QUANTITY]]</f>
        <v>259</v>
      </c>
      <c r="M493" s="7">
        <f>K493*InputData[[#This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J494*InputData[[#This Row],[QUANTITY]]</f>
        <v>480</v>
      </c>
      <c r="M494" s="7">
        <f>K494*InputData[[#This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J495*InputData[[#This Row],[QUANTITY]]</f>
        <v>105</v>
      </c>
      <c r="M495" s="7">
        <f>K495*InputData[[#This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J496*InputData[[#This Row],[QUANTITY]]</f>
        <v>1022</v>
      </c>
      <c r="M496" s="7">
        <f>K496*InputData[[#This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J497*InputData[[#This Row],[QUANTITY]]</f>
        <v>1072</v>
      </c>
      <c r="M497" s="7">
        <f>K497*InputData[[#This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J498*InputData[[#This Row],[QUANTITY]]</f>
        <v>440</v>
      </c>
      <c r="M498" s="7">
        <f>K498*InputData[[#This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J499*InputData[[#This Row],[QUANTITY]]</f>
        <v>366</v>
      </c>
      <c r="M499" s="7">
        <f>K499*InputData[[#This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J500*InputData[[#This Row],[QUANTITY]]</f>
        <v>1080</v>
      </c>
      <c r="M500" s="7">
        <f>K500*InputData[[#This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J501*InputData[[#This Row],[QUANTITY]]</f>
        <v>220</v>
      </c>
      <c r="M501" s="7">
        <f>K501*InputData[[#This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J502*InputData[[#This Row],[QUANTITY]]</f>
        <v>445</v>
      </c>
      <c r="M502" s="7">
        <f>K502*InputData[[#This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J503*InputData[[#This Row],[QUANTITY]]</f>
        <v>825</v>
      </c>
      <c r="M503" s="7">
        <f>K503*InputData[[#This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J504*InputData[[#This Row],[QUANTITY]]</f>
        <v>744</v>
      </c>
      <c r="M504" s="7">
        <f>K504*InputData[[#This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J505*InputData[[#This Row],[QUANTITY]]</f>
        <v>24</v>
      </c>
      <c r="M505" s="7">
        <f>K505*InputData[[#This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J506*InputData[[#This Row],[QUANTITY]]</f>
        <v>185</v>
      </c>
      <c r="M506" s="7">
        <f>K506*InputData[[#This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J507*InputData[[#This Row],[QUANTITY]]</f>
        <v>180</v>
      </c>
      <c r="M507" s="7">
        <f>K507*InputData[[#This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J508*InputData[[#This Row],[QUANTITY]]</f>
        <v>1140</v>
      </c>
      <c r="M508" s="7">
        <f>K508*InputData[[#This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J509*InputData[[#This Row],[QUANTITY]]</f>
        <v>864</v>
      </c>
      <c r="M509" s="7">
        <f>K509*InputData[[#This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J510*InputData[[#This Row],[QUANTITY]]</f>
        <v>169</v>
      </c>
      <c r="M510" s="7">
        <f>K510*InputData[[#This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J511*InputData[[#This Row],[QUANTITY]]</f>
        <v>360</v>
      </c>
      <c r="M511" s="7">
        <f>K511*InputData[[#This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J512*InputData[[#This Row],[QUANTITY]]</f>
        <v>240</v>
      </c>
      <c r="M512" s="7">
        <f>K512*InputData[[#This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J513*InputData[[#This Row],[QUANTITY]]</f>
        <v>1008</v>
      </c>
      <c r="M513" s="7">
        <f>K513*InputData[[#This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J514*InputData[[#This Row],[QUANTITY]]</f>
        <v>1120</v>
      </c>
      <c r="M514" s="7">
        <f>K514*InputData[[#This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J515*InputData[[#This Row],[QUANTITY]]</f>
        <v>1332</v>
      </c>
      <c r="M515" s="7">
        <f>K515*InputData[[#This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J516*InputData[[#This Row],[QUANTITY]]</f>
        <v>1380</v>
      </c>
      <c r="M516" s="7">
        <f>K516*InputData[[#This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J517*InputData[[#This Row],[QUANTITY]]</f>
        <v>532</v>
      </c>
      <c r="M517" s="7">
        <f>K517*InputData[[#This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J518*InputData[[#This Row],[QUANTITY]]</f>
        <v>78</v>
      </c>
      <c r="M518" s="7">
        <f>K518*InputData[[#This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J519*InputData[[#This Row],[QUANTITY]]</f>
        <v>532</v>
      </c>
      <c r="M519" s="7">
        <f>K519*InputData[[#This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J520*InputData[[#This Row],[QUANTITY]]</f>
        <v>616</v>
      </c>
      <c r="M520" s="7">
        <f>K520*InputData[[#This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J521*InputData[[#This Row],[QUANTITY]]</f>
        <v>66</v>
      </c>
      <c r="M521" s="7">
        <f>K521*InputData[[#This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J522*InputData[[#This Row],[QUANTITY]]</f>
        <v>750</v>
      </c>
      <c r="M522" s="7">
        <f>K522*InputData[[#This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J523*InputData[[#This Row],[QUANTITY]]</f>
        <v>1245</v>
      </c>
      <c r="M523" s="7">
        <f>K523*InputData[[#This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J524*InputData[[#This Row],[QUANTITY]]</f>
        <v>120</v>
      </c>
      <c r="M524" s="7">
        <f>K524*InputData[[#This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J525*InputData[[#This Row],[QUANTITY]]</f>
        <v>1932</v>
      </c>
      <c r="M525" s="7">
        <f>K525*InputData[[#This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J526*InputData[[#This Row],[QUANTITY]]</f>
        <v>1140</v>
      </c>
      <c r="M526" s="7">
        <f>K526*InputData[[#This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J527*InputData[[#This Row],[QUANTITY]]</f>
        <v>264</v>
      </c>
      <c r="M527" s="7">
        <f>K527*InputData[[#This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J528*InputData[[#This Row],[QUANTITY]]</f>
        <v>132</v>
      </c>
      <c r="M528" s="7">
        <f>K528*InputData[[#This Row],[QUANTITY]]*(1-InputData[[#This Row],[DISCOUNT %]])</f>
        <v>145.19999999999999</v>
      </c>
      <c r="N528">
        <f>DAY(InputData[[#This Row],[DATE]])</f>
        <v>31</v>
      </c>
      <c r="O528" t="str">
        <f>TEXT(InputData[[#This Row],[DATE]],"mmm")</f>
        <v>Dec</v>
      </c>
      <c r="P528">
        <f>YEAR(InputData[[#This Row],[DATE]])</f>
        <v>2022</v>
      </c>
    </row>
  </sheetData>
  <conditionalFormatting sqref="G1:P1">
    <cfRule type="duplicateValues" dxfId="0" priority="1"/>
  </conditionalFormatting>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4" workbookViewId="0">
      <selection activeCell="A2" sqref="A2"/>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E1A5-C445-4E9E-8837-614D16F89B91}">
  <dimension ref="A1:AH49"/>
  <sheetViews>
    <sheetView tabSelected="1" topLeftCell="Q13" zoomScale="93" zoomScaleNormal="93" workbookViewId="0">
      <selection activeCell="U16" sqref="U16"/>
    </sheetView>
  </sheetViews>
  <sheetFormatPr defaultRowHeight="14.5" x14ac:dyDescent="0.35"/>
  <cols>
    <col min="1" max="1" width="12.90625" bestFit="1" customWidth="1"/>
    <col min="2" max="2" width="22.7265625" bestFit="1" customWidth="1"/>
    <col min="3" max="3" width="23.36328125" bestFit="1" customWidth="1"/>
    <col min="4" max="4" width="22.7265625" bestFit="1" customWidth="1"/>
    <col min="7" max="7" width="12.90625" bestFit="1" customWidth="1"/>
    <col min="8" max="8" width="7.81640625" bestFit="1" customWidth="1"/>
    <col min="9" max="9" width="22.7265625" bestFit="1" customWidth="1"/>
    <col min="10" max="11" width="16.453125" customWidth="1"/>
    <col min="12" max="18" width="15.81640625" customWidth="1"/>
    <col min="19" max="19" width="18.26953125" customWidth="1"/>
    <col min="20" max="20" width="15.81640625" customWidth="1"/>
    <col min="21" max="22" width="12.90625" bestFit="1" customWidth="1"/>
    <col min="23" max="23" width="22.7265625" bestFit="1" customWidth="1"/>
    <col min="24" max="24" width="12" customWidth="1"/>
    <col min="25" max="25" width="11.54296875" customWidth="1"/>
    <col min="26" max="26" width="13.7265625" customWidth="1"/>
    <col min="28" max="28" width="12.90625" bestFit="1" customWidth="1"/>
    <col min="29" max="29" width="22.7265625" bestFit="1" customWidth="1"/>
    <col min="30" max="30" width="14.453125" customWidth="1"/>
    <col min="32" max="32" width="11.36328125" customWidth="1"/>
    <col min="33" max="34" width="13" customWidth="1"/>
  </cols>
  <sheetData>
    <row r="1" spans="1:34" x14ac:dyDescent="0.35">
      <c r="M1" t="str">
        <f ca="1">VLOOKUP(1,L:P,2,0)</f>
        <v>Product41</v>
      </c>
      <c r="N1" t="str">
        <f ca="1">VLOOKUP(1,L:P,3,0)</f>
        <v>Ft</v>
      </c>
      <c r="O1">
        <f ca="1">VLOOKUP(1,L:P,4,0)</f>
        <v>22952.16</v>
      </c>
      <c r="P1">
        <f ca="1">VLOOKUP(1,L:P,5,0)</f>
        <v>132</v>
      </c>
      <c r="R1">
        <v>1</v>
      </c>
      <c r="S1">
        <f>COUNT(J:J)-9</f>
        <v>35</v>
      </c>
      <c r="T1">
        <f>MIN(R1:S1)</f>
        <v>1</v>
      </c>
      <c r="AF1" t="str">
        <f ca="1">VLOOKUP(1,AE:AG,2,0)</f>
        <v>Category04</v>
      </c>
      <c r="AG1" s="14">
        <f ca="1">VLOOKUP(1,AE:AG,3,0)</f>
        <v>95269.4</v>
      </c>
      <c r="AH1" s="14"/>
    </row>
    <row r="2" spans="1:34" x14ac:dyDescent="0.35">
      <c r="A2" s="11" t="s">
        <v>120</v>
      </c>
      <c r="B2" t="s">
        <v>121</v>
      </c>
      <c r="U2" s="11" t="s">
        <v>120</v>
      </c>
      <c r="V2" t="s">
        <v>122</v>
      </c>
      <c r="W2" t="s">
        <v>121</v>
      </c>
      <c r="AB2" s="11" t="s">
        <v>120</v>
      </c>
      <c r="AC2" t="s">
        <v>121</v>
      </c>
    </row>
    <row r="3" spans="1:34" x14ac:dyDescent="0.35">
      <c r="A3" s="12">
        <v>1</v>
      </c>
      <c r="B3" s="13">
        <v>13167.810000000001</v>
      </c>
      <c r="C3" t="s">
        <v>122</v>
      </c>
      <c r="D3" t="s">
        <v>121</v>
      </c>
      <c r="G3" s="11" t="s">
        <v>141</v>
      </c>
      <c r="H3" s="11" t="s">
        <v>3</v>
      </c>
      <c r="I3" t="s">
        <v>121</v>
      </c>
      <c r="J3" t="s">
        <v>134</v>
      </c>
      <c r="U3" s="12" t="s">
        <v>119</v>
      </c>
      <c r="V3" s="14">
        <v>34290</v>
      </c>
      <c r="W3" s="13">
        <v>41346.959999999992</v>
      </c>
      <c r="Y3" t="s">
        <v>135</v>
      </c>
      <c r="Z3" s="14">
        <f>GETPIVOTDATA("Sum of Total selling value",$C$3)</f>
        <v>401411.91999999969</v>
      </c>
      <c r="AB3" s="12" t="s">
        <v>8</v>
      </c>
      <c r="AC3" s="14">
        <v>69261.950000000012</v>
      </c>
      <c r="AD3" s="16"/>
      <c r="AE3" cm="1">
        <f t="array" aca="1" ref="AE3:AE7" ca="1">RANK(_xlfn.ANCHORARRAY(AG3),_xlfn.ANCHORARRAY(AG3))</f>
        <v>4</v>
      </c>
      <c r="AF3" t="str" cm="1">
        <f t="array" aca="1" ref="AF3:AF7" ca="1">OFFSET($AB$2,1,0,COUNT($AC:$AC))</f>
        <v>Category01</v>
      </c>
      <c r="AG3" s="14" cm="1">
        <f t="array" aca="1" ref="AG3:AG7" ca="1">OFFSET($AB$2,1,1,COUNT($AC:$AC))</f>
        <v>69261.950000000012</v>
      </c>
      <c r="AH3" s="14"/>
    </row>
    <row r="4" spans="1:34" x14ac:dyDescent="0.35">
      <c r="A4" s="12">
        <v>2</v>
      </c>
      <c r="B4" s="13">
        <v>13210.220000000001</v>
      </c>
      <c r="C4" s="14">
        <v>332504</v>
      </c>
      <c r="D4" s="14">
        <v>401411.91999999969</v>
      </c>
      <c r="G4" s="12" t="s">
        <v>7</v>
      </c>
      <c r="H4" s="12" t="s">
        <v>9</v>
      </c>
      <c r="I4" s="16">
        <v>9764.7199999999993</v>
      </c>
      <c r="J4" s="16">
        <v>94</v>
      </c>
      <c r="K4" s="16"/>
      <c r="L4" cm="1">
        <f t="array" aca="1" ref="L4:L47" ca="1">RANK(_xlfn.ANCHORARRAY(O4),_xlfn.ANCHORARRAY(O4))</f>
        <v>19</v>
      </c>
      <c r="M4" t="str" cm="1">
        <f t="array" aca="1" ref="M4:M47" ca="1">OFFSET($G$3,1,0,COUNT($I:$I))</f>
        <v>Product01</v>
      </c>
      <c r="N4" t="str" cm="1">
        <f t="array" aca="1" ref="N4:N47" ca="1">OFFSET($G$3,1,1,COUNT($I:$I))</f>
        <v>Kg</v>
      </c>
      <c r="O4" cm="1">
        <f t="array" aca="1" ref="O4:O47" ca="1">OFFSET($G$3,1,2,COUNT($I:$I))</f>
        <v>9764.7199999999993</v>
      </c>
      <c r="P4" cm="1">
        <f t="array" aca="1" ref="P4:P47" ca="1">OFFSET($G$3,1,3,COUNT($I:$I))</f>
        <v>94</v>
      </c>
      <c r="R4" t="str" cm="1">
        <f t="array" aca="1" ref="R4:R13" ca="1">OFFSET($G$3,$T$1,0,10)</f>
        <v>Product01</v>
      </c>
      <c r="S4" cm="1">
        <f t="array" aca="1" ref="S4:S13" ca="1">OFFSET($G$3,$T$1,2,10)</f>
        <v>9764.7199999999993</v>
      </c>
      <c r="U4" s="12" t="s">
        <v>123</v>
      </c>
      <c r="V4" s="14">
        <v>25341</v>
      </c>
      <c r="W4" s="13">
        <v>30857.300000000003</v>
      </c>
      <c r="Y4" t="s">
        <v>136</v>
      </c>
      <c r="Z4" s="14">
        <f>GETPIVOTDATA("Sum of Total selling value",$C$3)-GETPIVOTDATA("Sum of Total Buying Value",$C$3)</f>
        <v>68907.919999999693</v>
      </c>
      <c r="AB4" s="12" t="s">
        <v>28</v>
      </c>
      <c r="AC4" s="14">
        <v>92963.87</v>
      </c>
      <c r="AD4" s="16"/>
      <c r="AE4">
        <f ca="1"/>
        <v>2</v>
      </c>
      <c r="AF4" t="str">
        <f ca="1"/>
        <v>Category02</v>
      </c>
      <c r="AG4" s="14">
        <f ca="1"/>
        <v>92963.87</v>
      </c>
      <c r="AH4" s="14"/>
    </row>
    <row r="5" spans="1:34" x14ac:dyDescent="0.35">
      <c r="A5" s="12">
        <v>3</v>
      </c>
      <c r="B5" s="13">
        <v>20202.099999999995</v>
      </c>
      <c r="G5" s="12" t="s">
        <v>11</v>
      </c>
      <c r="H5" s="12" t="s">
        <v>9</v>
      </c>
      <c r="I5" s="16">
        <v>13423.199999999999</v>
      </c>
      <c r="J5" s="16">
        <v>94</v>
      </c>
      <c r="K5" s="16"/>
      <c r="L5">
        <f ca="1"/>
        <v>10</v>
      </c>
      <c r="M5" t="str">
        <f ca="1"/>
        <v>Product02</v>
      </c>
      <c r="N5" t="str">
        <f ca="1"/>
        <v>Kg</v>
      </c>
      <c r="O5">
        <f ca="1"/>
        <v>13423.199999999999</v>
      </c>
      <c r="P5">
        <f ca="1"/>
        <v>94</v>
      </c>
      <c r="R5" t="str">
        <f ca="1"/>
        <v>Product02</v>
      </c>
      <c r="S5">
        <f ca="1"/>
        <v>13423.199999999999</v>
      </c>
      <c r="U5" s="12" t="s">
        <v>124</v>
      </c>
      <c r="V5" s="14">
        <v>23437</v>
      </c>
      <c r="W5" s="13">
        <v>28616.65</v>
      </c>
      <c r="Y5" t="s">
        <v>137</v>
      </c>
      <c r="Z5" s="15">
        <f>Z4/GETPIVOTDATA("Sum of Total Buying Value",$C$3)</f>
        <v>0.20723937155643149</v>
      </c>
      <c r="AB5" s="12" t="s">
        <v>49</v>
      </c>
      <c r="AC5" s="14">
        <v>52299.509999999995</v>
      </c>
      <c r="AD5" s="16"/>
      <c r="AE5">
        <f ca="1"/>
        <v>5</v>
      </c>
      <c r="AF5" t="str">
        <f ca="1"/>
        <v>Category03</v>
      </c>
      <c r="AG5" s="14">
        <f ca="1"/>
        <v>52299.509999999995</v>
      </c>
      <c r="AH5" s="14"/>
    </row>
    <row r="6" spans="1:34" x14ac:dyDescent="0.35">
      <c r="A6" s="12">
        <v>4</v>
      </c>
      <c r="B6" s="13">
        <v>11312.2</v>
      </c>
      <c r="G6" s="12" t="s">
        <v>13</v>
      </c>
      <c r="H6" s="12" t="s">
        <v>9</v>
      </c>
      <c r="I6" s="16">
        <v>6394.2599999999993</v>
      </c>
      <c r="J6" s="16">
        <v>79</v>
      </c>
      <c r="K6" s="16"/>
      <c r="L6">
        <f ca="1"/>
        <v>26</v>
      </c>
      <c r="M6" t="str">
        <f ca="1"/>
        <v>Product03</v>
      </c>
      <c r="N6" t="str">
        <f ca="1"/>
        <v>Kg</v>
      </c>
      <c r="O6">
        <f ca="1"/>
        <v>6394.2599999999993</v>
      </c>
      <c r="P6">
        <f ca="1"/>
        <v>79</v>
      </c>
      <c r="R6" t="str">
        <f ca="1"/>
        <v>Product03</v>
      </c>
      <c r="S6">
        <f ca="1"/>
        <v>6394.2599999999993</v>
      </c>
      <c r="U6" s="12" t="s">
        <v>125</v>
      </c>
      <c r="V6" s="14">
        <v>21282</v>
      </c>
      <c r="W6" s="13">
        <v>26579.11</v>
      </c>
      <c r="AB6" s="12" t="s">
        <v>62</v>
      </c>
      <c r="AC6" s="14">
        <v>95269.4</v>
      </c>
      <c r="AD6" s="16"/>
      <c r="AE6">
        <f ca="1"/>
        <v>1</v>
      </c>
      <c r="AF6" t="str">
        <f ca="1"/>
        <v>Category04</v>
      </c>
      <c r="AG6" s="14">
        <f ca="1"/>
        <v>95269.4</v>
      </c>
      <c r="AH6" s="14"/>
    </row>
    <row r="7" spans="1:34" x14ac:dyDescent="0.35">
      <c r="A7" s="12">
        <v>5</v>
      </c>
      <c r="B7" s="13">
        <v>11711.449999999999</v>
      </c>
      <c r="G7" s="12" t="s">
        <v>15</v>
      </c>
      <c r="H7" s="12" t="s">
        <v>109</v>
      </c>
      <c r="I7" s="16">
        <v>6056.1600000000008</v>
      </c>
      <c r="J7" s="16">
        <v>124</v>
      </c>
      <c r="K7" s="16"/>
      <c r="L7">
        <f ca="1"/>
        <v>30</v>
      </c>
      <c r="M7" t="str">
        <f ca="1"/>
        <v>Product04</v>
      </c>
      <c r="N7" t="str">
        <f ca="1"/>
        <v>Lt</v>
      </c>
      <c r="O7">
        <f ca="1"/>
        <v>6056.1600000000008</v>
      </c>
      <c r="P7">
        <f ca="1"/>
        <v>124</v>
      </c>
      <c r="R7" t="str">
        <f ca="1"/>
        <v>Product04</v>
      </c>
      <c r="S7">
        <f ca="1"/>
        <v>6056.1600000000008</v>
      </c>
      <c r="U7" s="12" t="s">
        <v>126</v>
      </c>
      <c r="V7" s="14">
        <v>26526</v>
      </c>
      <c r="W7" s="13">
        <v>30910.45</v>
      </c>
      <c r="AB7" s="12" t="s">
        <v>85</v>
      </c>
      <c r="AC7" s="14">
        <v>91617.19</v>
      </c>
      <c r="AD7" s="16"/>
      <c r="AE7">
        <f ca="1"/>
        <v>3</v>
      </c>
      <c r="AF7" t="str">
        <f ca="1"/>
        <v>Category05</v>
      </c>
      <c r="AG7" s="14">
        <f ca="1"/>
        <v>91617.19</v>
      </c>
      <c r="AH7" s="14"/>
    </row>
    <row r="8" spans="1:34" x14ac:dyDescent="0.35">
      <c r="A8" s="12">
        <v>6</v>
      </c>
      <c r="B8" s="13">
        <v>14365.540000000005</v>
      </c>
      <c r="G8" s="12" t="s">
        <v>17</v>
      </c>
      <c r="H8" s="12" t="s">
        <v>110</v>
      </c>
      <c r="I8" s="16">
        <v>15716.61</v>
      </c>
      <c r="J8" s="16">
        <v>101</v>
      </c>
      <c r="K8" s="16"/>
      <c r="L8">
        <f ca="1"/>
        <v>8</v>
      </c>
      <c r="M8" t="str">
        <f ca="1"/>
        <v>Product05</v>
      </c>
      <c r="N8" t="str">
        <f ca="1"/>
        <v>Ft</v>
      </c>
      <c r="O8">
        <f ca="1"/>
        <v>15716.61</v>
      </c>
      <c r="P8">
        <f ca="1"/>
        <v>101</v>
      </c>
      <c r="R8" t="str">
        <f ca="1"/>
        <v>Product05</v>
      </c>
      <c r="S8">
        <f ca="1"/>
        <v>15716.61</v>
      </c>
      <c r="U8" s="12" t="s">
        <v>127</v>
      </c>
      <c r="V8" s="14">
        <v>24879</v>
      </c>
      <c r="W8" s="13">
        <v>30533.710000000003</v>
      </c>
    </row>
    <row r="9" spans="1:34" x14ac:dyDescent="0.35">
      <c r="A9" s="12">
        <v>7</v>
      </c>
      <c r="B9" s="13">
        <v>7132.79</v>
      </c>
      <c r="G9" s="12" t="s">
        <v>19</v>
      </c>
      <c r="H9" s="12" t="s">
        <v>9</v>
      </c>
      <c r="I9" s="16">
        <v>4531.5</v>
      </c>
      <c r="J9" s="16">
        <v>53</v>
      </c>
      <c r="K9" s="16"/>
      <c r="L9">
        <f ca="1"/>
        <v>35</v>
      </c>
      <c r="M9" t="str">
        <f ca="1"/>
        <v>Product06</v>
      </c>
      <c r="N9" t="str">
        <f ca="1"/>
        <v>Kg</v>
      </c>
      <c r="O9">
        <f ca="1"/>
        <v>4531.5</v>
      </c>
      <c r="P9">
        <f ca="1"/>
        <v>53</v>
      </c>
      <c r="R9" t="str">
        <f ca="1"/>
        <v>Product06</v>
      </c>
      <c r="S9">
        <f ca="1"/>
        <v>4531.5</v>
      </c>
      <c r="U9" s="12" t="s">
        <v>128</v>
      </c>
      <c r="V9" s="14">
        <v>29878</v>
      </c>
      <c r="W9" s="13">
        <v>35251.79</v>
      </c>
    </row>
    <row r="10" spans="1:34" x14ac:dyDescent="0.35">
      <c r="A10" s="12">
        <v>8</v>
      </c>
      <c r="B10" s="13">
        <v>14262.46</v>
      </c>
      <c r="G10" s="12" t="s">
        <v>21</v>
      </c>
      <c r="H10" s="12" t="s">
        <v>109</v>
      </c>
      <c r="I10" s="16">
        <v>2291.04</v>
      </c>
      <c r="J10" s="16">
        <v>48</v>
      </c>
      <c r="K10" s="16"/>
      <c r="L10">
        <f ca="1"/>
        <v>39</v>
      </c>
      <c r="M10" t="str">
        <f ca="1"/>
        <v>Product07</v>
      </c>
      <c r="N10" t="str">
        <f ca="1"/>
        <v>Lt</v>
      </c>
      <c r="O10">
        <f ca="1"/>
        <v>2291.04</v>
      </c>
      <c r="P10">
        <f ca="1"/>
        <v>48</v>
      </c>
      <c r="R10" t="str">
        <f ca="1"/>
        <v>Product07</v>
      </c>
      <c r="S10">
        <f ca="1"/>
        <v>2291.04</v>
      </c>
      <c r="U10" s="12" t="s">
        <v>129</v>
      </c>
      <c r="V10" s="14">
        <v>29831</v>
      </c>
      <c r="W10" s="13">
        <v>35350.400000000016</v>
      </c>
    </row>
    <row r="11" spans="1:34" x14ac:dyDescent="0.35">
      <c r="A11" s="12">
        <v>9</v>
      </c>
      <c r="B11" s="13">
        <v>16824.670000000002</v>
      </c>
      <c r="G11" s="12" t="s">
        <v>23</v>
      </c>
      <c r="H11" s="12" t="s">
        <v>9</v>
      </c>
      <c r="I11" s="16">
        <v>10502.82</v>
      </c>
      <c r="J11" s="16">
        <v>111</v>
      </c>
      <c r="K11" s="16"/>
      <c r="L11">
        <f ca="1"/>
        <v>15</v>
      </c>
      <c r="M11" t="str">
        <f ca="1"/>
        <v>Product08</v>
      </c>
      <c r="N11" t="str">
        <f ca="1"/>
        <v>Kg</v>
      </c>
      <c r="O11">
        <f ca="1"/>
        <v>10502.82</v>
      </c>
      <c r="P11">
        <f ca="1"/>
        <v>111</v>
      </c>
      <c r="R11" t="str">
        <f ca="1"/>
        <v>Product08</v>
      </c>
      <c r="S11">
        <f ca="1"/>
        <v>10502.82</v>
      </c>
      <c r="U11" s="12" t="s">
        <v>130</v>
      </c>
      <c r="V11" s="14">
        <v>28758</v>
      </c>
      <c r="W11" s="13">
        <v>35242.810000000005</v>
      </c>
    </row>
    <row r="12" spans="1:34" x14ac:dyDescent="0.35">
      <c r="A12" s="12">
        <v>10</v>
      </c>
      <c r="B12" s="13">
        <v>15229.35</v>
      </c>
      <c r="G12" s="12" t="s">
        <v>25</v>
      </c>
      <c r="H12" s="12" t="s">
        <v>111</v>
      </c>
      <c r="I12" s="16">
        <v>581.64</v>
      </c>
      <c r="J12" s="16">
        <v>74</v>
      </c>
      <c r="K12" s="16"/>
      <c r="L12">
        <f ca="1"/>
        <v>44</v>
      </c>
      <c r="M12" t="str">
        <f ca="1"/>
        <v>Product09</v>
      </c>
      <c r="N12" t="str">
        <f ca="1"/>
        <v>No.</v>
      </c>
      <c r="O12">
        <f ca="1"/>
        <v>581.64</v>
      </c>
      <c r="P12">
        <f ca="1"/>
        <v>74</v>
      </c>
      <c r="R12" t="str">
        <f ca="1"/>
        <v>Product09</v>
      </c>
      <c r="S12">
        <f ca="1"/>
        <v>581.64</v>
      </c>
      <c r="U12" s="12" t="s">
        <v>131</v>
      </c>
      <c r="V12" s="14">
        <v>27842</v>
      </c>
      <c r="W12" s="13">
        <v>33500.69000000001</v>
      </c>
    </row>
    <row r="13" spans="1:34" x14ac:dyDescent="0.35">
      <c r="A13" s="12">
        <v>11</v>
      </c>
      <c r="B13" s="13">
        <v>11915.58</v>
      </c>
      <c r="G13" s="12" t="s">
        <v>27</v>
      </c>
      <c r="H13" s="12" t="s">
        <v>110</v>
      </c>
      <c r="I13" s="16">
        <v>16428</v>
      </c>
      <c r="J13" s="16">
        <v>100</v>
      </c>
      <c r="K13" s="16"/>
      <c r="L13">
        <f ca="1"/>
        <v>5</v>
      </c>
      <c r="M13" t="str">
        <f ca="1"/>
        <v>Product10</v>
      </c>
      <c r="N13" t="str">
        <f ca="1"/>
        <v>Ft</v>
      </c>
      <c r="O13">
        <f ca="1"/>
        <v>16428</v>
      </c>
      <c r="P13">
        <f ca="1"/>
        <v>100</v>
      </c>
      <c r="R13" t="str">
        <f ca="1"/>
        <v>Product10</v>
      </c>
      <c r="S13">
        <f ca="1"/>
        <v>16428</v>
      </c>
      <c r="U13" s="12" t="s">
        <v>132</v>
      </c>
      <c r="V13" s="14">
        <v>29306</v>
      </c>
      <c r="W13" s="13">
        <v>36124.07</v>
      </c>
    </row>
    <row r="14" spans="1:34" x14ac:dyDescent="0.35">
      <c r="A14" s="12">
        <v>12</v>
      </c>
      <c r="B14" s="13">
        <v>14837.359999999999</v>
      </c>
      <c r="G14" s="12" t="s">
        <v>30</v>
      </c>
      <c r="H14" s="12" t="s">
        <v>109</v>
      </c>
      <c r="I14" s="16">
        <v>5856.4</v>
      </c>
      <c r="J14" s="16">
        <v>121</v>
      </c>
      <c r="K14" s="16"/>
      <c r="L14">
        <f ca="1"/>
        <v>31</v>
      </c>
      <c r="M14" t="str">
        <f ca="1"/>
        <v>Product11</v>
      </c>
      <c r="N14" t="str">
        <f ca="1"/>
        <v>Lt</v>
      </c>
      <c r="O14">
        <f ca="1"/>
        <v>5856.4</v>
      </c>
      <c r="P14">
        <f ca="1"/>
        <v>121</v>
      </c>
      <c r="U14" s="12" t="s">
        <v>133</v>
      </c>
      <c r="V14" s="14">
        <v>31134</v>
      </c>
      <c r="W14" s="13">
        <v>37097.979999999996</v>
      </c>
    </row>
    <row r="15" spans="1:34" x14ac:dyDescent="0.35">
      <c r="A15" s="12">
        <v>13</v>
      </c>
      <c r="B15" s="13">
        <v>8084.26</v>
      </c>
      <c r="G15" s="12" t="s">
        <v>32</v>
      </c>
      <c r="H15" s="12" t="s">
        <v>9</v>
      </c>
      <c r="I15" s="16">
        <v>11582.910000000003</v>
      </c>
      <c r="J15" s="16">
        <v>123</v>
      </c>
      <c r="K15" s="16"/>
      <c r="L15">
        <f ca="1"/>
        <v>13</v>
      </c>
      <c r="M15" t="str">
        <f ca="1"/>
        <v>Product12</v>
      </c>
      <c r="N15" t="str">
        <f ca="1"/>
        <v>Kg</v>
      </c>
      <c r="O15">
        <f ca="1"/>
        <v>11582.910000000003</v>
      </c>
      <c r="P15">
        <f ca="1"/>
        <v>123</v>
      </c>
    </row>
    <row r="16" spans="1:34" x14ac:dyDescent="0.35">
      <c r="A16" s="12">
        <v>14</v>
      </c>
      <c r="B16" s="13">
        <v>9461.1400000000012</v>
      </c>
      <c r="G16" s="12" t="s">
        <v>34</v>
      </c>
      <c r="H16" s="12" t="s">
        <v>9</v>
      </c>
      <c r="I16" s="16">
        <v>8423.52</v>
      </c>
      <c r="J16" s="16">
        <v>69</v>
      </c>
      <c r="K16" s="16"/>
      <c r="L16">
        <f ca="1"/>
        <v>22</v>
      </c>
      <c r="M16" t="str">
        <f ca="1"/>
        <v>Product13</v>
      </c>
      <c r="N16" t="str">
        <f ca="1"/>
        <v>Kg</v>
      </c>
      <c r="O16">
        <f ca="1"/>
        <v>8423.52</v>
      </c>
      <c r="P16">
        <f ca="1"/>
        <v>69</v>
      </c>
    </row>
    <row r="17" spans="1:23" x14ac:dyDescent="0.35">
      <c r="A17" s="12">
        <v>15</v>
      </c>
      <c r="B17" s="13">
        <v>12189.7</v>
      </c>
      <c r="G17" s="12" t="s">
        <v>36</v>
      </c>
      <c r="H17" s="12" t="s">
        <v>9</v>
      </c>
      <c r="I17" s="16">
        <v>12764.640000000001</v>
      </c>
      <c r="J17" s="16">
        <v>87</v>
      </c>
      <c r="K17" s="16"/>
      <c r="L17">
        <f ca="1"/>
        <v>12</v>
      </c>
      <c r="M17" t="str">
        <f ca="1"/>
        <v>Product14</v>
      </c>
      <c r="N17" t="str">
        <f ca="1"/>
        <v>Kg</v>
      </c>
      <c r="O17">
        <f ca="1"/>
        <v>12764.640000000001</v>
      </c>
      <c r="P17">
        <f ca="1"/>
        <v>87</v>
      </c>
      <c r="V17" s="11" t="s">
        <v>120</v>
      </c>
      <c r="W17" t="s">
        <v>121</v>
      </c>
    </row>
    <row r="18" spans="1:23" x14ac:dyDescent="0.35">
      <c r="A18" s="12">
        <v>16</v>
      </c>
      <c r="B18" s="13">
        <v>12762.63</v>
      </c>
      <c r="G18" s="12" t="s">
        <v>38</v>
      </c>
      <c r="H18" s="12" t="s">
        <v>111</v>
      </c>
      <c r="I18" s="16">
        <v>1839.2399999999998</v>
      </c>
      <c r="J18" s="16">
        <v>117</v>
      </c>
      <c r="K18" s="16"/>
      <c r="L18">
        <f ca="1"/>
        <v>41</v>
      </c>
      <c r="M18" t="str">
        <f ca="1"/>
        <v>Product15</v>
      </c>
      <c r="N18" t="str">
        <f ca="1"/>
        <v>No.</v>
      </c>
      <c r="O18">
        <f ca="1"/>
        <v>1839.2399999999998</v>
      </c>
      <c r="P18">
        <f ca="1"/>
        <v>117</v>
      </c>
      <c r="V18" s="12" t="s">
        <v>107</v>
      </c>
      <c r="W18" s="16">
        <v>199516.90000000008</v>
      </c>
    </row>
    <row r="19" spans="1:23" x14ac:dyDescent="0.35">
      <c r="A19" s="12">
        <v>17</v>
      </c>
      <c r="B19" s="13">
        <v>3659.24</v>
      </c>
      <c r="G19" s="12" t="s">
        <v>40</v>
      </c>
      <c r="H19" s="12" t="s">
        <v>111</v>
      </c>
      <c r="I19" s="16">
        <v>1996.8</v>
      </c>
      <c r="J19" s="16">
        <v>120</v>
      </c>
      <c r="K19" s="16"/>
      <c r="L19">
        <f ca="1"/>
        <v>40</v>
      </c>
      <c r="M19" t="str">
        <f ca="1"/>
        <v>Product16</v>
      </c>
      <c r="N19" t="str">
        <f ca="1"/>
        <v>No.</v>
      </c>
      <c r="O19">
        <f ca="1"/>
        <v>1996.8</v>
      </c>
      <c r="P19">
        <f ca="1"/>
        <v>120</v>
      </c>
      <c r="V19" s="12" t="s">
        <v>106</v>
      </c>
      <c r="W19" s="16">
        <v>201895.01999999993</v>
      </c>
    </row>
    <row r="20" spans="1:23" x14ac:dyDescent="0.35">
      <c r="A20" s="12">
        <v>18</v>
      </c>
      <c r="B20" s="13">
        <v>18582.390000000003</v>
      </c>
      <c r="G20" s="12" t="s">
        <v>42</v>
      </c>
      <c r="H20" s="12" t="s">
        <v>110</v>
      </c>
      <c r="I20" s="16">
        <v>9877.1400000000012</v>
      </c>
      <c r="J20" s="16">
        <v>63</v>
      </c>
      <c r="K20" s="16"/>
      <c r="L20">
        <f ca="1"/>
        <v>18</v>
      </c>
      <c r="M20" t="str">
        <f ca="1"/>
        <v>Product17</v>
      </c>
      <c r="N20" t="str">
        <f ca="1"/>
        <v>Ft</v>
      </c>
      <c r="O20">
        <f ca="1"/>
        <v>9877.1400000000012</v>
      </c>
      <c r="P20">
        <f ca="1"/>
        <v>63</v>
      </c>
    </row>
    <row r="21" spans="1:23" x14ac:dyDescent="0.35">
      <c r="A21" s="12">
        <v>19</v>
      </c>
      <c r="B21" s="13">
        <v>10204.229999999998</v>
      </c>
      <c r="G21" s="12" t="s">
        <v>44</v>
      </c>
      <c r="H21" s="12" t="s">
        <v>111</v>
      </c>
      <c r="I21" s="16">
        <v>4035.2200000000003</v>
      </c>
      <c r="J21" s="16">
        <v>82</v>
      </c>
      <c r="K21" s="16"/>
      <c r="L21">
        <f ca="1"/>
        <v>36</v>
      </c>
      <c r="M21" t="str">
        <f ca="1"/>
        <v>Product18</v>
      </c>
      <c r="N21" t="str">
        <f ca="1"/>
        <v>No.</v>
      </c>
      <c r="O21">
        <f ca="1"/>
        <v>4035.2200000000003</v>
      </c>
      <c r="P21">
        <f ca="1"/>
        <v>82</v>
      </c>
    </row>
    <row r="22" spans="1:23" x14ac:dyDescent="0.35">
      <c r="A22" s="12">
        <v>20</v>
      </c>
      <c r="B22" s="13">
        <v>20482.78</v>
      </c>
      <c r="G22" s="12" t="s">
        <v>46</v>
      </c>
      <c r="H22" s="12" t="s">
        <v>110</v>
      </c>
      <c r="I22" s="16">
        <v>20160</v>
      </c>
      <c r="J22" s="16">
        <v>96</v>
      </c>
      <c r="K22" s="16"/>
      <c r="L22">
        <f ca="1"/>
        <v>4</v>
      </c>
      <c r="M22" t="str">
        <f ca="1"/>
        <v>Product19</v>
      </c>
      <c r="N22" t="str">
        <f ca="1"/>
        <v>Ft</v>
      </c>
      <c r="O22">
        <f ca="1"/>
        <v>20160</v>
      </c>
      <c r="P22">
        <f ca="1"/>
        <v>96</v>
      </c>
    </row>
    <row r="23" spans="1:23" x14ac:dyDescent="0.35">
      <c r="A23" s="12">
        <v>21</v>
      </c>
      <c r="B23" s="13">
        <v>10665.4</v>
      </c>
      <c r="G23" s="12" t="s">
        <v>48</v>
      </c>
      <c r="H23" s="12" t="s">
        <v>109</v>
      </c>
      <c r="I23" s="16">
        <v>8006.25</v>
      </c>
      <c r="J23" s="16">
        <v>105</v>
      </c>
      <c r="K23" s="16"/>
      <c r="L23">
        <f ca="1"/>
        <v>23</v>
      </c>
      <c r="M23" t="str">
        <f ca="1"/>
        <v>Product20</v>
      </c>
      <c r="N23" t="str">
        <f ca="1"/>
        <v>Lt</v>
      </c>
      <c r="O23">
        <f ca="1"/>
        <v>8006.25</v>
      </c>
      <c r="P23">
        <f ca="1"/>
        <v>105</v>
      </c>
    </row>
    <row r="24" spans="1:23" x14ac:dyDescent="0.35">
      <c r="A24" s="12">
        <v>22</v>
      </c>
      <c r="B24" s="13">
        <v>11315.839999999997</v>
      </c>
      <c r="G24" s="12" t="s">
        <v>51</v>
      </c>
      <c r="H24" s="12" t="s">
        <v>110</v>
      </c>
      <c r="I24" s="16">
        <v>10727.64</v>
      </c>
      <c r="J24" s="16">
        <v>66</v>
      </c>
      <c r="K24" s="16"/>
      <c r="L24">
        <f ca="1"/>
        <v>14</v>
      </c>
      <c r="M24" t="str">
        <f ca="1"/>
        <v>Product21</v>
      </c>
      <c r="N24" t="str">
        <f ca="1"/>
        <v>Ft</v>
      </c>
      <c r="O24">
        <f ca="1"/>
        <v>10727.64</v>
      </c>
      <c r="P24">
        <f ca="1"/>
        <v>66</v>
      </c>
    </row>
    <row r="25" spans="1:23" x14ac:dyDescent="0.35">
      <c r="A25" s="12">
        <v>23</v>
      </c>
      <c r="B25" s="13">
        <v>18818.189999999999</v>
      </c>
      <c r="G25" s="12" t="s">
        <v>53</v>
      </c>
      <c r="H25" s="12" t="s">
        <v>110</v>
      </c>
      <c r="I25" s="16">
        <v>9909.9</v>
      </c>
      <c r="J25" s="16">
        <v>70</v>
      </c>
      <c r="K25" s="16"/>
      <c r="L25">
        <f ca="1"/>
        <v>17</v>
      </c>
      <c r="M25" t="str">
        <f ca="1"/>
        <v>Product22</v>
      </c>
      <c r="N25" t="str">
        <f ca="1"/>
        <v>Ft</v>
      </c>
      <c r="O25">
        <f ca="1"/>
        <v>9909.9</v>
      </c>
      <c r="P25">
        <f ca="1"/>
        <v>70</v>
      </c>
    </row>
    <row r="26" spans="1:23" x14ac:dyDescent="0.35">
      <c r="A26" s="12">
        <v>24</v>
      </c>
      <c r="B26" s="13">
        <v>11488.4</v>
      </c>
      <c r="G26" s="12" t="s">
        <v>55</v>
      </c>
      <c r="H26" s="12" t="s">
        <v>110</v>
      </c>
      <c r="I26" s="16">
        <v>12853.560000000001</v>
      </c>
      <c r="J26" s="16">
        <v>86</v>
      </c>
      <c r="K26" s="16"/>
      <c r="L26">
        <f ca="1"/>
        <v>11</v>
      </c>
      <c r="M26" t="str">
        <f ca="1"/>
        <v>Product23</v>
      </c>
      <c r="N26" t="str">
        <f ca="1"/>
        <v>Ft</v>
      </c>
      <c r="O26">
        <f ca="1"/>
        <v>12853.560000000001</v>
      </c>
      <c r="P26">
        <f ca="1"/>
        <v>86</v>
      </c>
    </row>
    <row r="27" spans="1:23" x14ac:dyDescent="0.35">
      <c r="A27" s="12">
        <v>25</v>
      </c>
      <c r="B27" s="13">
        <v>18688.430000000004</v>
      </c>
      <c r="G27" s="12" t="s">
        <v>57</v>
      </c>
      <c r="H27" s="12" t="s">
        <v>110</v>
      </c>
      <c r="I27" s="16">
        <v>10202.400000000001</v>
      </c>
      <c r="J27" s="16">
        <v>65</v>
      </c>
      <c r="K27" s="16"/>
      <c r="L27">
        <f ca="1"/>
        <v>16</v>
      </c>
      <c r="M27" t="str">
        <f ca="1"/>
        <v>Product24</v>
      </c>
      <c r="N27" t="str">
        <f ca="1"/>
        <v>Ft</v>
      </c>
      <c r="O27">
        <f ca="1"/>
        <v>10202.400000000001</v>
      </c>
      <c r="P27">
        <f ca="1"/>
        <v>65</v>
      </c>
    </row>
    <row r="28" spans="1:23" x14ac:dyDescent="0.35">
      <c r="A28" s="12">
        <v>26</v>
      </c>
      <c r="B28" s="13">
        <v>13710.079999999998</v>
      </c>
      <c r="G28" s="12" t="s">
        <v>59</v>
      </c>
      <c r="H28" s="12" t="s">
        <v>111</v>
      </c>
      <c r="I28" s="16">
        <v>599.7600000000001</v>
      </c>
      <c r="J28" s="16">
        <v>72</v>
      </c>
      <c r="K28" s="16"/>
      <c r="L28">
        <f ca="1"/>
        <v>43</v>
      </c>
      <c r="M28" t="str">
        <f ca="1"/>
        <v>Product25</v>
      </c>
      <c r="N28" t="str">
        <f ca="1"/>
        <v>No.</v>
      </c>
      <c r="O28">
        <f ca="1"/>
        <v>599.7600000000001</v>
      </c>
      <c r="P28">
        <f ca="1"/>
        <v>72</v>
      </c>
    </row>
    <row r="29" spans="1:23" x14ac:dyDescent="0.35">
      <c r="A29" s="12">
        <v>27</v>
      </c>
      <c r="B29" s="13">
        <v>11440.67</v>
      </c>
      <c r="G29" s="12" t="s">
        <v>61</v>
      </c>
      <c r="H29" s="12" t="s">
        <v>111</v>
      </c>
      <c r="I29" s="16">
        <v>2761.9200000000005</v>
      </c>
      <c r="J29" s="16">
        <v>112</v>
      </c>
      <c r="K29" s="16"/>
      <c r="L29">
        <f ca="1"/>
        <v>38</v>
      </c>
      <c r="M29" t="str">
        <f ca="1"/>
        <v>Product26</v>
      </c>
      <c r="N29" t="str">
        <f ca="1"/>
        <v>No.</v>
      </c>
      <c r="O29">
        <f ca="1"/>
        <v>2761.9200000000005</v>
      </c>
      <c r="P29">
        <f ca="1"/>
        <v>112</v>
      </c>
    </row>
    <row r="30" spans="1:23" x14ac:dyDescent="0.35">
      <c r="A30" s="12">
        <v>28</v>
      </c>
      <c r="B30" s="13">
        <v>13306.16</v>
      </c>
      <c r="G30" s="12" t="s">
        <v>64</v>
      </c>
      <c r="H30" s="12" t="s">
        <v>109</v>
      </c>
      <c r="I30" s="16">
        <v>6226.0800000000008</v>
      </c>
      <c r="J30" s="16">
        <v>109</v>
      </c>
      <c r="K30" s="16"/>
      <c r="L30">
        <f ca="1"/>
        <v>28</v>
      </c>
      <c r="M30" t="str">
        <f ca="1"/>
        <v>Product27</v>
      </c>
      <c r="N30" t="str">
        <f ca="1"/>
        <v>Lt</v>
      </c>
      <c r="O30">
        <f ca="1"/>
        <v>6226.0800000000008</v>
      </c>
      <c r="P30">
        <f ca="1"/>
        <v>109</v>
      </c>
    </row>
    <row r="31" spans="1:23" x14ac:dyDescent="0.35">
      <c r="A31" s="12">
        <v>29</v>
      </c>
      <c r="B31" s="13">
        <v>8794.48</v>
      </c>
      <c r="G31" s="12" t="s">
        <v>66</v>
      </c>
      <c r="H31" s="12" t="s">
        <v>111</v>
      </c>
      <c r="I31" s="16">
        <v>4682.72</v>
      </c>
      <c r="J31" s="16">
        <v>112</v>
      </c>
      <c r="K31" s="16"/>
      <c r="L31">
        <f ca="1"/>
        <v>34</v>
      </c>
      <c r="M31" t="str">
        <f ca="1"/>
        <v>Product28</v>
      </c>
      <c r="N31" t="str">
        <f ca="1"/>
        <v>No.</v>
      </c>
      <c r="O31">
        <f ca="1"/>
        <v>4682.72</v>
      </c>
      <c r="P31">
        <f ca="1"/>
        <v>112</v>
      </c>
    </row>
    <row r="32" spans="1:23" x14ac:dyDescent="0.35">
      <c r="A32" s="12">
        <v>30</v>
      </c>
      <c r="B32" s="13">
        <v>16666.269999999997</v>
      </c>
      <c r="G32" s="12" t="s">
        <v>68</v>
      </c>
      <c r="H32" s="12" t="s">
        <v>109</v>
      </c>
      <c r="I32" s="16">
        <v>5523.44</v>
      </c>
      <c r="J32" s="16">
        <v>104</v>
      </c>
      <c r="K32" s="16"/>
      <c r="L32">
        <f ca="1"/>
        <v>32</v>
      </c>
      <c r="M32" t="str">
        <f ca="1"/>
        <v>Product29</v>
      </c>
      <c r="N32" t="str">
        <f ca="1"/>
        <v>Lt</v>
      </c>
      <c r="O32">
        <f ca="1"/>
        <v>5523.44</v>
      </c>
      <c r="P32">
        <f ca="1"/>
        <v>104</v>
      </c>
    </row>
    <row r="33" spans="1:25" x14ac:dyDescent="0.35">
      <c r="A33" s="12">
        <v>31</v>
      </c>
      <c r="B33" s="13">
        <v>6920.0999999999995</v>
      </c>
      <c r="G33" s="12" t="s">
        <v>70</v>
      </c>
      <c r="H33" s="12" t="s">
        <v>110</v>
      </c>
      <c r="I33" s="16">
        <v>22945.919999999998</v>
      </c>
      <c r="J33" s="16">
        <v>114</v>
      </c>
      <c r="K33" s="16"/>
      <c r="L33">
        <f ca="1"/>
        <v>2</v>
      </c>
      <c r="M33" t="str">
        <f ca="1"/>
        <v>Product30</v>
      </c>
      <c r="N33" t="str">
        <f ca="1"/>
        <v>Ft</v>
      </c>
      <c r="O33">
        <f ca="1"/>
        <v>22945.919999999998</v>
      </c>
      <c r="P33">
        <f ca="1"/>
        <v>114</v>
      </c>
      <c r="R33" s="11" t="s">
        <v>120</v>
      </c>
      <c r="S33" t="s">
        <v>121</v>
      </c>
    </row>
    <row r="34" spans="1:25" x14ac:dyDescent="0.35">
      <c r="G34" s="12" t="s">
        <v>72</v>
      </c>
      <c r="H34" s="12" t="s">
        <v>9</v>
      </c>
      <c r="I34" s="16">
        <v>6249.5999999999995</v>
      </c>
      <c r="J34" s="16">
        <v>60</v>
      </c>
      <c r="K34" s="16"/>
      <c r="L34">
        <f ca="1"/>
        <v>27</v>
      </c>
      <c r="M34" t="str">
        <f ca="1"/>
        <v>Product31</v>
      </c>
      <c r="N34" t="str">
        <f ca="1"/>
        <v>Kg</v>
      </c>
      <c r="O34">
        <f ca="1"/>
        <v>6249.5999999999995</v>
      </c>
      <c r="P34">
        <f ca="1"/>
        <v>60</v>
      </c>
      <c r="R34" s="12" t="s">
        <v>108</v>
      </c>
      <c r="S34" s="16">
        <v>208140.15000000005</v>
      </c>
    </row>
    <row r="35" spans="1:25" x14ac:dyDescent="0.35">
      <c r="G35" s="12" t="s">
        <v>74</v>
      </c>
      <c r="H35" s="12" t="s">
        <v>9</v>
      </c>
      <c r="I35" s="16">
        <v>16329.72</v>
      </c>
      <c r="J35" s="16">
        <v>139</v>
      </c>
      <c r="K35" s="16"/>
      <c r="L35">
        <f ca="1"/>
        <v>7</v>
      </c>
      <c r="M35" t="str">
        <f ca="1"/>
        <v>Product32</v>
      </c>
      <c r="N35" t="str">
        <f ca="1"/>
        <v>Kg</v>
      </c>
      <c r="O35">
        <f ca="1"/>
        <v>16329.72</v>
      </c>
      <c r="P35">
        <f ca="1"/>
        <v>139</v>
      </c>
      <c r="R35" s="12" t="s">
        <v>106</v>
      </c>
      <c r="S35" s="16">
        <v>133923.87000000002</v>
      </c>
    </row>
    <row r="36" spans="1:25" x14ac:dyDescent="0.35">
      <c r="G36" s="12" t="s">
        <v>76</v>
      </c>
      <c r="H36" s="12" t="s">
        <v>9</v>
      </c>
      <c r="I36" s="16">
        <v>13645.800000000001</v>
      </c>
      <c r="J36" s="16">
        <v>114</v>
      </c>
      <c r="K36" s="16"/>
      <c r="L36">
        <f ca="1"/>
        <v>9</v>
      </c>
      <c r="M36" t="str">
        <f ca="1"/>
        <v>Product33</v>
      </c>
      <c r="N36" t="str">
        <f ca="1"/>
        <v>Kg</v>
      </c>
      <c r="O36">
        <f ca="1"/>
        <v>13645.800000000001</v>
      </c>
      <c r="P36">
        <f ca="1"/>
        <v>114</v>
      </c>
      <c r="R36" s="12" t="s">
        <v>105</v>
      </c>
      <c r="S36" s="16">
        <v>59347.900000000009</v>
      </c>
      <c r="W36" t="b">
        <v>1</v>
      </c>
      <c r="X36" t="b">
        <v>1</v>
      </c>
      <c r="Y36" t="b">
        <v>1</v>
      </c>
    </row>
    <row r="37" spans="1:25" x14ac:dyDescent="0.35">
      <c r="G37" s="12" t="s">
        <v>78</v>
      </c>
      <c r="H37" s="12" t="s">
        <v>109</v>
      </c>
      <c r="I37" s="16">
        <v>8978.2000000000007</v>
      </c>
      <c r="J37" s="16">
        <v>154</v>
      </c>
      <c r="K37" s="16"/>
      <c r="L37">
        <f ca="1"/>
        <v>20</v>
      </c>
      <c r="M37" t="str">
        <f ca="1"/>
        <v>Product34</v>
      </c>
      <c r="N37" t="str">
        <f ca="1"/>
        <v>Lt</v>
      </c>
      <c r="O37">
        <f ca="1"/>
        <v>8978.2000000000007</v>
      </c>
      <c r="P37">
        <f ca="1"/>
        <v>154</v>
      </c>
      <c r="V37" t="s">
        <v>117</v>
      </c>
      <c r="W37" t="s">
        <v>138</v>
      </c>
      <c r="X37" t="s">
        <v>139</v>
      </c>
      <c r="Y37" t="s">
        <v>140</v>
      </c>
    </row>
    <row r="38" spans="1:25" x14ac:dyDescent="0.35">
      <c r="G38" s="12" t="s">
        <v>80</v>
      </c>
      <c r="H38" s="12" t="s">
        <v>111</v>
      </c>
      <c r="I38" s="16">
        <v>703.5</v>
      </c>
      <c r="J38" s="16">
        <v>105</v>
      </c>
      <c r="K38" s="16"/>
      <c r="L38">
        <f ca="1"/>
        <v>42</v>
      </c>
      <c r="M38" t="str">
        <f ca="1"/>
        <v>Product35</v>
      </c>
      <c r="N38" t="str">
        <f ca="1"/>
        <v>No.</v>
      </c>
      <c r="O38">
        <f ca="1"/>
        <v>703.5</v>
      </c>
      <c r="P38">
        <f ca="1"/>
        <v>105</v>
      </c>
      <c r="V38" s="12" t="s">
        <v>119</v>
      </c>
      <c r="W38" s="14">
        <f>IF($W$36=TRUE,VLOOKUP(V38,U3:W14,3,0),NA())</f>
        <v>41346.959999999992</v>
      </c>
      <c r="X38" s="14">
        <f>IF($X$36=TRUE,VLOOKUP(V38,U3:W14,3,0)-VLOOKUP(V38,U3:W14,2,0),NA())</f>
        <v>7056.9599999999919</v>
      </c>
      <c r="Y38" s="15">
        <f>IF($Y$36=TRUE,X38/VLOOKUP(V38,U3:W14,2,0),"")</f>
        <v>0.20580227471566032</v>
      </c>
    </row>
    <row r="39" spans="1:25" x14ac:dyDescent="0.35">
      <c r="G39" s="12" t="s">
        <v>82</v>
      </c>
      <c r="H39" s="12" t="s">
        <v>9</v>
      </c>
      <c r="I39" s="16">
        <v>7222.5</v>
      </c>
      <c r="J39" s="16">
        <v>75</v>
      </c>
      <c r="K39" s="16"/>
      <c r="L39">
        <f ca="1"/>
        <v>25</v>
      </c>
      <c r="M39" t="str">
        <f ca="1"/>
        <v>Product36</v>
      </c>
      <c r="N39" t="str">
        <f ca="1"/>
        <v>Kg</v>
      </c>
      <c r="O39">
        <f ca="1"/>
        <v>7222.5</v>
      </c>
      <c r="P39">
        <f ca="1"/>
        <v>75</v>
      </c>
      <c r="V39" s="12" t="s">
        <v>123</v>
      </c>
      <c r="W39" s="14">
        <f t="shared" ref="W39:W49" si="0">IF($W$36=TRUE,VLOOKUP(V39,U4:W15,3,0),NA())</f>
        <v>30857.300000000003</v>
      </c>
      <c r="X39" s="14">
        <f t="shared" ref="X39:X49" si="1">IF($X$36=TRUE,VLOOKUP(V39,U4:W15,3,0)-VLOOKUP(V39,U4:W15,2,0),NA())</f>
        <v>5516.3000000000029</v>
      </c>
      <c r="Y39" s="15">
        <f t="shared" ref="Y39:Y49" si="2">IF($Y$36=TRUE,X39/VLOOKUP(V39,U4:W15,2,0),"")</f>
        <v>0.21768280651907987</v>
      </c>
    </row>
    <row r="40" spans="1:25" x14ac:dyDescent="0.35">
      <c r="G40" s="12" t="s">
        <v>84</v>
      </c>
      <c r="H40" s="12" t="s">
        <v>9</v>
      </c>
      <c r="I40" s="16">
        <v>5145.6000000000004</v>
      </c>
      <c r="J40" s="16">
        <v>60</v>
      </c>
      <c r="K40" s="16"/>
      <c r="L40">
        <f ca="1"/>
        <v>33</v>
      </c>
      <c r="M40" t="str">
        <f ca="1"/>
        <v>Product37</v>
      </c>
      <c r="N40" t="str">
        <f ca="1"/>
        <v>Kg</v>
      </c>
      <c r="O40">
        <f ca="1"/>
        <v>5145.6000000000004</v>
      </c>
      <c r="P40">
        <f ca="1"/>
        <v>60</v>
      </c>
      <c r="V40" s="12" t="s">
        <v>124</v>
      </c>
      <c r="W40" s="14">
        <f t="shared" si="0"/>
        <v>28616.65</v>
      </c>
      <c r="X40" s="14">
        <f t="shared" si="1"/>
        <v>5179.6500000000015</v>
      </c>
      <c r="Y40" s="15">
        <f t="shared" si="2"/>
        <v>0.22100311473311438</v>
      </c>
    </row>
    <row r="41" spans="1:25" x14ac:dyDescent="0.35">
      <c r="G41" s="12" t="s">
        <v>87</v>
      </c>
      <c r="H41" s="12" t="s">
        <v>9</v>
      </c>
      <c r="I41" s="16">
        <v>8871.1200000000008</v>
      </c>
      <c r="J41" s="16">
        <v>111</v>
      </c>
      <c r="K41" s="16"/>
      <c r="L41">
        <f ca="1"/>
        <v>21</v>
      </c>
      <c r="M41" t="str">
        <f ca="1"/>
        <v>Product38</v>
      </c>
      <c r="N41" t="str">
        <f ca="1"/>
        <v>Kg</v>
      </c>
      <c r="O41">
        <f ca="1"/>
        <v>8871.1200000000008</v>
      </c>
      <c r="P41">
        <f ca="1"/>
        <v>111</v>
      </c>
      <c r="V41" s="12" t="s">
        <v>125</v>
      </c>
      <c r="W41" s="14">
        <f t="shared" si="0"/>
        <v>26579.11</v>
      </c>
      <c r="X41" s="14">
        <f t="shared" si="1"/>
        <v>5297.1100000000006</v>
      </c>
      <c r="Y41" s="15">
        <f t="shared" si="2"/>
        <v>0.24890094915891367</v>
      </c>
    </row>
    <row r="42" spans="1:25" x14ac:dyDescent="0.35">
      <c r="G42" s="12" t="s">
        <v>89</v>
      </c>
      <c r="H42" s="12" t="s">
        <v>111</v>
      </c>
      <c r="I42" s="16">
        <v>3957.15</v>
      </c>
      <c r="J42" s="16">
        <v>93</v>
      </c>
      <c r="K42" s="16"/>
      <c r="L42">
        <f ca="1"/>
        <v>37</v>
      </c>
      <c r="M42" t="str">
        <f ca="1"/>
        <v>Product39</v>
      </c>
      <c r="N42" t="str">
        <f ca="1"/>
        <v>No.</v>
      </c>
      <c r="O42">
        <f ca="1"/>
        <v>3957.15</v>
      </c>
      <c r="P42">
        <f ca="1"/>
        <v>93</v>
      </c>
      <c r="V42" s="12" t="s">
        <v>126</v>
      </c>
      <c r="W42" s="14">
        <f t="shared" si="0"/>
        <v>30910.45</v>
      </c>
      <c r="X42" s="14">
        <f t="shared" si="1"/>
        <v>4384.4500000000007</v>
      </c>
      <c r="Y42" s="15">
        <f t="shared" si="2"/>
        <v>0.16528877327904701</v>
      </c>
    </row>
    <row r="43" spans="1:25" x14ac:dyDescent="0.35">
      <c r="G43" s="12" t="s">
        <v>91</v>
      </c>
      <c r="H43" s="12" t="s">
        <v>9</v>
      </c>
      <c r="I43" s="16">
        <v>7718.4000000000005</v>
      </c>
      <c r="J43" s="16">
        <v>67</v>
      </c>
      <c r="K43" s="16"/>
      <c r="L43">
        <f ca="1"/>
        <v>24</v>
      </c>
      <c r="M43" t="str">
        <f ca="1"/>
        <v>Product40</v>
      </c>
      <c r="N43" t="str">
        <f ca="1"/>
        <v>Kg</v>
      </c>
      <c r="O43">
        <f ca="1"/>
        <v>7718.4000000000005</v>
      </c>
      <c r="P43">
        <f ca="1"/>
        <v>67</v>
      </c>
      <c r="V43" s="12" t="s">
        <v>127</v>
      </c>
      <c r="W43" s="14">
        <f t="shared" si="0"/>
        <v>30533.710000000003</v>
      </c>
      <c r="X43" s="14">
        <f t="shared" si="1"/>
        <v>5654.7100000000028</v>
      </c>
      <c r="Y43" s="15">
        <f t="shared" si="2"/>
        <v>0.22728847622492876</v>
      </c>
    </row>
    <row r="44" spans="1:25" x14ac:dyDescent="0.35">
      <c r="G44" s="12" t="s">
        <v>93</v>
      </c>
      <c r="H44" s="12" t="s">
        <v>110</v>
      </c>
      <c r="I44" s="16">
        <v>22952.16</v>
      </c>
      <c r="J44" s="16">
        <v>132</v>
      </c>
      <c r="K44" s="16"/>
      <c r="L44">
        <f ca="1"/>
        <v>1</v>
      </c>
      <c r="M44" t="str">
        <f ca="1"/>
        <v>Product41</v>
      </c>
      <c r="N44" t="str">
        <f ca="1"/>
        <v>Ft</v>
      </c>
      <c r="O44">
        <f ca="1"/>
        <v>22952.16</v>
      </c>
      <c r="P44">
        <f ca="1"/>
        <v>132</v>
      </c>
      <c r="V44" s="12" t="s">
        <v>128</v>
      </c>
      <c r="W44" s="14">
        <f t="shared" si="0"/>
        <v>35251.79</v>
      </c>
      <c r="X44" s="14">
        <f t="shared" si="1"/>
        <v>5373.7900000000009</v>
      </c>
      <c r="Y44" s="15">
        <f t="shared" si="2"/>
        <v>0.1798577548698039</v>
      </c>
    </row>
    <row r="45" spans="1:25" x14ac:dyDescent="0.35">
      <c r="G45" s="12" t="s">
        <v>95</v>
      </c>
      <c r="H45" s="12" t="s">
        <v>110</v>
      </c>
      <c r="I45" s="16">
        <v>20574</v>
      </c>
      <c r="J45" s="16">
        <v>127</v>
      </c>
      <c r="K45" s="16"/>
      <c r="L45">
        <f ca="1"/>
        <v>3</v>
      </c>
      <c r="M45" t="str">
        <f ca="1"/>
        <v>Product42</v>
      </c>
      <c r="N45" t="str">
        <f ca="1"/>
        <v>Ft</v>
      </c>
      <c r="O45">
        <f ca="1"/>
        <v>20574</v>
      </c>
      <c r="P45">
        <f ca="1"/>
        <v>127</v>
      </c>
      <c r="V45" s="12" t="s">
        <v>129</v>
      </c>
      <c r="W45" s="14">
        <f t="shared" si="0"/>
        <v>35350.400000000016</v>
      </c>
      <c r="X45" s="14">
        <f t="shared" si="1"/>
        <v>5519.400000000016</v>
      </c>
      <c r="Y45" s="15">
        <f t="shared" si="2"/>
        <v>0.18502229224632147</v>
      </c>
    </row>
    <row r="46" spans="1:25" x14ac:dyDescent="0.35">
      <c r="G46" s="12" t="s">
        <v>97</v>
      </c>
      <c r="H46" s="12" t="s">
        <v>9</v>
      </c>
      <c r="I46" s="16">
        <v>6064.8399999999992</v>
      </c>
      <c r="J46" s="16">
        <v>73</v>
      </c>
      <c r="K46" s="16"/>
      <c r="L46">
        <f ca="1"/>
        <v>29</v>
      </c>
      <c r="M46" t="str">
        <f ca="1"/>
        <v>Product43</v>
      </c>
      <c r="N46" t="str">
        <f ca="1"/>
        <v>Kg</v>
      </c>
      <c r="O46">
        <f ca="1"/>
        <v>6064.8399999999992</v>
      </c>
      <c r="P46">
        <f ca="1"/>
        <v>73</v>
      </c>
      <c r="V46" s="12" t="s">
        <v>130</v>
      </c>
      <c r="W46" s="14">
        <f t="shared" si="0"/>
        <v>35242.810000000005</v>
      </c>
      <c r="X46" s="14">
        <f t="shared" si="1"/>
        <v>6484.8100000000049</v>
      </c>
      <c r="Y46" s="15">
        <f t="shared" si="2"/>
        <v>0.22549586202100302</v>
      </c>
    </row>
    <row r="47" spans="1:25" x14ac:dyDescent="0.35">
      <c r="G47" s="12" t="s">
        <v>99</v>
      </c>
      <c r="H47" s="12" t="s">
        <v>9</v>
      </c>
      <c r="I47" s="16">
        <v>16333.92</v>
      </c>
      <c r="J47" s="16">
        <v>199</v>
      </c>
      <c r="K47" s="16"/>
      <c r="L47">
        <f ca="1"/>
        <v>6</v>
      </c>
      <c r="M47" t="str">
        <f ca="1"/>
        <v>Product44</v>
      </c>
      <c r="N47" t="str">
        <f ca="1"/>
        <v>Kg</v>
      </c>
      <c r="O47">
        <f ca="1"/>
        <v>16333.92</v>
      </c>
      <c r="P47">
        <f ca="1"/>
        <v>199</v>
      </c>
      <c r="V47" s="12" t="s">
        <v>131</v>
      </c>
      <c r="W47" s="14">
        <f t="shared" si="0"/>
        <v>33500.69000000001</v>
      </c>
      <c r="X47" s="14">
        <f t="shared" si="1"/>
        <v>5658.6900000000096</v>
      </c>
      <c r="Y47" s="15">
        <f t="shared" si="2"/>
        <v>0.20324294231736259</v>
      </c>
    </row>
    <row r="48" spans="1:25" x14ac:dyDescent="0.35">
      <c r="V48" s="12" t="s">
        <v>132</v>
      </c>
      <c r="W48" s="14">
        <f t="shared" si="0"/>
        <v>36124.07</v>
      </c>
      <c r="X48" s="14">
        <f t="shared" si="1"/>
        <v>6818.07</v>
      </c>
      <c r="Y48" s="15">
        <f t="shared" si="2"/>
        <v>0.2326509929707227</v>
      </c>
    </row>
    <row r="49" spans="22:25" x14ac:dyDescent="0.35">
      <c r="V49" s="12" t="s">
        <v>133</v>
      </c>
      <c r="W49" s="14">
        <f t="shared" si="0"/>
        <v>37097.979999999996</v>
      </c>
      <c r="X49" s="14">
        <f t="shared" si="1"/>
        <v>5963.9799999999959</v>
      </c>
      <c r="Y49" s="15">
        <f t="shared" si="2"/>
        <v>0.19155842487312894</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6" r:id="rId11" name="Check Box 2">
              <controlPr defaultSize="0" autoFill="0" autoLine="0" autoPict="0">
                <anchor moveWithCells="1">
                  <from>
                    <xdr:col>21</xdr:col>
                    <xdr:colOff>50800</xdr:colOff>
                    <xdr:row>50</xdr:row>
                    <xdr:rowOff>0</xdr:rowOff>
                  </from>
                  <to>
                    <xdr:col>21</xdr:col>
                    <xdr:colOff>552450</xdr:colOff>
                    <xdr:row>51</xdr:row>
                    <xdr:rowOff>0</xdr:rowOff>
                  </to>
                </anchor>
              </controlPr>
            </control>
          </mc:Choice>
        </mc:AlternateContent>
        <mc:AlternateContent xmlns:mc="http://schemas.openxmlformats.org/markup-compatibility/2006">
          <mc:Choice Requires="x14">
            <control shapeId="1027" r:id="rId12" name="Check Box 3">
              <controlPr defaultSize="0" autoFill="0" autoLine="0" autoPict="0">
                <anchor moveWithCells="1">
                  <from>
                    <xdr:col>22</xdr:col>
                    <xdr:colOff>266700</xdr:colOff>
                    <xdr:row>50</xdr:row>
                    <xdr:rowOff>25400</xdr:rowOff>
                  </from>
                  <to>
                    <xdr:col>22</xdr:col>
                    <xdr:colOff>774700</xdr:colOff>
                    <xdr:row>51</xdr:row>
                    <xdr:rowOff>25400</xdr:rowOff>
                  </to>
                </anchor>
              </controlPr>
            </control>
          </mc:Choice>
        </mc:AlternateContent>
        <mc:AlternateContent xmlns:mc="http://schemas.openxmlformats.org/markup-compatibility/2006">
          <mc:Choice Requires="x14">
            <control shapeId="1028" r:id="rId13" name="Check Box 4">
              <controlPr defaultSize="0" autoFill="0" autoLine="0" autoPict="0">
                <anchor moveWithCells="1">
                  <from>
                    <xdr:col>23</xdr:col>
                    <xdr:colOff>114300</xdr:colOff>
                    <xdr:row>49</xdr:row>
                    <xdr:rowOff>158750</xdr:rowOff>
                  </from>
                  <to>
                    <xdr:col>23</xdr:col>
                    <xdr:colOff>615950</xdr:colOff>
                    <xdr:row>50</xdr:row>
                    <xdr:rowOff>158750</xdr:rowOff>
                  </to>
                </anchor>
              </controlPr>
            </control>
          </mc:Choice>
        </mc:AlternateContent>
        <mc:AlternateContent xmlns:mc="http://schemas.openxmlformats.org/markup-compatibility/2006">
          <mc:Choice Requires="x14">
            <control shapeId="1029" r:id="rId14" name="Scroll Bar 5">
              <controlPr defaultSize="0" autoPict="0">
                <anchor moveWithCells="1">
                  <from>
                    <xdr:col>16</xdr:col>
                    <xdr:colOff>679450</xdr:colOff>
                    <xdr:row>15</xdr:row>
                    <xdr:rowOff>63500</xdr:rowOff>
                  </from>
                  <to>
                    <xdr:col>16</xdr:col>
                    <xdr:colOff>844550</xdr:colOff>
                    <xdr:row>30</xdr:row>
                    <xdr:rowOff>31750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Input Data</vt:lpstr>
      <vt:lpstr>Master Data</vt:lpstr>
      <vt:lpstr>Analysis</vt:lpstr>
      <vt:lpstr>Category02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Bangla Lion</cp:lastModifiedBy>
  <dcterms:created xsi:type="dcterms:W3CDTF">2021-11-03T11:40:02Z</dcterms:created>
  <dcterms:modified xsi:type="dcterms:W3CDTF">2023-01-18T06:28:36Z</dcterms:modified>
</cp:coreProperties>
</file>