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kash\Downloads\"/>
    </mc:Choice>
  </mc:AlternateContent>
  <xr:revisionPtr revIDLastSave="0" documentId="13_ncr:1_{4A24B9F5-F80B-41FB-933A-D84EE73A0001}" xr6:coauthVersionLast="47" xr6:coauthVersionMax="47" xr10:uidLastSave="{00000000-0000-0000-0000-000000000000}"/>
  <bookViews>
    <workbookView xWindow="-98" yWindow="-98" windowWidth="21795" windowHeight="12975" tabRatio="654" firstSheet="4" activeTab="8" xr2:uid="{78647CD3-73DC-7940-B718-B375D4163DFF}"/>
  </bookViews>
  <sheets>
    <sheet name="Orders" sheetId="9" r:id="rId1"/>
    <sheet name="Sales Totals" sheetId="4" r:id="rId2"/>
    <sheet name="Inventory" sheetId="1" r:id="rId3"/>
    <sheet name="Sales by Product" sheetId="2" r:id="rId4"/>
    <sheet name="Sales by Employee" sheetId="10" r:id="rId5"/>
    <sheet name="Sales by Region" sheetId="11" r:id="rId6"/>
    <sheet name="2014 Sales by Month" sheetId="16" r:id="rId7"/>
    <sheet name="2015 Sales by Month" sheetId="20" r:id="rId8"/>
    <sheet name="2014 Vs 2015 Sales" sheetId="22" r:id="rId9"/>
  </sheets>
  <externalReferences>
    <externalReference r:id="rId10"/>
  </externalReferences>
  <definedNames>
    <definedName name="_xlnm._FilterDatabase" localSheetId="0" hidden="1">Orders!$A$6:$G$49</definedName>
    <definedName name="ActualNumberOfPayments">IFERROR(IF(LoanIsGood,IF(PaymentsPerYear=1,1,MATCH(0.01,End_Bal,-1)+1)),"")</definedName>
    <definedName name="ColumnTitle1">#REF!</definedName>
    <definedName name="Down_Payment">#REF!</definedName>
    <definedName name="End_Bal">#REF!</definedName>
    <definedName name="ExtraPayments">#REF!</definedName>
    <definedName name="InterestRate">#REF!</definedName>
    <definedName name="LastCol">MATCH(REPT("z",255),#REF!)</definedName>
    <definedName name="LastRow">MATCH(9.99E+307,#REF!)</definedName>
    <definedName name="LenderName">#REF!</definedName>
    <definedName name="Loan_Am">#REF!</definedName>
    <definedName name="Loan_Payment_Calculator">#REF!</definedName>
    <definedName name="LoanAmount">#REF!</definedName>
    <definedName name="LoanIsGood">(#REF!*#REF!*#REF!*#REF!)&gt;0</definedName>
    <definedName name="LoanPeriod">#REF!</definedName>
    <definedName name="LoanStartDate">#REF!</definedName>
    <definedName name="Mortgage_Calculator">#REF!</definedName>
    <definedName name="PaymentsPerYear">#REF!</definedName>
    <definedName name="Price">#REF!</definedName>
    <definedName name="_xlnm.Print_Area" localSheetId="6">'2014 Sales by Month'!$A$1:$S$32</definedName>
    <definedName name="_xlnm.Print_Area" localSheetId="8">'2014 Vs 2015 Sales'!$A$1:$X$31</definedName>
    <definedName name="_xlnm.Print_Area" localSheetId="7">'2015 Sales by Month'!$A$1:$S$32</definedName>
    <definedName name="_xlnm.Print_Area" localSheetId="2">Inventory!$A$1:$E$11</definedName>
    <definedName name="_xlnm.Print_Area" localSheetId="0">Orders!$A$1:$P$55</definedName>
    <definedName name="_xlnm.Print_Area" localSheetId="4">'Sales by Employee'!$A$1:$D$35</definedName>
    <definedName name="_xlnm.Print_Area" localSheetId="3">'Sales by Product'!$A$1:$F$35</definedName>
    <definedName name="_xlnm.Print_Area" localSheetId="5">'Sales by Region'!$A$1:$E$28</definedName>
    <definedName name="_xlnm.Print_Area" localSheetId="1">'Sales Totals'!$A$1:$G$68</definedName>
    <definedName name="RowTitleRegion1..E9">#REF!</definedName>
    <definedName name="RowTitleRegion2..I7">#REF!</definedName>
    <definedName name="RowTitleRegion3..E9">#REF!</definedName>
    <definedName name="RowTitleRegion4..H9">#REF!</definedName>
    <definedName name="ScheduledNumberOfPayments">#REF!</definedName>
    <definedName name="ScheduledPayment">#REF!</definedName>
    <definedName name="TotalEarlyPayments">#REF!</definedName>
    <definedName name="TotalInterest">SUM(#REF!)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9" l="1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9" i="4"/>
  <c r="B61" i="4"/>
  <c r="B60" i="4"/>
  <c r="B59" i="4"/>
  <c r="B58" i="4"/>
  <c r="B57" i="4"/>
  <c r="B56" i="4"/>
  <c r="E20" i="4"/>
  <c r="C56" i="4" s="1"/>
  <c r="E21" i="4"/>
  <c r="E38" i="4"/>
  <c r="C57" i="4" s="1"/>
  <c r="E4" i="4"/>
  <c r="E39" i="4"/>
  <c r="E24" i="4"/>
  <c r="C60" i="4" s="1"/>
  <c r="E5" i="4"/>
  <c r="E6" i="4"/>
  <c r="E40" i="4"/>
  <c r="E30" i="4"/>
  <c r="E7" i="4"/>
  <c r="E8" i="4"/>
  <c r="E31" i="4"/>
  <c r="E41" i="4"/>
  <c r="E32" i="4"/>
  <c r="E42" i="4"/>
  <c r="E43" i="4"/>
  <c r="E44" i="4"/>
  <c r="E9" i="4"/>
  <c r="E10" i="4"/>
  <c r="E45" i="4"/>
  <c r="E46" i="4"/>
  <c r="E11" i="4"/>
  <c r="E33" i="4"/>
  <c r="E12" i="4"/>
  <c r="E25" i="4"/>
  <c r="E34" i="4"/>
  <c r="E13" i="4"/>
  <c r="E47" i="4"/>
  <c r="E14" i="4"/>
  <c r="E15" i="4"/>
  <c r="E35" i="4"/>
  <c r="E26" i="4"/>
  <c r="E36" i="4"/>
  <c r="E16" i="4"/>
  <c r="E48" i="4"/>
  <c r="E27" i="4"/>
  <c r="E22" i="4"/>
  <c r="E17" i="4"/>
  <c r="E49" i="4"/>
  <c r="E50" i="4"/>
  <c r="E18" i="4"/>
  <c r="E28" i="4"/>
  <c r="B6" i="11" l="1"/>
  <c r="B5" i="11"/>
  <c r="B4" i="11"/>
  <c r="C58" i="4"/>
  <c r="B62" i="4"/>
  <c r="E23" i="4"/>
  <c r="E29" i="4"/>
  <c r="E51" i="4"/>
  <c r="E37" i="4"/>
  <c r="E19" i="4"/>
  <c r="C62" i="4" l="1"/>
  <c r="E52" i="4"/>
  <c r="B7" i="11" l="1"/>
  <c r="C6" i="1"/>
  <c r="D6" i="1" s="1"/>
  <c r="C7" i="1"/>
  <c r="D7" i="1" s="1"/>
  <c r="A4" i="10"/>
  <c r="C4" i="10" s="1"/>
  <c r="A5" i="10"/>
  <c r="A6" i="10"/>
  <c r="A7" i="10"/>
  <c r="A8" i="10"/>
  <c r="A9" i="10"/>
  <c r="A10" i="10"/>
  <c r="A11" i="10"/>
  <c r="A12" i="10"/>
  <c r="A13" i="10"/>
  <c r="A14" i="10"/>
  <c r="B8" i="2"/>
  <c r="B5" i="2"/>
  <c r="B6" i="2"/>
  <c r="B7" i="2"/>
  <c r="B4" i="2"/>
  <c r="C5" i="2"/>
  <c r="C6" i="2"/>
  <c r="C7" i="2"/>
  <c r="C8" i="2"/>
  <c r="C4" i="2"/>
  <c r="C8" i="1"/>
  <c r="D8" i="1" s="1"/>
  <c r="C4" i="1"/>
  <c r="C5" i="1"/>
  <c r="D5" i="1" s="1"/>
  <c r="B9" i="1"/>
  <c r="A21" i="4"/>
  <c r="A38" i="4"/>
  <c r="A4" i="4"/>
  <c r="A39" i="4"/>
  <c r="A24" i="4"/>
  <c r="A5" i="4"/>
  <c r="A6" i="4"/>
  <c r="A40" i="4"/>
  <c r="A30" i="4"/>
  <c r="A7" i="4"/>
  <c r="A8" i="4"/>
  <c r="A31" i="4"/>
  <c r="A41" i="4"/>
  <c r="A32" i="4"/>
  <c r="A42" i="4"/>
  <c r="A43" i="4"/>
  <c r="A44" i="4"/>
  <c r="A9" i="4"/>
  <c r="A10" i="4"/>
  <c r="A45" i="4"/>
  <c r="A46" i="4"/>
  <c r="A11" i="4"/>
  <c r="A33" i="4"/>
  <c r="A12" i="4"/>
  <c r="A25" i="4"/>
  <c r="A34" i="4"/>
  <c r="A13" i="4"/>
  <c r="A47" i="4"/>
  <c r="A14" i="4"/>
  <c r="A15" i="4"/>
  <c r="A35" i="4"/>
  <c r="A26" i="4"/>
  <c r="A36" i="4"/>
  <c r="A16" i="4"/>
  <c r="A48" i="4"/>
  <c r="A27" i="4"/>
  <c r="A22" i="4"/>
  <c r="A17" i="4"/>
  <c r="A49" i="4"/>
  <c r="A50" i="4"/>
  <c r="A18" i="4"/>
  <c r="A28" i="4"/>
  <c r="A20" i="4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C5" i="11" l="1"/>
  <c r="C6" i="11"/>
  <c r="C4" i="11"/>
  <c r="C8" i="10"/>
  <c r="D8" i="10"/>
  <c r="D12" i="10"/>
  <c r="C12" i="10"/>
  <c r="C9" i="10"/>
  <c r="D9" i="10"/>
  <c r="D5" i="10"/>
  <c r="C5" i="10"/>
  <c r="C14" i="10"/>
  <c r="D14" i="10"/>
  <c r="C11" i="10"/>
  <c r="D11" i="10"/>
  <c r="C6" i="10"/>
  <c r="D6" i="10"/>
  <c r="C13" i="10"/>
  <c r="D13" i="10"/>
  <c r="C10" i="10"/>
  <c r="D10" i="10"/>
  <c r="D7" i="10"/>
  <c r="C7" i="10"/>
  <c r="D7" i="2"/>
  <c r="D6" i="2"/>
  <c r="D4" i="10"/>
  <c r="C9" i="2"/>
  <c r="D5" i="2"/>
  <c r="D4" i="2"/>
  <c r="B9" i="2"/>
  <c r="D8" i="2"/>
  <c r="D4" i="1"/>
  <c r="D9" i="1" s="1"/>
  <c r="C9" i="1"/>
  <c r="G52" i="9"/>
  <c r="G51" i="9"/>
  <c r="G53" i="9"/>
  <c r="D9" i="2" l="1"/>
  <c r="C7" i="11"/>
  <c r="D15" i="10"/>
  <c r="C15" i="10"/>
  <c r="J7" i="9"/>
  <c r="J8" i="9"/>
  <c r="J10" i="9"/>
  <c r="J9" i="9"/>
  <c r="E51" i="9"/>
  <c r="F51" i="9"/>
  <c r="E52" i="9"/>
  <c r="F52" i="9"/>
  <c r="E53" i="9"/>
  <c r="F53" i="9"/>
  <c r="J11" i="9" l="1"/>
  <c r="J12" i="9" l="1"/>
  <c r="K12" i="9" l="1"/>
  <c r="L12" i="9" s="1"/>
  <c r="K7" i="9"/>
  <c r="L7" i="9" s="1"/>
  <c r="K9" i="9"/>
  <c r="L9" i="9" s="1"/>
  <c r="K8" i="9"/>
  <c r="L8" i="9" s="1"/>
  <c r="K10" i="9"/>
  <c r="L10" i="9" s="1"/>
  <c r="K11" i="9"/>
  <c r="L11" i="9" s="1"/>
</calcChain>
</file>

<file path=xl/sharedStrings.xml><?xml version="1.0" encoding="utf-8"?>
<sst xmlns="http://schemas.openxmlformats.org/spreadsheetml/2006/main" count="299" uniqueCount="79">
  <si>
    <t>Total</t>
  </si>
  <si>
    <t>West</t>
  </si>
  <si>
    <t>East</t>
  </si>
  <si>
    <t>Mode</t>
  </si>
  <si>
    <t>Median</t>
  </si>
  <si>
    <t>Mean</t>
  </si>
  <si>
    <t>Pen</t>
  </si>
  <si>
    <t>Binder</t>
  </si>
  <si>
    <t>Pencil</t>
  </si>
  <si>
    <t>Desk</t>
  </si>
  <si>
    <t>Pen Set</t>
  </si>
  <si>
    <t>Central</t>
  </si>
  <si>
    <t>% Freq.</t>
  </si>
  <si>
    <t>Rel. Freq</t>
  </si>
  <si>
    <t>Frequency</t>
  </si>
  <si>
    <t>Item Type</t>
  </si>
  <si>
    <t>Unit Cost</t>
  </si>
  <si>
    <t>Units</t>
  </si>
  <si>
    <t>Item</t>
  </si>
  <si>
    <t>Region</t>
  </si>
  <si>
    <t>OrderDate</t>
  </si>
  <si>
    <t>Employee</t>
  </si>
  <si>
    <t>Employee Number</t>
  </si>
  <si>
    <t>Inventory</t>
  </si>
  <si>
    <t>Unit Price</t>
  </si>
  <si>
    <t>Kevin Smith</t>
  </si>
  <si>
    <t>John Kivell</t>
  </si>
  <si>
    <t>Joe Jones</t>
  </si>
  <si>
    <t>Samantha Gill</t>
  </si>
  <si>
    <t>Susan Jardine</t>
  </si>
  <si>
    <t>Sean Andrews</t>
  </si>
  <si>
    <t>Nina Morgan</t>
  </si>
  <si>
    <t>Justin Parent</t>
  </si>
  <si>
    <t>Sebastien Howard</t>
  </si>
  <si>
    <t>Andrew Sorvino</t>
  </si>
  <si>
    <t>Mike Thompson</t>
  </si>
  <si>
    <t>Representative</t>
  </si>
  <si>
    <t>Total Sales</t>
  </si>
  <si>
    <t>Units Sold</t>
  </si>
  <si>
    <t>Units Ordered</t>
  </si>
  <si>
    <t>Total Units Ordered</t>
  </si>
  <si>
    <t>Units Available</t>
  </si>
  <si>
    <t>Sales by Region</t>
  </si>
  <si>
    <t>Sales by Employee</t>
  </si>
  <si>
    <t>Sales by Product</t>
  </si>
  <si>
    <t>Binder Total</t>
  </si>
  <si>
    <t>Desk Total</t>
  </si>
  <si>
    <t>Pen Total</t>
  </si>
  <si>
    <t>Pen Set Total</t>
  </si>
  <si>
    <t>Pencil Total</t>
  </si>
  <si>
    <t>Grand Total</t>
  </si>
  <si>
    <t>Sales Totals</t>
  </si>
  <si>
    <t>Printer</t>
  </si>
  <si>
    <t>2014</t>
  </si>
  <si>
    <t>Qtr1</t>
  </si>
  <si>
    <t>Jan</t>
  </si>
  <si>
    <t>Qtr2</t>
  </si>
  <si>
    <t>Apr</t>
  </si>
  <si>
    <t>Jun</t>
  </si>
  <si>
    <t>Qtr3</t>
  </si>
  <si>
    <t>Jul</t>
  </si>
  <si>
    <t>Qtr4</t>
  </si>
  <si>
    <t>Oct</t>
  </si>
  <si>
    <t>2015</t>
  </si>
  <si>
    <t>Feb</t>
  </si>
  <si>
    <t>Mar</t>
  </si>
  <si>
    <t>May</t>
  </si>
  <si>
    <t>Nov</t>
  </si>
  <si>
    <t>Dec</t>
  </si>
  <si>
    <t>Sep</t>
  </si>
  <si>
    <t>Aug</t>
  </si>
  <si>
    <t>Years</t>
  </si>
  <si>
    <t/>
  </si>
  <si>
    <t>Items</t>
  </si>
  <si>
    <t>Sales Month</t>
  </si>
  <si>
    <t>2014 Sales by Month</t>
  </si>
  <si>
    <t>2015 Sales by Month</t>
  </si>
  <si>
    <t>2014 vs 2015 Sales</t>
  </si>
  <si>
    <t>OfficeStaples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</si>
</sst>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$&quot;#,##0.00"/>
    <numFmt numFmtId="167" formatCode="0.0%"/>
    <numFmt numFmtId="168" formatCode="&quot;$&quot;#,##0"/>
  </numFmts>
  <fonts count="22" x14ac:knownFonts="1">
    <font>
      <sz val="12"/>
      <color theme="1"/>
      <name val="Trebuchet MS"/>
      <family val="2"/>
      <scheme val="minor"/>
    </font>
    <font>
      <sz val="12"/>
      <color theme="1"/>
      <name val="Trebuchet MS"/>
      <family val="2"/>
      <scheme val="minor"/>
    </font>
    <font>
      <sz val="12"/>
      <color theme="0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name val="Trebuchet MS"/>
      <family val="2"/>
      <scheme val="minor"/>
    </font>
    <font>
      <sz val="11"/>
      <color theme="1" tint="0.24994659260841701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b/>
      <sz val="11"/>
      <color theme="1" tint="0.24994659260841701"/>
      <name val="Trebuchet MS"/>
      <family val="2"/>
      <scheme val="major"/>
    </font>
    <font>
      <sz val="12"/>
      <name val="Arial Narrow"/>
      <family val="2"/>
    </font>
    <font>
      <sz val="10"/>
      <name val="Arial"/>
      <family val="2"/>
    </font>
    <font>
      <sz val="8"/>
      <name val="Trebuchet MS"/>
      <family val="2"/>
      <scheme val="minor"/>
    </font>
    <font>
      <sz val="12"/>
      <name val="Trebuchet MS"/>
      <family val="2"/>
      <scheme val="minor"/>
    </font>
    <font>
      <b/>
      <sz val="10"/>
      <color theme="0"/>
      <name val="Trebuchet MS"/>
      <family val="2"/>
      <scheme val="minor"/>
    </font>
    <font>
      <sz val="10"/>
      <color theme="1"/>
      <name val="Trebuchet MS"/>
      <family val="2"/>
      <scheme val="minor"/>
    </font>
    <font>
      <b/>
      <sz val="15"/>
      <color theme="3"/>
      <name val="Trebuchet MS"/>
      <family val="2"/>
      <scheme val="minor"/>
    </font>
    <font>
      <b/>
      <sz val="10"/>
      <color theme="1"/>
      <name val="Trebuchet MS"/>
      <family val="2"/>
      <scheme val="minor"/>
    </font>
    <font>
      <sz val="10"/>
      <name val="Trebuchet MS"/>
      <family val="2"/>
      <scheme val="minor"/>
    </font>
    <font>
      <sz val="10"/>
      <color theme="0"/>
      <name val="Trebuchet MS"/>
      <family val="2"/>
      <scheme val="minor"/>
    </font>
    <font>
      <sz val="48"/>
      <name val="Trebuchet MS"/>
      <family val="2"/>
      <scheme val="minor"/>
    </font>
    <font>
      <b/>
      <sz val="28"/>
      <color theme="3"/>
      <name val="Trebuchet MS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-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26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0" borderId="1" applyNumberFormat="0" applyFill="0" applyAlignment="0" applyProtection="0"/>
    <xf numFmtId="0" fontId="3" fillId="4" borderId="0" applyNumberFormat="0" applyBorder="0" applyAlignment="0" applyProtection="0"/>
    <xf numFmtId="0" fontId="3" fillId="3" borderId="0" applyNumberFormat="0" applyBorder="0" applyAlignment="0" applyProtection="0"/>
    <xf numFmtId="0" fontId="6" fillId="0" borderId="0"/>
    <xf numFmtId="166" fontId="7" fillId="5" borderId="0" applyFont="0" applyFill="0" applyBorder="0" applyProtection="0">
      <alignment horizontal="right" indent="2"/>
    </xf>
    <xf numFmtId="14" fontId="7" fillId="0" borderId="0" applyFont="0" applyFill="0" applyBorder="0" applyAlignment="0"/>
    <xf numFmtId="1" fontId="7" fillId="3" borderId="0" applyFont="0" applyFill="0" applyBorder="0" applyAlignment="0"/>
    <xf numFmtId="0" fontId="8" fillId="6" borderId="0" applyBorder="0" applyProtection="0">
      <alignment horizontal="right" vertical="center" wrapText="1" indent="2"/>
    </xf>
    <xf numFmtId="0" fontId="8" fillId="6" borderId="0" applyNumberFormat="0" applyBorder="0" applyProtection="0">
      <alignment vertical="center" wrapText="1"/>
    </xf>
    <xf numFmtId="166" fontId="7" fillId="5" borderId="0" applyFont="0" applyFill="0" applyBorder="0" applyAlignment="0" applyProtection="0"/>
    <xf numFmtId="0" fontId="7" fillId="3" borderId="0" applyNumberFormat="0" applyFont="0" applyAlignment="0">
      <alignment horizontal="center" vertical="center" wrapText="1"/>
    </xf>
    <xf numFmtId="10" fontId="6" fillId="0" borderId="0" applyFont="0" applyFill="0" applyBorder="0" applyAlignment="0" applyProtection="0"/>
    <xf numFmtId="0" fontId="9" fillId="0" borderId="2" applyNumberFormat="0" applyFill="0" applyProtection="0">
      <alignment vertical="center"/>
    </xf>
    <xf numFmtId="0" fontId="10" fillId="0" borderId="0"/>
    <xf numFmtId="165" fontId="10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 applyFont="0" applyFill="0" applyBorder="0" applyAlignment="0" applyProtection="0"/>
    <xf numFmtId="0" fontId="16" fillId="0" borderId="3" applyNumberFormat="0" applyFill="0" applyAlignment="0" applyProtection="0"/>
    <xf numFmtId="14" fontId="20" fillId="0" borderId="0" applyFont="0">
      <alignment horizontal="center" vertical="center"/>
    </xf>
  </cellStyleXfs>
  <cellXfs count="81">
    <xf numFmtId="0" fontId="0" fillId="0" borderId="0" xfId="0"/>
    <xf numFmtId="0" fontId="1" fillId="0" borderId="0" xfId="0" applyFont="1"/>
    <xf numFmtId="0" fontId="2" fillId="0" borderId="0" xfId="0" applyFont="1"/>
    <xf numFmtId="0" fontId="13" fillId="0" borderId="0" xfId="19" applyFont="1" applyAlignment="1">
      <alignment vertical="center"/>
    </xf>
    <xf numFmtId="0" fontId="13" fillId="0" borderId="0" xfId="19" applyFont="1" applyAlignment="1" applyProtection="1">
      <alignment vertical="center"/>
      <protection locked="0"/>
    </xf>
    <xf numFmtId="0" fontId="13" fillId="0" borderId="0" xfId="22" applyFont="1" applyAlignment="1">
      <alignment vertical="center"/>
    </xf>
    <xf numFmtId="49" fontId="13" fillId="0" borderId="0" xfId="19" applyNumberFormat="1" applyFont="1" applyAlignment="1">
      <alignment vertical="center"/>
    </xf>
    <xf numFmtId="0" fontId="15" fillId="0" borderId="0" xfId="19" applyFont="1" applyAlignment="1">
      <alignment vertical="center"/>
    </xf>
    <xf numFmtId="14" fontId="13" fillId="0" borderId="0" xfId="19" applyNumberFormat="1" applyFont="1" applyAlignment="1">
      <alignment vertical="center"/>
    </xf>
    <xf numFmtId="14" fontId="0" fillId="0" borderId="0" xfId="0" applyNumberFormat="1"/>
    <xf numFmtId="14" fontId="14" fillId="0" borderId="0" xfId="19" applyNumberFormat="1" applyFont="1" applyAlignment="1">
      <alignment horizontal="center" vertical="center"/>
    </xf>
    <xf numFmtId="0" fontId="14" fillId="0" borderId="0" xfId="21" applyFont="1" applyAlignment="1">
      <alignment horizontal="left" vertical="center"/>
    </xf>
    <xf numFmtId="0" fontId="15" fillId="0" borderId="0" xfId="21" applyFont="1" applyAlignment="1">
      <alignment horizontal="left" vertical="center"/>
    </xf>
    <xf numFmtId="14" fontId="18" fillId="0" borderId="0" xfId="19" applyNumberFormat="1" applyFont="1" applyAlignment="1">
      <alignment vertical="center"/>
    </xf>
    <xf numFmtId="0" fontId="18" fillId="0" borderId="0" xfId="19" applyFont="1" applyAlignment="1">
      <alignment vertical="center"/>
    </xf>
    <xf numFmtId="0" fontId="18" fillId="0" borderId="0" xfId="21" applyFont="1" applyAlignment="1">
      <alignment horizontal="left" vertical="center"/>
    </xf>
    <xf numFmtId="0" fontId="18" fillId="0" borderId="0" xfId="19" applyFont="1" applyAlignment="1" applyProtection="1">
      <alignment vertical="center"/>
      <protection locked="0"/>
    </xf>
    <xf numFmtId="164" fontId="18" fillId="0" borderId="0" xfId="1" applyFont="1" applyFill="1" applyBorder="1" applyAlignment="1" applyProtection="1">
      <alignment horizontal="left" vertical="center"/>
    </xf>
    <xf numFmtId="44" fontId="18" fillId="0" borderId="0" xfId="1" applyNumberFormat="1" applyFont="1" applyBorder="1" applyAlignment="1" applyProtection="1">
      <alignment vertical="center"/>
    </xf>
    <xf numFmtId="0" fontId="18" fillId="0" borderId="0" xfId="22" applyFont="1" applyAlignment="1">
      <alignment vertical="center"/>
    </xf>
    <xf numFmtId="1" fontId="19" fillId="0" borderId="0" xfId="19" applyNumberFormat="1" applyFont="1" applyAlignment="1">
      <alignment horizontal="left" vertical="center"/>
    </xf>
    <xf numFmtId="0" fontId="19" fillId="0" borderId="0" xfId="21" applyFont="1" applyAlignment="1">
      <alignment horizontal="left" vertical="center"/>
    </xf>
    <xf numFmtId="0" fontId="19" fillId="0" borderId="0" xfId="23" applyFont="1" applyFill="1" applyBorder="1" applyAlignment="1" applyProtection="1">
      <alignment horizontal="left" vertical="center"/>
      <protection locked="0"/>
    </xf>
    <xf numFmtId="0" fontId="19" fillId="0" borderId="0" xfId="23" applyFont="1" applyFill="1" applyBorder="1" applyAlignment="1" applyProtection="1">
      <alignment horizontal="left" vertical="center"/>
    </xf>
    <xf numFmtId="0" fontId="19" fillId="0" borderId="0" xfId="23" applyFont="1" applyBorder="1" applyAlignment="1" applyProtection="1">
      <alignment horizontal="left" vertical="center"/>
    </xf>
    <xf numFmtId="14" fontId="19" fillId="0" borderId="0" xfId="19" applyNumberFormat="1" applyFont="1" applyAlignment="1">
      <alignment horizontal="left" vertical="center"/>
    </xf>
    <xf numFmtId="0" fontId="15" fillId="0" borderId="0" xfId="0" applyFont="1"/>
    <xf numFmtId="14" fontId="15" fillId="0" borderId="0" xfId="19" applyNumberFormat="1" applyFont="1" applyAlignment="1">
      <alignment vertical="center"/>
    </xf>
    <xf numFmtId="0" fontId="19" fillId="0" borderId="0" xfId="19" applyFont="1" applyAlignment="1">
      <alignment vertical="center"/>
    </xf>
    <xf numFmtId="0" fontId="19" fillId="0" borderId="0" xfId="0" applyFont="1"/>
    <xf numFmtId="0" fontId="15" fillId="0" borderId="0" xfId="0" applyFont="1" applyAlignment="1">
      <alignment vertical="center"/>
    </xf>
    <xf numFmtId="1" fontId="15" fillId="0" borderId="0" xfId="0" applyNumberFormat="1" applyFont="1"/>
    <xf numFmtId="44" fontId="15" fillId="0" borderId="0" xfId="0" applyNumberFormat="1" applyFont="1"/>
    <xf numFmtId="44" fontId="15" fillId="0" borderId="0" xfId="1" applyNumberFormat="1" applyFont="1"/>
    <xf numFmtId="168" fontId="15" fillId="0" borderId="0" xfId="0" applyNumberFormat="1" applyFont="1"/>
    <xf numFmtId="167" fontId="18" fillId="0" borderId="0" xfId="19" applyNumberFormat="1" applyFont="1" applyAlignment="1">
      <alignment vertical="center"/>
    </xf>
    <xf numFmtId="164" fontId="18" fillId="0" borderId="0" xfId="1" applyFont="1" applyFill="1" applyAlignment="1" applyProtection="1">
      <alignment horizontal="left" vertical="center"/>
    </xf>
    <xf numFmtId="44" fontId="18" fillId="0" borderId="0" xfId="1" applyNumberFormat="1" applyFont="1" applyAlignment="1" applyProtection="1">
      <alignment vertical="center"/>
    </xf>
    <xf numFmtId="164" fontId="18" fillId="0" borderId="0" xfId="1" applyFont="1" applyAlignment="1" applyProtection="1">
      <alignment vertical="center"/>
      <protection locked="0"/>
    </xf>
    <xf numFmtId="44" fontId="18" fillId="0" borderId="0" xfId="1" applyNumberFormat="1" applyFont="1" applyAlignment="1" applyProtection="1">
      <alignment vertical="center"/>
      <protection locked="0"/>
    </xf>
    <xf numFmtId="14" fontId="16" fillId="0" borderId="3" xfId="24" applyNumberFormat="1" applyAlignment="1">
      <alignment horizontal="center" vertical="center"/>
    </xf>
    <xf numFmtId="14" fontId="16" fillId="0" borderId="3" xfId="24" applyNumberFormat="1" applyAlignment="1">
      <alignment horizontal="left" vertical="center"/>
    </xf>
    <xf numFmtId="14" fontId="14" fillId="8" borderId="4" xfId="19" applyNumberFormat="1" applyFont="1" applyFill="1" applyBorder="1" applyAlignment="1">
      <alignment horizontal="center" vertical="center"/>
    </xf>
    <xf numFmtId="0" fontId="14" fillId="8" borderId="5" xfId="21" applyFont="1" applyFill="1" applyBorder="1" applyAlignment="1">
      <alignment horizontal="left" vertical="center"/>
    </xf>
    <xf numFmtId="0" fontId="14" fillId="8" borderId="5" xfId="23" applyFont="1" applyFill="1" applyBorder="1" applyAlignment="1">
      <alignment horizontal="left" vertical="center"/>
    </xf>
    <xf numFmtId="0" fontId="14" fillId="8" borderId="6" xfId="0" applyFont="1" applyFill="1" applyBorder="1"/>
    <xf numFmtId="14" fontId="15" fillId="7" borderId="4" xfId="19" applyNumberFormat="1" applyFont="1" applyFill="1" applyBorder="1" applyAlignment="1">
      <alignment vertical="center"/>
    </xf>
    <xf numFmtId="0" fontId="15" fillId="7" borderId="5" xfId="21" applyFont="1" applyFill="1" applyBorder="1" applyAlignment="1">
      <alignment horizontal="left" vertical="center"/>
    </xf>
    <xf numFmtId="0" fontId="15" fillId="7" borderId="5" xfId="19" applyFont="1" applyFill="1" applyBorder="1" applyAlignment="1">
      <alignment vertical="center"/>
    </xf>
    <xf numFmtId="44" fontId="15" fillId="7" borderId="5" xfId="1" applyNumberFormat="1" applyFont="1" applyFill="1" applyBorder="1" applyAlignment="1">
      <alignment horizontal="left" vertical="center"/>
    </xf>
    <xf numFmtId="44" fontId="15" fillId="7" borderId="6" xfId="0" applyNumberFormat="1" applyFont="1" applyFill="1" applyBorder="1"/>
    <xf numFmtId="14" fontId="15" fillId="0" borderId="4" xfId="19" applyNumberFormat="1" applyFont="1" applyBorder="1" applyAlignment="1">
      <alignment vertical="center"/>
    </xf>
    <xf numFmtId="0" fontId="15" fillId="0" borderId="5" xfId="21" applyFont="1" applyBorder="1" applyAlignment="1">
      <alignment horizontal="left" vertical="center"/>
    </xf>
    <xf numFmtId="0" fontId="15" fillId="0" borderId="5" xfId="19" applyFont="1" applyBorder="1" applyAlignment="1">
      <alignment vertical="center"/>
    </xf>
    <xf numFmtId="44" fontId="15" fillId="0" borderId="5" xfId="1" applyNumberFormat="1" applyFont="1" applyBorder="1" applyAlignment="1">
      <alignment horizontal="left" vertical="center"/>
    </xf>
    <xf numFmtId="44" fontId="15" fillId="0" borderId="6" xfId="0" applyNumberFormat="1" applyFont="1" applyBorder="1"/>
    <xf numFmtId="14" fontId="17" fillId="7" borderId="5" xfId="21" applyNumberFormat="1" applyFont="1" applyFill="1" applyBorder="1" applyAlignment="1">
      <alignment horizontal="left" vertical="center"/>
    </xf>
    <xf numFmtId="0" fontId="17" fillId="0" borderId="5" xfId="21" applyFont="1" applyBorder="1" applyAlignment="1">
      <alignment horizontal="left" vertical="center"/>
    </xf>
    <xf numFmtId="0" fontId="17" fillId="7" borderId="5" xfId="21" applyFont="1" applyFill="1" applyBorder="1" applyAlignment="1">
      <alignment horizontal="left" vertical="center"/>
    </xf>
    <xf numFmtId="14" fontId="15" fillId="7" borderId="0" xfId="19" applyNumberFormat="1" applyFont="1" applyFill="1" applyAlignment="1">
      <alignment vertical="center"/>
    </xf>
    <xf numFmtId="0" fontId="15" fillId="7" borderId="0" xfId="19" applyFont="1" applyFill="1" applyAlignment="1">
      <alignment vertical="center"/>
    </xf>
    <xf numFmtId="44" fontId="15" fillId="7" borderId="0" xfId="1" applyNumberFormat="1" applyFont="1" applyFill="1" applyBorder="1" applyAlignment="1">
      <alignment horizontal="left" vertical="center"/>
    </xf>
    <xf numFmtId="44" fontId="15" fillId="7" borderId="0" xfId="0" applyNumberFormat="1" applyFont="1" applyFill="1"/>
    <xf numFmtId="0" fontId="17" fillId="7" borderId="0" xfId="21" applyFont="1" applyFill="1" applyAlignment="1">
      <alignment horizontal="left" vertical="center"/>
    </xf>
    <xf numFmtId="44" fontId="0" fillId="0" borderId="0" xfId="0" applyNumberFormat="1"/>
    <xf numFmtId="14" fontId="15" fillId="0" borderId="0" xfId="0" applyNumberFormat="1" applyFont="1" applyAlignment="1">
      <alignment vertical="center"/>
    </xf>
    <xf numFmtId="0" fontId="15" fillId="0" borderId="0" xfId="0" applyFont="1" applyAlignment="1">
      <alignment horizontal="left" vertical="center"/>
    </xf>
    <xf numFmtId="166" fontId="15" fillId="0" borderId="0" xfId="0" applyNumberFormat="1" applyFont="1"/>
    <xf numFmtId="14" fontId="15" fillId="9" borderId="0" xfId="19" applyNumberFormat="1" applyFont="1" applyFill="1" applyAlignment="1">
      <alignment vertical="center"/>
    </xf>
    <xf numFmtId="0" fontId="15" fillId="9" borderId="0" xfId="21" applyFont="1" applyFill="1" applyAlignment="1">
      <alignment horizontal="left" vertical="center"/>
    </xf>
    <xf numFmtId="166" fontId="15" fillId="9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4" fontId="0" fillId="0" borderId="0" xfId="0" applyNumberFormat="1" applyAlignment="1">
      <alignment horizontal="left" indent="1"/>
    </xf>
    <xf numFmtId="14" fontId="0" fillId="0" borderId="0" xfId="0" applyNumberFormat="1" applyAlignment="1">
      <alignment horizontal="left"/>
    </xf>
    <xf numFmtId="0" fontId="18" fillId="0" borderId="0" xfId="0" applyFont="1" applyAlignment="1">
      <alignment vertical="center"/>
    </xf>
    <xf numFmtId="168" fontId="0" fillId="0" borderId="0" xfId="0" applyNumberFormat="1"/>
    <xf numFmtId="14" fontId="21" fillId="0" borderId="3" xfId="24" applyNumberFormat="1" applyFont="1" applyAlignment="1">
      <alignment horizontal="center" vertical="center"/>
    </xf>
    <xf numFmtId="14" fontId="16" fillId="0" borderId="3" xfId="24" applyNumberFormat="1" applyAlignment="1">
      <alignment horizontal="center" vertical="center"/>
    </xf>
    <xf numFmtId="0" fontId="16" fillId="0" borderId="3" xfId="24" applyAlignment="1">
      <alignment horizontal="left"/>
    </xf>
  </cellXfs>
  <cellStyles count="26">
    <cellStyle name="20% - Accent1 2" xfId="8" xr:uid="{0259D0EF-9805-D54B-A3D4-E791C85F367D}"/>
    <cellStyle name="40% - Accent1 2" xfId="7" xr:uid="{9FF26E9B-3B47-014C-8378-EC8433A2A7C8}"/>
    <cellStyle name="Accent1 2" xfId="5" xr:uid="{4DD93803-22F2-5848-A4F9-C4B5C2E07A88}"/>
    <cellStyle name="Amount" xfId="15" xr:uid="{71315496-6E0B-F947-A904-A7217E27AABD}"/>
    <cellStyle name="Comma 2" xfId="20" xr:uid="{161B4F98-F04F-494B-A5C3-9602DA1C7E62}"/>
    <cellStyle name="Currency" xfId="1" builtinId="4"/>
    <cellStyle name="Currency 2" xfId="4" xr:uid="{1F759023-E6E4-7043-AB0C-D3FFC56A8986}"/>
    <cellStyle name="Currency_TapePivot" xfId="23" xr:uid="{B0B37A84-F5CF-3140-9B31-007007FF72E0}"/>
    <cellStyle name="Date" xfId="11" xr:uid="{4DAC08CC-8919-7A40-9DAE-FBE2B37DDE32}"/>
    <cellStyle name="Heading 1" xfId="24" builtinId="16"/>
    <cellStyle name="Heading 2 3" xfId="18" xr:uid="{3FF936CE-3E9C-124B-BE4B-0BA6C8550A69}"/>
    <cellStyle name="Heading 4 2" xfId="14" xr:uid="{2DAC6E86-0EDC-DA40-9A1E-C702FAA38D01}"/>
    <cellStyle name="Heading 4 Right aligned" xfId="13" xr:uid="{FE7525F9-F849-704B-846D-98D1D8B3AE20}"/>
    <cellStyle name="Loan Summary" xfId="16" xr:uid="{822977AD-56D9-1841-A4A6-C74C6E6E3C84}"/>
    <cellStyle name="Normal" xfId="0" builtinId="0"/>
    <cellStyle name="Normal 2" xfId="2" xr:uid="{F1866EFE-B575-BB49-95AA-B7733B28972D}"/>
    <cellStyle name="Normal 3" xfId="9" xr:uid="{1B1B4F80-0FEA-C54B-B121-8A9037611C33}"/>
    <cellStyle name="Normal 4" xfId="19" xr:uid="{9F68F95D-5155-6F4A-A3D7-3FE4CD6BFB2F}"/>
    <cellStyle name="Normal_Sheet1" xfId="22" xr:uid="{CDA78E6C-3E39-344B-A8B4-568D41D59B94}"/>
    <cellStyle name="Normal_TapePivot" xfId="21" xr:uid="{F9790974-301E-B04D-BA9F-707365A9A1FA}"/>
    <cellStyle name="Number" xfId="12" xr:uid="{B1D0761A-17C8-E048-957B-147A115013CB}"/>
    <cellStyle name="Percent 2" xfId="3" xr:uid="{17B49746-98E3-C14F-889F-760363E633FC}"/>
    <cellStyle name="Percent 2 2" xfId="17" xr:uid="{1F199B5F-BA95-2441-9002-4719DFAD2BB9}"/>
    <cellStyle name="Project_Heading" xfId="25" xr:uid="{272947EA-8FFD-43D6-9C75-1D3D25B22ED2}"/>
    <cellStyle name="Table Amount" xfId="10" xr:uid="{D1DEA876-5892-7246-BC6E-E28754E39D04}"/>
    <cellStyle name="Total 2" xfId="6" xr:uid="{9C35A859-6FA6-E240-A1FD-7316859CA4E0}"/>
  </cellStyles>
  <dxfs count="84">
    <dxf>
      <font>
        <color rgb="FF0070C0"/>
      </font>
      <fill>
        <patternFill>
          <bgColor rgb="FFCCE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CCECFF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numFmt numFmtId="168" formatCode="&quot;$&quot;#,##0"/>
    </dxf>
    <dxf>
      <font>
        <strike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numFmt numFmtId="168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numFmt numFmtId="168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numFmt numFmtId="168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numFmt numFmtId="166" formatCode="&quot;$&quot;#,##0.00"/>
    </dxf>
    <dxf>
      <font>
        <strike val="0"/>
        <outline val="0"/>
        <shadow val="0"/>
        <u val="none"/>
        <vertAlign val="baseline"/>
        <sz val="10"/>
        <name val="Trebuchet MS"/>
        <family val="2"/>
        <scheme val="minor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numFmt numFmtId="19" formatCode="yyyy/mm/dd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minor"/>
      </font>
      <numFmt numFmtId="19" formatCode="yyyy/mm/d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7" formatCode="0.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34" formatCode="_-&quot;$&quot;* #,##0.00_-;\-&quot;$&quot;* #,##0.00_-;_-&quot;$&quot;* &quot;-&quot;??_-;_-@_-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34" formatCode="_-&quot;$&quot;* #,##0.00_-;\-&quot;$&quot;* #,##0.00_-;_-&quot;$&quot;* &quot;-&quot;??_-;_-@_-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9" formatCode="yyyy/mm/d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9" formatCode="yyyy/mm/dd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0"/>
        <name val="Trebuchet MS"/>
        <family val="2"/>
        <scheme val="minor"/>
      </font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  <border>
        <top style="double">
          <color theme="4"/>
        </top>
      </border>
    </dxf>
    <dxf>
      <font>
        <b/>
        <i val="0"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 tint="0.2499465926084170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1" defaultTableStyle="TableStyleMedium2" defaultPivotStyle="PivotStyleLight16">
    <tableStyle name="Loan Amortization Schedule" pivot="0" count="7" xr9:uid="{0003C836-AAAE-544D-92DB-0F70D17EF893}">
      <tableStyleElement type="wholeTable" dxfId="83"/>
      <tableStyleElement type="headerRow" dxfId="82"/>
      <tableStyleElement type="totalRow" dxfId="81"/>
      <tableStyleElement type="firstColumn" dxfId="80"/>
      <tableStyleElement type="lastColumn" dxfId="79"/>
      <tableStyleElement type="firstRowStripe" dxfId="78"/>
      <tableStyleElement type="firstColumnStripe" dxfId="77"/>
    </tableStyle>
  </tableStyles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Order Count by Items</a:t>
            </a:r>
          </a:p>
        </c:rich>
      </c:tx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rnd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Orders!$I$7:$I$11</c:f>
              <c:strCache>
                <c:ptCount val="5"/>
                <c:pt idx="0">
                  <c:v>Pencil</c:v>
                </c:pt>
                <c:pt idx="1">
                  <c:v>Binder</c:v>
                </c:pt>
                <c:pt idx="2">
                  <c:v>Pen</c:v>
                </c:pt>
                <c:pt idx="3">
                  <c:v>Pen Set</c:v>
                </c:pt>
                <c:pt idx="4">
                  <c:v>Desk</c:v>
                </c:pt>
              </c:strCache>
            </c:strRef>
          </c:cat>
          <c:val>
            <c:numRef>
              <c:f>Orders!$J$7:$J$11</c:f>
              <c:numCache>
                <c:formatCode>General</c:formatCode>
                <c:ptCount val="5"/>
                <c:pt idx="0">
                  <c:v>13</c:v>
                </c:pt>
                <c:pt idx="1">
                  <c:v>15</c:v>
                </c:pt>
                <c:pt idx="2">
                  <c:v>5</c:v>
                </c:pt>
                <c:pt idx="3">
                  <c:v>7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1-0E47-B33A-87DDFB704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overlap val="-27"/>
        <c:axId val="1740784928"/>
        <c:axId val="1"/>
      </c:barChart>
      <c:catAx>
        <c:axId val="17407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noFill/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407849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Units Sold and Total Profit </a:t>
            </a:r>
          </a:p>
        </c:rich>
      </c:tx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 cap="rnd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trendline>
            <c:spPr>
              <a:ln w="12700" cap="rnd" cmpd="sng" algn="ctr">
                <a:solidFill>
                  <a:schemeClr val="accent2">
                    <a:lumMod val="75000"/>
                  </a:schemeClr>
                </a:solidFill>
                <a:prstDash val="solid"/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Orders!$E$7:$E$49</c:f>
              <c:numCache>
                <c:formatCode>General</c:formatCode>
                <c:ptCount val="43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27</c:v>
                </c:pt>
                <c:pt idx="6">
                  <c:v>28</c:v>
                </c:pt>
                <c:pt idx="7">
                  <c:v>28</c:v>
                </c:pt>
                <c:pt idx="8">
                  <c:v>36</c:v>
                </c:pt>
                <c:pt idx="9">
                  <c:v>42</c:v>
                </c:pt>
                <c:pt idx="10">
                  <c:v>46</c:v>
                </c:pt>
                <c:pt idx="11">
                  <c:v>50</c:v>
                </c:pt>
                <c:pt idx="12">
                  <c:v>50</c:v>
                </c:pt>
                <c:pt idx="13">
                  <c:v>53</c:v>
                </c:pt>
                <c:pt idx="14">
                  <c:v>55</c:v>
                </c:pt>
                <c:pt idx="15">
                  <c:v>66</c:v>
                </c:pt>
                <c:pt idx="16">
                  <c:v>67</c:v>
                </c:pt>
                <c:pt idx="17">
                  <c:v>75</c:v>
                </c:pt>
                <c:pt idx="18">
                  <c:v>80</c:v>
                </c:pt>
                <c:pt idx="19">
                  <c:v>87</c:v>
                </c:pt>
                <c:pt idx="20">
                  <c:v>90</c:v>
                </c:pt>
                <c:pt idx="21">
                  <c:v>90</c:v>
                </c:pt>
                <c:pt idx="22">
                  <c:v>94</c:v>
                </c:pt>
                <c:pt idx="23">
                  <c:v>96</c:v>
                </c:pt>
                <c:pt idx="24">
                  <c:v>4</c:v>
                </c:pt>
                <c:pt idx="25">
                  <c:v>15</c:v>
                </c:pt>
                <c:pt idx="26">
                  <c:v>16</c:v>
                </c:pt>
                <c:pt idx="27">
                  <c:v>29</c:v>
                </c:pt>
                <c:pt idx="28">
                  <c:v>35</c:v>
                </c:pt>
                <c:pt idx="29">
                  <c:v>60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74</c:v>
                </c:pt>
                <c:pt idx="34">
                  <c:v>81</c:v>
                </c:pt>
                <c:pt idx="35">
                  <c:v>95</c:v>
                </c:pt>
                <c:pt idx="36">
                  <c:v>96</c:v>
                </c:pt>
                <c:pt idx="37">
                  <c:v>3</c:v>
                </c:pt>
                <c:pt idx="38">
                  <c:v>7</c:v>
                </c:pt>
                <c:pt idx="39">
                  <c:v>32</c:v>
                </c:pt>
                <c:pt idx="40">
                  <c:v>56</c:v>
                </c:pt>
                <c:pt idx="41">
                  <c:v>57</c:v>
                </c:pt>
                <c:pt idx="42">
                  <c:v>76</c:v>
                </c:pt>
              </c:numCache>
            </c:numRef>
          </c:xVal>
          <c:yVal>
            <c:numRef>
              <c:f>Orders!$G$7:$G$49</c:f>
              <c:numCache>
                <c:formatCode>_("$"* #,##0.00_);_("$"* \(#,##0.00\);_("$"* "-"??_);_(@_)</c:formatCode>
                <c:ptCount val="43"/>
                <c:pt idx="0">
                  <c:v>550</c:v>
                </c:pt>
                <c:pt idx="1">
                  <c:v>1375</c:v>
                </c:pt>
                <c:pt idx="2">
                  <c:v>41.93</c:v>
                </c:pt>
                <c:pt idx="3">
                  <c:v>98.89</c:v>
                </c:pt>
                <c:pt idx="4">
                  <c:v>83.86</c:v>
                </c:pt>
                <c:pt idx="5">
                  <c:v>134.73000000000002</c:v>
                </c:pt>
                <c:pt idx="6">
                  <c:v>251.72</c:v>
                </c:pt>
                <c:pt idx="7">
                  <c:v>251.72</c:v>
                </c:pt>
                <c:pt idx="8">
                  <c:v>215.64000000000001</c:v>
                </c:pt>
                <c:pt idx="9">
                  <c:v>671.58</c:v>
                </c:pt>
                <c:pt idx="10">
                  <c:v>413.54</c:v>
                </c:pt>
                <c:pt idx="11">
                  <c:v>449.5</c:v>
                </c:pt>
                <c:pt idx="12">
                  <c:v>799.5</c:v>
                </c:pt>
                <c:pt idx="13">
                  <c:v>317.47000000000003</c:v>
                </c:pt>
                <c:pt idx="14">
                  <c:v>879.45</c:v>
                </c:pt>
                <c:pt idx="15">
                  <c:v>395.34000000000003</c:v>
                </c:pt>
                <c:pt idx="16">
                  <c:v>401.33000000000004</c:v>
                </c:pt>
                <c:pt idx="17">
                  <c:v>449.25</c:v>
                </c:pt>
                <c:pt idx="18">
                  <c:v>719.2</c:v>
                </c:pt>
                <c:pt idx="19">
                  <c:v>782.13</c:v>
                </c:pt>
                <c:pt idx="20">
                  <c:v>539.1</c:v>
                </c:pt>
                <c:pt idx="21">
                  <c:v>539.1</c:v>
                </c:pt>
                <c:pt idx="22">
                  <c:v>845.06000000000006</c:v>
                </c:pt>
                <c:pt idx="23">
                  <c:v>1535.04</c:v>
                </c:pt>
                <c:pt idx="24">
                  <c:v>35.96</c:v>
                </c:pt>
                <c:pt idx="25">
                  <c:v>74.850000000000009</c:v>
                </c:pt>
                <c:pt idx="26">
                  <c:v>255.84</c:v>
                </c:pt>
                <c:pt idx="27">
                  <c:v>260.70999999999998</c:v>
                </c:pt>
                <c:pt idx="28">
                  <c:v>209.65</c:v>
                </c:pt>
                <c:pt idx="29">
                  <c:v>539.4</c:v>
                </c:pt>
                <c:pt idx="30">
                  <c:v>539.4</c:v>
                </c:pt>
                <c:pt idx="31">
                  <c:v>991.38</c:v>
                </c:pt>
                <c:pt idx="32">
                  <c:v>319.36</c:v>
                </c:pt>
                <c:pt idx="33">
                  <c:v>1183.26</c:v>
                </c:pt>
                <c:pt idx="34">
                  <c:v>728.19</c:v>
                </c:pt>
                <c:pt idx="35">
                  <c:v>569.05000000000007</c:v>
                </c:pt>
                <c:pt idx="36">
                  <c:v>479.04</c:v>
                </c:pt>
                <c:pt idx="37">
                  <c:v>825</c:v>
                </c:pt>
                <c:pt idx="38">
                  <c:v>62.93</c:v>
                </c:pt>
                <c:pt idx="39">
                  <c:v>191.68</c:v>
                </c:pt>
                <c:pt idx="40">
                  <c:v>335.44</c:v>
                </c:pt>
                <c:pt idx="41">
                  <c:v>512.43000000000006</c:v>
                </c:pt>
                <c:pt idx="42">
                  <c:v>379.24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3-0549-B89C-1AA737E12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704048"/>
        <c:axId val="1"/>
      </c:scatterChart>
      <c:valAx>
        <c:axId val="174070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4070404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Items</a:t>
            </a:r>
            <a:r>
              <a:rPr lang="en-CA" baseline="0"/>
              <a:t> Count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Product'!$A$4:$A$8</c:f>
              <c:strCache>
                <c:ptCount val="5"/>
                <c:pt idx="0">
                  <c:v>Pencil</c:v>
                </c:pt>
                <c:pt idx="1">
                  <c:v>Binder</c:v>
                </c:pt>
                <c:pt idx="2">
                  <c:v>Pen</c:v>
                </c:pt>
                <c:pt idx="3">
                  <c:v>Pen Set</c:v>
                </c:pt>
                <c:pt idx="4">
                  <c:v>Desk</c:v>
                </c:pt>
              </c:strCache>
            </c:strRef>
          </c:cat>
          <c:val>
            <c:numRef>
              <c:f>'Sales by Product'!$B$4:$B$8</c:f>
              <c:numCache>
                <c:formatCode>0</c:formatCode>
                <c:ptCount val="5"/>
                <c:pt idx="0">
                  <c:v>716</c:v>
                </c:pt>
                <c:pt idx="1">
                  <c:v>722</c:v>
                </c:pt>
                <c:pt idx="2">
                  <c:v>278</c:v>
                </c:pt>
                <c:pt idx="3">
                  <c:v>395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0-4193-83A5-E7351D296C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3"/>
        <c:overlap val="-27"/>
        <c:axId val="638389375"/>
        <c:axId val="994064847"/>
      </c:barChart>
      <c:catAx>
        <c:axId val="63838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064847"/>
        <c:crosses val="autoZero"/>
        <c:auto val="1"/>
        <c:lblAlgn val="ctr"/>
        <c:lblOffset val="100"/>
        <c:noMultiLvlLbl val="0"/>
      </c:catAx>
      <c:valAx>
        <c:axId val="994064847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63838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Revenue by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4ED-AB47-9548-79B7DCF386A6}"/>
              </c:ext>
            </c:extLst>
          </c:dPt>
          <c:dPt>
            <c:idx val="1"/>
            <c:bubble3D val="0"/>
            <c:explosion val="1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39B-4A57-8FAC-697065FF61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4ED-AB47-9548-79B7DCF386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4ED-AB47-9548-79B7DCF386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4ED-AB47-9548-79B7DCF386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Product'!$A$4:$A$8</c:f>
              <c:strCache>
                <c:ptCount val="5"/>
                <c:pt idx="0">
                  <c:v>Pencil</c:v>
                </c:pt>
                <c:pt idx="1">
                  <c:v>Binder</c:v>
                </c:pt>
                <c:pt idx="2">
                  <c:v>Pen</c:v>
                </c:pt>
                <c:pt idx="3">
                  <c:v>Pen Set</c:v>
                </c:pt>
                <c:pt idx="4">
                  <c:v>Desk</c:v>
                </c:pt>
              </c:strCache>
            </c:strRef>
          </c:cat>
          <c:val>
            <c:numRef>
              <c:f>'Sales by Product'!$D$4:$D$8</c:f>
              <c:numCache>
                <c:formatCode>_("$"* #,##0.00_);_("$"* \(#,##0.00\);_("$"* "-"??_);_(@_)</c:formatCode>
                <c:ptCount val="5"/>
                <c:pt idx="0">
                  <c:v>4288.84</c:v>
                </c:pt>
                <c:pt idx="1">
                  <c:v>6490.78</c:v>
                </c:pt>
                <c:pt idx="2">
                  <c:v>1387.22</c:v>
                </c:pt>
                <c:pt idx="3">
                  <c:v>6316.05</c:v>
                </c:pt>
                <c:pt idx="4">
                  <c:v>2750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B-4A57-8FAC-697065FF61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Sales by Employee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Employee'!$A$4:$A$14</c:f>
              <c:strCache>
                <c:ptCount val="11"/>
                <c:pt idx="0">
                  <c:v>Kevin Smith</c:v>
                </c:pt>
                <c:pt idx="1">
                  <c:v>John Kivell</c:v>
                </c:pt>
                <c:pt idx="2">
                  <c:v>Samantha Gill</c:v>
                </c:pt>
                <c:pt idx="3">
                  <c:v>Susan Jardine</c:v>
                </c:pt>
                <c:pt idx="4">
                  <c:v>Sean Andrews</c:v>
                </c:pt>
                <c:pt idx="5">
                  <c:v>Nina Morgan</c:v>
                </c:pt>
                <c:pt idx="6">
                  <c:v>Joe Jones</c:v>
                </c:pt>
                <c:pt idx="7">
                  <c:v>Justin Parent</c:v>
                </c:pt>
                <c:pt idx="8">
                  <c:v>Sebastien Howard</c:v>
                </c:pt>
                <c:pt idx="9">
                  <c:v>Andrew Sorvino</c:v>
                </c:pt>
                <c:pt idx="10">
                  <c:v>Mike Thompson</c:v>
                </c:pt>
              </c:strCache>
            </c:strRef>
          </c:cat>
          <c:val>
            <c:numRef>
              <c:f>'Sales by Employee'!$D$4:$D$14</c:f>
              <c:numCache>
                <c:formatCode>"$"#,##0</c:formatCode>
                <c:ptCount val="11"/>
                <c:pt idx="0">
                  <c:v>1733.46</c:v>
                </c:pt>
                <c:pt idx="1">
                  <c:v>4031.12</c:v>
                </c:pt>
                <c:pt idx="2">
                  <c:v>1626.8700000000001</c:v>
                </c:pt>
                <c:pt idx="3">
                  <c:v>2498.19</c:v>
                </c:pt>
                <c:pt idx="4">
                  <c:v>1180.17</c:v>
                </c:pt>
                <c:pt idx="5">
                  <c:v>1670.27</c:v>
                </c:pt>
                <c:pt idx="6">
                  <c:v>3460.0400000000004</c:v>
                </c:pt>
                <c:pt idx="7">
                  <c:v>1986.3</c:v>
                </c:pt>
                <c:pt idx="8">
                  <c:v>739.75</c:v>
                </c:pt>
                <c:pt idx="9">
                  <c:v>1602.61</c:v>
                </c:pt>
                <c:pt idx="10">
                  <c:v>704.11000000000013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C-48B6-B6C2-03E1F11157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16799247"/>
        <c:axId val="632624671"/>
      </c:barChart>
      <c:catAx>
        <c:axId val="211679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24671"/>
        <c:crosses val="autoZero"/>
        <c:auto val="1"/>
        <c:lblAlgn val="ctr"/>
        <c:lblOffset val="100"/>
        <c:noMultiLvlLbl val="0"/>
      </c:catAx>
      <c:valAx>
        <c:axId val="63262467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crossAx val="211679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Sales Percent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8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630744686325979E-2"/>
          <c:y val="0.22772567945135891"/>
          <c:w val="0.85596397509134892"/>
          <c:h val="0.7241212429091524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90A-48EA-8788-286297872376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90A-48EA-8788-286297872376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E84-D847-8929-64576E40DB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Region'!$A$4:$A$6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'Sales by Region'!$C$4:$C$6</c:f>
              <c:numCache>
                <c:formatCode>"$"#,##0</c:formatCode>
                <c:ptCount val="3"/>
                <c:pt idx="0">
                  <c:v>12740.079999999998</c:v>
                </c:pt>
                <c:pt idx="1">
                  <c:v>6186.09</c:v>
                </c:pt>
                <c:pt idx="2">
                  <c:v>2306.7200000000003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A-48EA-8788-2862978723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[OfficeStaplesInc_Sales_Analysis.xlsx]2014 Sales by Month!PivotTable1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</a:t>
            </a:r>
            <a:r>
              <a:rPr lang="en-US" baseline="0"/>
              <a:t> Item Sales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'2014 Sales by Month'!$B$4:$B$5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'2014 Sales by Month'!$A$6:$A$31</c:f>
              <c:multiLvlStrCache>
                <c:ptCount val="20"/>
                <c:lvl>
                  <c:pt idx="0">
                    <c:v>Jan</c:v>
                  </c:pt>
                  <c:pt idx="1">
                    <c:v>Apr</c:v>
                  </c:pt>
                  <c:pt idx="2">
                    <c:v>Jun</c:v>
                  </c:pt>
                  <c:pt idx="3">
                    <c:v>Jul</c:v>
                  </c:pt>
                  <c:pt idx="4">
                    <c:v>Oct</c:v>
                  </c:pt>
                  <c:pt idx="5">
                    <c:v>Sep</c:v>
                  </c:pt>
                  <c:pt idx="6">
                    <c:v>Feb</c:v>
                  </c:pt>
                  <c:pt idx="7">
                    <c:v>Oct</c:v>
                  </c:pt>
                  <c:pt idx="8">
                    <c:v>Nov</c:v>
                  </c:pt>
                  <c:pt idx="9">
                    <c:v>Sep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Aug</c:v>
                  </c:pt>
                  <c:pt idx="19">
                    <c:v>Dec</c:v>
                  </c:pt>
                </c:lvl>
                <c:lvl>
                  <c:pt idx="0">
                    <c:v>Binder</c:v>
                  </c:pt>
                  <c:pt idx="5">
                    <c:v>Desk</c:v>
                  </c:pt>
                  <c:pt idx="6">
                    <c:v>Pen</c:v>
                  </c:pt>
                  <c:pt idx="9">
                    <c:v>Pen Set</c:v>
                  </c:pt>
                  <c:pt idx="12">
                    <c:v>Pencil</c:v>
                  </c:pt>
                </c:lvl>
              </c:multiLvlStrCache>
            </c:multiLvlStrRef>
          </c:cat>
          <c:val>
            <c:numRef>
              <c:f>'2014 Sales by Month'!$B$6:$B$31</c:f>
              <c:numCache>
                <c:formatCode>_("$"* #,##0.00_);_("$"* \(#,##0.00\);_("$"* "-"??_);_(@_)</c:formatCode>
                <c:ptCount val="20"/>
                <c:pt idx="0">
                  <c:v>449.5</c:v>
                </c:pt>
                <c:pt idx="6">
                  <c:v>134.73000000000002</c:v>
                </c:pt>
                <c:pt idx="12">
                  <c:v>569.05000000000007</c:v>
                </c:pt>
                <c:pt idx="13">
                  <c:v>215.64000000000001</c:v>
                </c:pt>
                <c:pt idx="14">
                  <c:v>335.44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0-EC40-96A0-7D2CCD70D433}"/>
            </c:ext>
          </c:extLst>
        </c:ser>
        <c:ser>
          <c:idx val="1"/>
          <c:order val="1"/>
          <c:tx>
            <c:strRef>
              <c:f>'2014 Sales by Month'!$C$4:$C$5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'2014 Sales by Month'!$A$6:$A$31</c:f>
              <c:multiLvlStrCache>
                <c:ptCount val="20"/>
                <c:lvl>
                  <c:pt idx="0">
                    <c:v>Jan</c:v>
                  </c:pt>
                  <c:pt idx="1">
                    <c:v>Apr</c:v>
                  </c:pt>
                  <c:pt idx="2">
                    <c:v>Jun</c:v>
                  </c:pt>
                  <c:pt idx="3">
                    <c:v>Jul</c:v>
                  </c:pt>
                  <c:pt idx="4">
                    <c:v>Oct</c:v>
                  </c:pt>
                  <c:pt idx="5">
                    <c:v>Sep</c:v>
                  </c:pt>
                  <c:pt idx="6">
                    <c:v>Feb</c:v>
                  </c:pt>
                  <c:pt idx="7">
                    <c:v>Oct</c:v>
                  </c:pt>
                  <c:pt idx="8">
                    <c:v>Nov</c:v>
                  </c:pt>
                  <c:pt idx="9">
                    <c:v>Sep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Aug</c:v>
                  </c:pt>
                  <c:pt idx="19">
                    <c:v>Dec</c:v>
                  </c:pt>
                </c:lvl>
                <c:lvl>
                  <c:pt idx="0">
                    <c:v>Binder</c:v>
                  </c:pt>
                  <c:pt idx="5">
                    <c:v>Desk</c:v>
                  </c:pt>
                  <c:pt idx="6">
                    <c:v>Pen</c:v>
                  </c:pt>
                  <c:pt idx="9">
                    <c:v>Pen Set</c:v>
                  </c:pt>
                  <c:pt idx="12">
                    <c:v>Pencil</c:v>
                  </c:pt>
                </c:lvl>
              </c:multiLvlStrCache>
            </c:multiLvlStrRef>
          </c:cat>
          <c:val>
            <c:numRef>
              <c:f>'2014 Sales by Month'!$C$6:$C$31</c:f>
              <c:numCache>
                <c:formatCode>_("$"* #,##0.00_);_("$"* \(#,##0.00\);_("$"* "-"??_);_(@_)</c:formatCode>
                <c:ptCount val="20"/>
                <c:pt idx="1">
                  <c:v>539.4</c:v>
                </c:pt>
                <c:pt idx="2">
                  <c:v>539.4</c:v>
                </c:pt>
                <c:pt idx="15">
                  <c:v>449.25</c:v>
                </c:pt>
                <c:pt idx="16">
                  <c:v>730.78</c:v>
                </c:pt>
                <c:pt idx="17">
                  <c:v>539.1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50-EC40-96A0-7D2CCD70D433}"/>
            </c:ext>
          </c:extLst>
        </c:ser>
        <c:ser>
          <c:idx val="2"/>
          <c:order val="2"/>
          <c:tx>
            <c:strRef>
              <c:f>'2014 Sales by Month'!$D$4:$D$5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'2014 Sales by Month'!$A$6:$A$31</c:f>
              <c:multiLvlStrCache>
                <c:ptCount val="20"/>
                <c:lvl>
                  <c:pt idx="0">
                    <c:v>Jan</c:v>
                  </c:pt>
                  <c:pt idx="1">
                    <c:v>Apr</c:v>
                  </c:pt>
                  <c:pt idx="2">
                    <c:v>Jun</c:v>
                  </c:pt>
                  <c:pt idx="3">
                    <c:v>Jul</c:v>
                  </c:pt>
                  <c:pt idx="4">
                    <c:v>Oct</c:v>
                  </c:pt>
                  <c:pt idx="5">
                    <c:v>Sep</c:v>
                  </c:pt>
                  <c:pt idx="6">
                    <c:v>Feb</c:v>
                  </c:pt>
                  <c:pt idx="7">
                    <c:v>Oct</c:v>
                  </c:pt>
                  <c:pt idx="8">
                    <c:v>Nov</c:v>
                  </c:pt>
                  <c:pt idx="9">
                    <c:v>Sep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Aug</c:v>
                  </c:pt>
                  <c:pt idx="19">
                    <c:v>Dec</c:v>
                  </c:pt>
                </c:lvl>
                <c:lvl>
                  <c:pt idx="0">
                    <c:v>Binder</c:v>
                  </c:pt>
                  <c:pt idx="5">
                    <c:v>Desk</c:v>
                  </c:pt>
                  <c:pt idx="6">
                    <c:v>Pen</c:v>
                  </c:pt>
                  <c:pt idx="9">
                    <c:v>Pen Set</c:v>
                  </c:pt>
                  <c:pt idx="12">
                    <c:v>Pencil</c:v>
                  </c:pt>
                </c:lvl>
              </c:multiLvlStrCache>
            </c:multiLvlStrRef>
          </c:cat>
          <c:val>
            <c:numRef>
              <c:f>'2014 Sales by Month'!$D$6:$D$31</c:f>
              <c:numCache>
                <c:formatCode>_("$"* #,##0.00_);_("$"* \(#,##0.00\);_("$"* "-"??_);_(@_)</c:formatCode>
                <c:ptCount val="20"/>
                <c:pt idx="3">
                  <c:v>988.90000000000009</c:v>
                </c:pt>
                <c:pt idx="5">
                  <c:v>550</c:v>
                </c:pt>
                <c:pt idx="9">
                  <c:v>255.84</c:v>
                </c:pt>
                <c:pt idx="18">
                  <c:v>209.65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50-EC40-96A0-7D2CCD70D433}"/>
            </c:ext>
          </c:extLst>
        </c:ser>
        <c:ser>
          <c:idx val="3"/>
          <c:order val="3"/>
          <c:tx>
            <c:strRef>
              <c:f>'2014 Sales by Month'!$E$4:$E$5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'2014 Sales by Month'!$A$6:$A$31</c:f>
              <c:multiLvlStrCache>
                <c:ptCount val="20"/>
                <c:lvl>
                  <c:pt idx="0">
                    <c:v>Jan</c:v>
                  </c:pt>
                  <c:pt idx="1">
                    <c:v>Apr</c:v>
                  </c:pt>
                  <c:pt idx="2">
                    <c:v>Jun</c:v>
                  </c:pt>
                  <c:pt idx="3">
                    <c:v>Jul</c:v>
                  </c:pt>
                  <c:pt idx="4">
                    <c:v>Oct</c:v>
                  </c:pt>
                  <c:pt idx="5">
                    <c:v>Sep</c:v>
                  </c:pt>
                  <c:pt idx="6">
                    <c:v>Feb</c:v>
                  </c:pt>
                  <c:pt idx="7">
                    <c:v>Oct</c:v>
                  </c:pt>
                  <c:pt idx="8">
                    <c:v>Nov</c:v>
                  </c:pt>
                  <c:pt idx="9">
                    <c:v>Sep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Aug</c:v>
                  </c:pt>
                  <c:pt idx="19">
                    <c:v>Dec</c:v>
                  </c:pt>
                </c:lvl>
                <c:lvl>
                  <c:pt idx="0">
                    <c:v>Binder</c:v>
                  </c:pt>
                  <c:pt idx="5">
                    <c:v>Desk</c:v>
                  </c:pt>
                  <c:pt idx="6">
                    <c:v>Pen</c:v>
                  </c:pt>
                  <c:pt idx="9">
                    <c:v>Pen Set</c:v>
                  </c:pt>
                  <c:pt idx="12">
                    <c:v>Pencil</c:v>
                  </c:pt>
                </c:lvl>
              </c:multiLvlStrCache>
            </c:multiLvlStrRef>
          </c:cat>
          <c:val>
            <c:numRef>
              <c:f>'2014 Sales by Month'!$E$6:$E$31</c:f>
              <c:numCache>
                <c:formatCode>_("$"* #,##0.00_);_("$"* \(#,##0.00\);_("$"* "-"??_);_(@_)</c:formatCode>
                <c:ptCount val="20"/>
                <c:pt idx="4">
                  <c:v>251.72</c:v>
                </c:pt>
                <c:pt idx="7">
                  <c:v>319.36</c:v>
                </c:pt>
                <c:pt idx="8">
                  <c:v>74.850000000000009</c:v>
                </c:pt>
                <c:pt idx="10">
                  <c:v>1535.04</c:v>
                </c:pt>
                <c:pt idx="11">
                  <c:v>1183.26</c:v>
                </c:pt>
                <c:pt idx="19">
                  <c:v>401.33000000000004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50-EC40-96A0-7D2CCD70D4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24058736"/>
        <c:axId val="1575356512"/>
      </c:barChart>
      <c:catAx>
        <c:axId val="1724058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356512"/>
        <c:crosses val="autoZero"/>
        <c:auto val="1"/>
        <c:lblAlgn val="ctr"/>
        <c:lblOffset val="100"/>
        <c:noMultiLvlLbl val="0"/>
      </c:catAx>
      <c:valAx>
        <c:axId val="1575356512"/>
        <c:scaling>
          <c:orientation val="minMax"/>
        </c:scaling>
        <c:delete val="1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72405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[OfficeStaplesInc_Sales_Analysis.xlsx]2015 Sales by Month!PivotTable1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2015</a:t>
            </a:r>
            <a:r>
              <a:rPr lang="en-US" baseline="0"/>
              <a:t> Item Sales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'2015 Sales by Month'!$B$4:$B$5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'2015 Sales by Month'!$A$6:$A$29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May</c:v>
                  </c:pt>
                  <c:pt idx="4">
                    <c:v>Oct</c:v>
                  </c:pt>
                  <c:pt idx="5">
                    <c:v>Nov</c:v>
                  </c:pt>
                  <c:pt idx="6">
                    <c:v>Dec</c:v>
                  </c:pt>
                  <c:pt idx="7">
                    <c:v>Jun</c:v>
                  </c:pt>
                  <c:pt idx="8">
                    <c:v>Aug</c:v>
                  </c:pt>
                  <c:pt idx="9">
                    <c:v>Apr</c:v>
                  </c:pt>
                  <c:pt idx="10">
                    <c:v>Sep</c:v>
                  </c:pt>
                  <c:pt idx="11">
                    <c:v>Mar</c:v>
                  </c:pt>
                  <c:pt idx="12">
                    <c:v>Jul</c:v>
                  </c:pt>
                  <c:pt idx="13">
                    <c:v>Aug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Binder</c:v>
                  </c:pt>
                  <c:pt idx="7">
                    <c:v>Desk</c:v>
                  </c:pt>
                  <c:pt idx="9">
                    <c:v>Pen</c:v>
                  </c:pt>
                  <c:pt idx="11">
                    <c:v>Pen Set</c:v>
                  </c:pt>
                  <c:pt idx="14">
                    <c:v>Pencil</c:v>
                  </c:pt>
                </c:lvl>
              </c:multiLvlStrCache>
            </c:multiLvlStrRef>
          </c:cat>
          <c:val>
            <c:numRef>
              <c:f>'2015 Sales by Month'!$B$6:$B$29</c:f>
              <c:numCache>
                <c:formatCode>_("$"* #,##0.00_);_("$"* \(#,##0.00\);_("$"* "-"??_);_(@_)</c:formatCode>
                <c:ptCount val="18"/>
                <c:pt idx="0">
                  <c:v>413.54</c:v>
                </c:pt>
                <c:pt idx="1">
                  <c:v>818.09</c:v>
                </c:pt>
                <c:pt idx="2">
                  <c:v>62.93</c:v>
                </c:pt>
                <c:pt idx="11">
                  <c:v>799.5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F6-5147-8666-6B63DF2CAD02}"/>
            </c:ext>
          </c:extLst>
        </c:ser>
        <c:ser>
          <c:idx val="1"/>
          <c:order val="1"/>
          <c:tx>
            <c:strRef>
              <c:f>'2015 Sales by Month'!$C$4:$C$5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'2015 Sales by Month'!$A$6:$A$29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May</c:v>
                  </c:pt>
                  <c:pt idx="4">
                    <c:v>Oct</c:v>
                  </c:pt>
                  <c:pt idx="5">
                    <c:v>Nov</c:v>
                  </c:pt>
                  <c:pt idx="6">
                    <c:v>Dec</c:v>
                  </c:pt>
                  <c:pt idx="7">
                    <c:v>Jun</c:v>
                  </c:pt>
                  <c:pt idx="8">
                    <c:v>Aug</c:v>
                  </c:pt>
                  <c:pt idx="9">
                    <c:v>Apr</c:v>
                  </c:pt>
                  <c:pt idx="10">
                    <c:v>Sep</c:v>
                  </c:pt>
                  <c:pt idx="11">
                    <c:v>Mar</c:v>
                  </c:pt>
                  <c:pt idx="12">
                    <c:v>Jul</c:v>
                  </c:pt>
                  <c:pt idx="13">
                    <c:v>Aug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Binder</c:v>
                  </c:pt>
                  <c:pt idx="7">
                    <c:v>Desk</c:v>
                  </c:pt>
                  <c:pt idx="9">
                    <c:v>Pen</c:v>
                  </c:pt>
                  <c:pt idx="11">
                    <c:v>Pen Set</c:v>
                  </c:pt>
                  <c:pt idx="14">
                    <c:v>Pencil</c:v>
                  </c:pt>
                </c:lvl>
              </c:multiLvlStrCache>
            </c:multiLvlStrRef>
          </c:cat>
          <c:val>
            <c:numRef>
              <c:f>'2015 Sales by Month'!$C$6:$C$29</c:f>
              <c:numCache>
                <c:formatCode>_("$"* #,##0.00_);_("$"* \(#,##0.00\);_("$"* "-"??_);_(@_)</c:formatCode>
                <c:ptCount val="18"/>
                <c:pt idx="3">
                  <c:v>719.2</c:v>
                </c:pt>
                <c:pt idx="7">
                  <c:v>1375</c:v>
                </c:pt>
                <c:pt idx="9">
                  <c:v>479.04</c:v>
                </c:pt>
                <c:pt idx="14">
                  <c:v>395.34000000000003</c:v>
                </c:pt>
                <c:pt idx="15">
                  <c:v>317.47000000000003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F6-5147-8666-6B63DF2CAD02}"/>
            </c:ext>
          </c:extLst>
        </c:ser>
        <c:ser>
          <c:idx val="2"/>
          <c:order val="2"/>
          <c:tx>
            <c:strRef>
              <c:f>'2015 Sales by Month'!$D$4:$D$5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'2015 Sales by Month'!$A$6:$A$29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May</c:v>
                  </c:pt>
                  <c:pt idx="4">
                    <c:v>Oct</c:v>
                  </c:pt>
                  <c:pt idx="5">
                    <c:v>Nov</c:v>
                  </c:pt>
                  <c:pt idx="6">
                    <c:v>Dec</c:v>
                  </c:pt>
                  <c:pt idx="7">
                    <c:v>Jun</c:v>
                  </c:pt>
                  <c:pt idx="8">
                    <c:v>Aug</c:v>
                  </c:pt>
                  <c:pt idx="9">
                    <c:v>Apr</c:v>
                  </c:pt>
                  <c:pt idx="10">
                    <c:v>Sep</c:v>
                  </c:pt>
                  <c:pt idx="11">
                    <c:v>Mar</c:v>
                  </c:pt>
                  <c:pt idx="12">
                    <c:v>Jul</c:v>
                  </c:pt>
                  <c:pt idx="13">
                    <c:v>Aug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Binder</c:v>
                  </c:pt>
                  <c:pt idx="7">
                    <c:v>Desk</c:v>
                  </c:pt>
                  <c:pt idx="9">
                    <c:v>Pen</c:v>
                  </c:pt>
                  <c:pt idx="11">
                    <c:v>Pen Set</c:v>
                  </c:pt>
                  <c:pt idx="14">
                    <c:v>Pencil</c:v>
                  </c:pt>
                </c:lvl>
              </c:multiLvlStrCache>
            </c:multiLvlStrRef>
          </c:cat>
          <c:val>
            <c:numRef>
              <c:f>'2015 Sales by Month'!$D$6:$D$29</c:f>
              <c:numCache>
                <c:formatCode>_("$"* #,##0.00_);_("$"* \(#,##0.00\);_("$"* "-"??_);_(@_)</c:formatCode>
                <c:ptCount val="18"/>
                <c:pt idx="8">
                  <c:v>825</c:v>
                </c:pt>
                <c:pt idx="10">
                  <c:v>379.24</c:v>
                </c:pt>
                <c:pt idx="12">
                  <c:v>1870.83</c:v>
                </c:pt>
                <c:pt idx="13">
                  <c:v>671.58</c:v>
                </c:pt>
                <c:pt idx="16">
                  <c:v>41.93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8F6-5147-8666-6B63DF2CAD02}"/>
            </c:ext>
          </c:extLst>
        </c:ser>
        <c:ser>
          <c:idx val="3"/>
          <c:order val="3"/>
          <c:tx>
            <c:strRef>
              <c:f>'2015 Sales by Month'!$E$4:$E$5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'2015 Sales by Month'!$A$6:$A$29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May</c:v>
                  </c:pt>
                  <c:pt idx="4">
                    <c:v>Oct</c:v>
                  </c:pt>
                  <c:pt idx="5">
                    <c:v>Nov</c:v>
                  </c:pt>
                  <c:pt idx="6">
                    <c:v>Dec</c:v>
                  </c:pt>
                  <c:pt idx="7">
                    <c:v>Jun</c:v>
                  </c:pt>
                  <c:pt idx="8">
                    <c:v>Aug</c:v>
                  </c:pt>
                  <c:pt idx="9">
                    <c:v>Apr</c:v>
                  </c:pt>
                  <c:pt idx="10">
                    <c:v>Sep</c:v>
                  </c:pt>
                  <c:pt idx="11">
                    <c:v>Mar</c:v>
                  </c:pt>
                  <c:pt idx="12">
                    <c:v>Jul</c:v>
                  </c:pt>
                  <c:pt idx="13">
                    <c:v>Aug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Binder</c:v>
                  </c:pt>
                  <c:pt idx="7">
                    <c:v>Desk</c:v>
                  </c:pt>
                  <c:pt idx="9">
                    <c:v>Pen</c:v>
                  </c:pt>
                  <c:pt idx="11">
                    <c:v>Pen Set</c:v>
                  </c:pt>
                  <c:pt idx="14">
                    <c:v>Pencil</c:v>
                  </c:pt>
                </c:lvl>
              </c:multiLvlStrCache>
            </c:multiLvlStrRef>
          </c:cat>
          <c:val>
            <c:numRef>
              <c:f>'2015 Sales by Month'!$E$6:$E$29</c:f>
              <c:numCache>
                <c:formatCode>_("$"* #,##0.00_);_("$"* \(#,##0.00\);_("$"* "-"??_);_(@_)</c:formatCode>
                <c:ptCount val="18"/>
                <c:pt idx="4">
                  <c:v>512.43000000000006</c:v>
                </c:pt>
                <c:pt idx="5">
                  <c:v>98.89</c:v>
                </c:pt>
                <c:pt idx="6">
                  <c:v>1096.78</c:v>
                </c:pt>
                <c:pt idx="17">
                  <c:v>83.86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8F6-5147-8666-6B63DF2CAD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24058736"/>
        <c:axId val="1575356512"/>
      </c:barChart>
      <c:catAx>
        <c:axId val="1724058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356512"/>
        <c:crosses val="autoZero"/>
        <c:auto val="1"/>
        <c:lblAlgn val="ctr"/>
        <c:lblOffset val="100"/>
        <c:noMultiLvlLbl val="0"/>
      </c:catAx>
      <c:valAx>
        <c:axId val="1575356512"/>
        <c:scaling>
          <c:orientation val="minMax"/>
        </c:scaling>
        <c:delete val="1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72405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[OfficeStaplesInc_Sales_Analysis.xlsx]2014 Vs 2015 Sales!PivotTable4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 Vs 2015 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'2014 Vs 2015 Sales'!$B$3:$B$4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'2014 Vs 2015 Sales'!$A$5:$A$17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'2014 Vs 2015 Sales'!$B$5:$B$17</c:f>
              <c:numCache>
                <c:formatCode>_("$"* #,##0.00_);_("$"* \(#,##0.00\);_("$"* "-"??_);_(@_)</c:formatCode>
                <c:ptCount val="12"/>
                <c:pt idx="0">
                  <c:v>1018.5500000000001</c:v>
                </c:pt>
                <c:pt idx="1">
                  <c:v>350.37</c:v>
                </c:pt>
                <c:pt idx="2">
                  <c:v>335.44</c:v>
                </c:pt>
                <c:pt idx="3">
                  <c:v>988.65</c:v>
                </c:pt>
                <c:pt idx="4">
                  <c:v>730.78</c:v>
                </c:pt>
                <c:pt idx="5">
                  <c:v>1078.5</c:v>
                </c:pt>
                <c:pt idx="6">
                  <c:v>988.90000000000009</c:v>
                </c:pt>
                <c:pt idx="7">
                  <c:v>209.65</c:v>
                </c:pt>
                <c:pt idx="8">
                  <c:v>805.84</c:v>
                </c:pt>
                <c:pt idx="9">
                  <c:v>571.08000000000004</c:v>
                </c:pt>
                <c:pt idx="10">
                  <c:v>1609.8899999999999</c:v>
                </c:pt>
                <c:pt idx="11">
                  <c:v>1584.5900000000001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9-1A49-B80A-E63C7EF9FD2A}"/>
            </c:ext>
          </c:extLst>
        </c:ser>
        <c:ser>
          <c:idx val="1"/>
          <c:order val="1"/>
          <c:tx>
            <c:strRef>
              <c:f>'2014 Vs 2015 Sales'!$C$3:$C$4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'2014 Vs 2015 Sales'!$A$5:$A$17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'2014 Vs 2015 Sales'!$C$5:$C$17</c:f>
              <c:numCache>
                <c:formatCode>_("$"* #,##0.00_);_("$"* \(#,##0.00\);_("$"* "-"??_);_(@_)</c:formatCode>
                <c:ptCount val="12"/>
                <c:pt idx="0">
                  <c:v>413.54</c:v>
                </c:pt>
                <c:pt idx="1">
                  <c:v>818.09</c:v>
                </c:pt>
                <c:pt idx="2">
                  <c:v>862.43</c:v>
                </c:pt>
                <c:pt idx="3">
                  <c:v>874.38000000000011</c:v>
                </c:pt>
                <c:pt idx="4">
                  <c:v>1036.67</c:v>
                </c:pt>
                <c:pt idx="5">
                  <c:v>1375</c:v>
                </c:pt>
                <c:pt idx="6">
                  <c:v>1870.83</c:v>
                </c:pt>
                <c:pt idx="7">
                  <c:v>1496.58</c:v>
                </c:pt>
                <c:pt idx="8">
                  <c:v>421.17</c:v>
                </c:pt>
                <c:pt idx="9">
                  <c:v>596.29000000000008</c:v>
                </c:pt>
                <c:pt idx="10">
                  <c:v>98.89</c:v>
                </c:pt>
                <c:pt idx="11">
                  <c:v>1096.78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49-1A49-B80A-E63C7EF9FD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087703216"/>
        <c:axId val="1087522432"/>
      </c:barChart>
      <c:catAx>
        <c:axId val="1087703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522432"/>
        <c:crosses val="autoZero"/>
        <c:auto val="1"/>
        <c:lblAlgn val="ctr"/>
        <c:lblOffset val="100"/>
        <c:noMultiLvlLbl val="0"/>
      </c:catAx>
      <c:valAx>
        <c:axId val="1087522432"/>
        <c:scaling>
          <c:orientation val="minMax"/>
        </c:scaling>
        <c:delete val="1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08770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4333561184651582"/>
          <c:y val="8.6102036832172837E-2"/>
          <c:w val="0.15172597373575381"/>
          <c:h val="4.7094856944534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sv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28466</xdr:colOff>
      <xdr:row>12</xdr:row>
      <xdr:rowOff>188365</xdr:rowOff>
    </xdr:from>
    <xdr:to>
      <xdr:col>13</xdr:col>
      <xdr:colOff>306161</xdr:colOff>
      <xdr:row>25</xdr:row>
      <xdr:rowOff>122464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D09E8DF-3B4E-2E4E-9027-6377ADDAF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24294</xdr:colOff>
      <xdr:row>26</xdr:row>
      <xdr:rowOff>16707</xdr:rowOff>
    </xdr:from>
    <xdr:to>
      <xdr:col>13</xdr:col>
      <xdr:colOff>303545</xdr:colOff>
      <xdr:row>38</xdr:row>
      <xdr:rowOff>141305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D59A542F-74A1-A94D-881A-EC6A1717D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309564</xdr:colOff>
      <xdr:row>0</xdr:row>
      <xdr:rowOff>109536</xdr:rowOff>
    </xdr:from>
    <xdr:to>
      <xdr:col>0</xdr:col>
      <xdr:colOff>1109664</xdr:colOff>
      <xdr:row>4</xdr:row>
      <xdr:rowOff>107503</xdr:rowOff>
    </xdr:to>
    <xdr:pic>
      <xdr:nvPicPr>
        <xdr:cNvPr id="10" name="Graphic 9" descr="Storytelling with solid fill">
          <a:extLst>
            <a:ext uri="{FF2B5EF4-FFF2-40B4-BE49-F238E27FC236}">
              <a16:creationId xmlns:a16="http://schemas.microsoft.com/office/drawing/2014/main" id="{8FF3324F-E2F5-0F66-C2D6-5D4AF1EF4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09564" y="109536"/>
          <a:ext cx="800100" cy="7980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44509</xdr:colOff>
      <xdr:row>62</xdr:row>
      <xdr:rowOff>129077</xdr:rowOff>
    </xdr:from>
    <xdr:to>
      <xdr:col>3</xdr:col>
      <xdr:colOff>0</xdr:colOff>
      <xdr:row>66</xdr:row>
      <xdr:rowOff>146880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A610F46-2BF6-8EC8-2FC6-410BBE0F7CE7}"/>
            </a:ext>
          </a:extLst>
        </xdr:cNvPr>
        <xdr:cNvSpPr txBox="1"/>
      </xdr:nvSpPr>
      <xdr:spPr>
        <a:xfrm>
          <a:off x="44509" y="12329089"/>
          <a:ext cx="3151262" cy="80116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If they want to make $50,000</a:t>
          </a:r>
          <a:r>
            <a:rPr lang="en-CA" sz="1100" baseline="0"/>
            <a:t> Revenue and they are planning to start selling printers, their total sales for the printer category needs to be at least $30,372.12.</a:t>
          </a:r>
          <a:endParaRPr lang="en-CA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23819</xdr:rowOff>
    </xdr:from>
    <xdr:to>
      <xdr:col>4</xdr:col>
      <xdr:colOff>445324</xdr:colOff>
      <xdr:row>20</xdr:row>
      <xdr:rowOff>160813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515D9-C2AA-CE7D-574C-779F60F32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7870</xdr:rowOff>
    </xdr:from>
    <xdr:to>
      <xdr:col>4</xdr:col>
      <xdr:colOff>443176</xdr:colOff>
      <xdr:row>31</xdr:row>
      <xdr:rowOff>158662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4288BC-9D87-65CA-03DE-31A3DB531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9525</xdr:rowOff>
    </xdr:from>
    <xdr:to>
      <xdr:col>3</xdr:col>
      <xdr:colOff>1052512</xdr:colOff>
      <xdr:row>31</xdr:row>
      <xdr:rowOff>185738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C83E23-A966-CF30-6028-D0EDD3235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4763</xdr:rowOff>
    </xdr:from>
    <xdr:to>
      <xdr:col>4</xdr:col>
      <xdr:colOff>80962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36532C-D35A-C7A1-7A0C-C411AAB82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161680</xdr:colOff>
      <xdr:row>2</xdr:row>
      <xdr:rowOff>183173</xdr:rowOff>
    </xdr:from>
    <xdr:to>
      <xdr:col>18</xdr:col>
      <xdr:colOff>630115</xdr:colOff>
      <xdr:row>30</xdr:row>
      <xdr:rowOff>131883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9FD92E-B380-F269-5594-F13EB5D5A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178547</xdr:colOff>
      <xdr:row>3</xdr:row>
      <xdr:rowOff>18674</xdr:rowOff>
    </xdr:from>
    <xdr:to>
      <xdr:col>18</xdr:col>
      <xdr:colOff>672351</xdr:colOff>
      <xdr:row>29</xdr:row>
      <xdr:rowOff>15807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F1407E-727A-434D-B5EB-AA959C77C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175461</xdr:colOff>
      <xdr:row>1</xdr:row>
      <xdr:rowOff>138715</xdr:rowOff>
    </xdr:from>
    <xdr:to>
      <xdr:col>23</xdr:col>
      <xdr:colOff>422470</xdr:colOff>
      <xdr:row>24</xdr:row>
      <xdr:rowOff>82696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71EC0-E97F-A528-5FE8-048F0E75D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kash\Downloads\Human_Resources.xlsx" TargetMode="External"/><Relationship Id="rId1" Type="http://schemas.openxmlformats.org/officeDocument/2006/relationships/externalLinkPath" Target="Human_Resour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uman_Resources"/>
    </sheet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ba tayari" refreshedDate="45149.438113194446" createdVersion="8" refreshedVersion="8" minRefreshableVersion="3" recordCount="43" xr:uid="{B4D112A7-68C7-4D4F-8B82-2089D0486481}">
  <cacheSource type="worksheet">
    <worksheetSource name="Orders"/>
  </cacheSource>
  <cacheFields count="9">
    <cacheField name="OrderDate" numFmtId="14">
      <sharedItems containsSemiMixedTypes="0" containsNonDate="0" containsDate="1" containsString="0" minDate="2014-01-06T00:00:00" maxDate="2015-12-22T00:00:00" count="43">
        <d v="2014-09-01T00:00:00"/>
        <d v="2015-06-17T00:00:00"/>
        <d v="2015-09-10T00:00:00"/>
        <d v="2015-11-17T00:00:00"/>
        <d v="2015-10-31T00:00:00"/>
        <d v="2014-02-26T00:00:00"/>
        <d v="2014-10-05T00:00:00"/>
        <d v="2015-12-21T00:00:00"/>
        <d v="2014-02-09T00:00:00"/>
        <d v="2015-08-07T00:00:00"/>
        <d v="2015-01-15T00:00:00"/>
        <d v="2014-01-23T00:00:00"/>
        <d v="2015-03-24T00:00:00"/>
        <d v="2015-05-14T00:00:00"/>
        <d v="2015-07-21T00:00:00"/>
        <d v="2015-04-10T00:00:00"/>
        <d v="2014-12-12T00:00:00"/>
        <d v="2014-04-18T00:00:00"/>
        <d v="2015-05-31T00:00:00"/>
        <d v="2015-02-01T00:00:00"/>
        <d v="2014-05-05T00:00:00"/>
        <d v="2014-06-25T00:00:00"/>
        <d v="2015-12-04T00:00:00"/>
        <d v="2014-11-25T00:00:00"/>
        <d v="2015-02-18T00:00:00"/>
        <d v="2014-11-08T00:00:00"/>
        <d v="2014-09-18T00:00:00"/>
        <d v="2014-07-12T00:00:00"/>
        <d v="2014-08-15T00:00:00"/>
        <d v="2014-04-01T00:00:00"/>
        <d v="2014-06-08T00:00:00"/>
        <d v="2015-07-04T00:00:00"/>
        <d v="2014-10-22T00:00:00"/>
        <d v="2014-12-29T00:00:00"/>
        <d v="2014-07-29T00:00:00"/>
        <d v="2014-01-06T00:00:00"/>
        <d v="2015-04-27T00:00:00"/>
        <d v="2015-08-24T00:00:00"/>
        <d v="2015-03-07T00:00:00"/>
        <d v="2014-05-22T00:00:00"/>
        <d v="2014-03-15T00:00:00"/>
        <d v="2015-10-14T00:00:00"/>
        <d v="2015-09-27T00:00:00"/>
      </sharedItems>
      <fieldGroup par="8" base="0">
        <rangePr groupBy="months" startDate="2014-01-06T00:00:00" endDate="2015-12-22T00:00:00"/>
        <groupItems count="14">
          <s v="&lt;2014-01-0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5-12-22"/>
        </groupItems>
      </fieldGroup>
    </cacheField>
    <cacheField name="Region" numFmtId="0">
      <sharedItems count="3">
        <s v="Central"/>
        <s v="East"/>
        <s v="West"/>
      </sharedItems>
    </cacheField>
    <cacheField name="Representative" numFmtId="0">
      <sharedItems count="11">
        <s v="Kevin Smith"/>
        <s v="John Kivell"/>
        <s v="Samantha Gill"/>
        <s v="Susan Jardine"/>
        <s v="Sean Andrews"/>
        <s v="Nina Morgan"/>
        <s v="Joe Jones"/>
        <s v="Justin Parent"/>
        <s v="Sebastien Howard"/>
        <s v="Andrew Sorvino"/>
        <s v="Mike Thompson"/>
      </sharedItems>
    </cacheField>
    <cacheField name="Item" numFmtId="0">
      <sharedItems count="5">
        <s v="Desk"/>
        <s v="Pencil"/>
        <s v="Binder"/>
        <s v="Pen"/>
        <s v="Pen Set"/>
      </sharedItems>
    </cacheField>
    <cacheField name="Units" numFmtId="0">
      <sharedItems containsSemiMixedTypes="0" containsString="0" containsNumber="1" containsInteger="1" minValue="2" maxValue="96" count="37">
        <n v="2"/>
        <n v="5"/>
        <n v="7"/>
        <n v="11"/>
        <n v="14"/>
        <n v="27"/>
        <n v="28"/>
        <n v="36"/>
        <n v="42"/>
        <n v="46"/>
        <n v="50"/>
        <n v="53"/>
        <n v="55"/>
        <n v="66"/>
        <n v="67"/>
        <n v="75"/>
        <n v="80"/>
        <n v="87"/>
        <n v="90"/>
        <n v="94"/>
        <n v="96"/>
        <n v="4"/>
        <n v="15"/>
        <n v="16"/>
        <n v="29"/>
        <n v="35"/>
        <n v="60"/>
        <n v="62"/>
        <n v="64"/>
        <n v="74"/>
        <n v="81"/>
        <n v="95"/>
        <n v="3"/>
        <n v="32"/>
        <n v="56"/>
        <n v="57"/>
        <n v="76"/>
      </sharedItems>
    </cacheField>
    <cacheField name="Unit Cost" numFmtId="164">
      <sharedItems containsSemiMixedTypes="0" containsString="0" containsNumber="1" minValue="4.99" maxValue="275"/>
    </cacheField>
    <cacheField name="Total Sales" numFmtId="44">
      <sharedItems containsSemiMixedTypes="0" containsString="0" containsNumber="1" minValue="35.96" maxValue="1535.04" count="40">
        <n v="550"/>
        <n v="1375"/>
        <n v="41.93"/>
        <n v="98.89"/>
        <n v="83.86"/>
        <n v="134.73000000000002"/>
        <n v="251.72"/>
        <n v="215.64000000000001"/>
        <n v="671.58"/>
        <n v="413.54"/>
        <n v="449.5"/>
        <n v="799.5"/>
        <n v="317.47000000000003"/>
        <n v="879.45"/>
        <n v="395.34000000000003"/>
        <n v="401.33000000000004"/>
        <n v="449.25"/>
        <n v="719.2"/>
        <n v="782.13"/>
        <n v="539.1"/>
        <n v="845.06000000000006"/>
        <n v="1535.04"/>
        <n v="35.96"/>
        <n v="74.850000000000009"/>
        <n v="255.84"/>
        <n v="260.70999999999998"/>
        <n v="209.65"/>
        <n v="539.4"/>
        <n v="991.38"/>
        <n v="319.36"/>
        <n v="1183.26"/>
        <n v="728.19"/>
        <n v="569.05000000000007"/>
        <n v="479.04"/>
        <n v="825"/>
        <n v="62.93"/>
        <n v="191.68"/>
        <n v="335.44"/>
        <n v="512.43000000000006"/>
        <n v="379.24"/>
      </sharedItems>
    </cacheField>
    <cacheField name="Quarters" numFmtId="0" databaseField="0">
      <fieldGroup base="0">
        <rangePr groupBy="quarters" startDate="2014-01-06T00:00:00" endDate="2015-12-22T00:00:00"/>
        <groupItems count="6">
          <s v="&lt;2014-01-06"/>
          <s v="Qtr1"/>
          <s v="Qtr2"/>
          <s v="Qtr3"/>
          <s v="Qtr4"/>
          <s v="&gt;2015-12-22"/>
        </groupItems>
      </fieldGroup>
    </cacheField>
    <cacheField name="Years" numFmtId="0" databaseField="0">
      <fieldGroup base="0">
        <rangePr groupBy="years" startDate="2014-01-06T00:00:00" endDate="2015-12-22T00:00:00"/>
        <groupItems count="4">
          <s v="&lt;2014-01-06"/>
          <s v="2014"/>
          <s v="2015"/>
          <s v="&gt;2015-12-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x v="0"/>
    <x v="0"/>
    <x v="0"/>
    <n v="275"/>
    <x v="0"/>
  </r>
  <r>
    <x v="1"/>
    <x v="0"/>
    <x v="1"/>
    <x v="0"/>
    <x v="1"/>
    <n v="275"/>
    <x v="1"/>
  </r>
  <r>
    <x v="2"/>
    <x v="0"/>
    <x v="2"/>
    <x v="1"/>
    <x v="2"/>
    <n v="5.99"/>
    <x v="2"/>
  </r>
  <r>
    <x v="3"/>
    <x v="0"/>
    <x v="3"/>
    <x v="2"/>
    <x v="3"/>
    <n v="8.99"/>
    <x v="3"/>
  </r>
  <r>
    <x v="4"/>
    <x v="0"/>
    <x v="4"/>
    <x v="1"/>
    <x v="4"/>
    <n v="5.99"/>
    <x v="4"/>
  </r>
  <r>
    <x v="5"/>
    <x v="0"/>
    <x v="2"/>
    <x v="3"/>
    <x v="5"/>
    <n v="4.99"/>
    <x v="5"/>
  </r>
  <r>
    <x v="6"/>
    <x v="0"/>
    <x v="5"/>
    <x v="2"/>
    <x v="6"/>
    <n v="8.99"/>
    <x v="6"/>
  </r>
  <r>
    <x v="7"/>
    <x v="0"/>
    <x v="4"/>
    <x v="2"/>
    <x v="6"/>
    <n v="8.99"/>
    <x v="6"/>
  </r>
  <r>
    <x v="8"/>
    <x v="0"/>
    <x v="3"/>
    <x v="1"/>
    <x v="7"/>
    <n v="5.99"/>
    <x v="7"/>
  </r>
  <r>
    <x v="9"/>
    <x v="0"/>
    <x v="1"/>
    <x v="4"/>
    <x v="8"/>
    <n v="15.99"/>
    <x v="8"/>
  </r>
  <r>
    <x v="10"/>
    <x v="0"/>
    <x v="2"/>
    <x v="2"/>
    <x v="9"/>
    <n v="8.99"/>
    <x v="9"/>
  </r>
  <r>
    <x v="11"/>
    <x v="0"/>
    <x v="1"/>
    <x v="2"/>
    <x v="10"/>
    <n v="8.99"/>
    <x v="10"/>
  </r>
  <r>
    <x v="12"/>
    <x v="0"/>
    <x v="3"/>
    <x v="4"/>
    <x v="10"/>
    <n v="15.99"/>
    <x v="11"/>
  </r>
  <r>
    <x v="13"/>
    <x v="0"/>
    <x v="2"/>
    <x v="1"/>
    <x v="11"/>
    <n v="5.99"/>
    <x v="12"/>
  </r>
  <r>
    <x v="14"/>
    <x v="0"/>
    <x v="5"/>
    <x v="4"/>
    <x v="12"/>
    <n v="15.99"/>
    <x v="13"/>
  </r>
  <r>
    <x v="15"/>
    <x v="0"/>
    <x v="4"/>
    <x v="1"/>
    <x v="13"/>
    <n v="5.99"/>
    <x v="14"/>
  </r>
  <r>
    <x v="16"/>
    <x v="0"/>
    <x v="0"/>
    <x v="1"/>
    <x v="14"/>
    <n v="5.99"/>
    <x v="15"/>
  </r>
  <r>
    <x v="17"/>
    <x v="0"/>
    <x v="4"/>
    <x v="1"/>
    <x v="15"/>
    <n v="5.99"/>
    <x v="16"/>
  </r>
  <r>
    <x v="18"/>
    <x v="0"/>
    <x v="2"/>
    <x v="2"/>
    <x v="16"/>
    <n v="8.99"/>
    <x v="17"/>
  </r>
  <r>
    <x v="19"/>
    <x v="0"/>
    <x v="0"/>
    <x v="2"/>
    <x v="17"/>
    <n v="8.99"/>
    <x v="18"/>
  </r>
  <r>
    <x v="20"/>
    <x v="0"/>
    <x v="3"/>
    <x v="1"/>
    <x v="18"/>
    <n v="5.99"/>
    <x v="19"/>
  </r>
  <r>
    <x v="21"/>
    <x v="0"/>
    <x v="5"/>
    <x v="1"/>
    <x v="18"/>
    <n v="5.99"/>
    <x v="19"/>
  </r>
  <r>
    <x v="22"/>
    <x v="0"/>
    <x v="3"/>
    <x v="2"/>
    <x v="19"/>
    <n v="8.99"/>
    <x v="20"/>
  </r>
  <r>
    <x v="23"/>
    <x v="0"/>
    <x v="1"/>
    <x v="4"/>
    <x v="20"/>
    <n v="15.99"/>
    <x v="21"/>
  </r>
  <r>
    <x v="24"/>
    <x v="1"/>
    <x v="6"/>
    <x v="2"/>
    <x v="21"/>
    <n v="8.99"/>
    <x v="22"/>
  </r>
  <r>
    <x v="25"/>
    <x v="1"/>
    <x v="7"/>
    <x v="3"/>
    <x v="22"/>
    <n v="4.99"/>
    <x v="23"/>
  </r>
  <r>
    <x v="26"/>
    <x v="1"/>
    <x v="6"/>
    <x v="4"/>
    <x v="23"/>
    <n v="15.99"/>
    <x v="24"/>
  </r>
  <r>
    <x v="27"/>
    <x v="1"/>
    <x v="8"/>
    <x v="2"/>
    <x v="24"/>
    <n v="8.99"/>
    <x v="25"/>
  </r>
  <r>
    <x v="28"/>
    <x v="1"/>
    <x v="6"/>
    <x v="1"/>
    <x v="25"/>
    <n v="5.99"/>
    <x v="26"/>
  </r>
  <r>
    <x v="29"/>
    <x v="1"/>
    <x v="6"/>
    <x v="2"/>
    <x v="26"/>
    <n v="8.99"/>
    <x v="27"/>
  </r>
  <r>
    <x v="30"/>
    <x v="1"/>
    <x v="6"/>
    <x v="2"/>
    <x v="26"/>
    <n v="8.99"/>
    <x v="27"/>
  </r>
  <r>
    <x v="31"/>
    <x v="1"/>
    <x v="6"/>
    <x v="4"/>
    <x v="27"/>
    <n v="15.99"/>
    <x v="28"/>
  </r>
  <r>
    <x v="32"/>
    <x v="1"/>
    <x v="6"/>
    <x v="3"/>
    <x v="28"/>
    <n v="4.99"/>
    <x v="29"/>
  </r>
  <r>
    <x v="33"/>
    <x v="1"/>
    <x v="7"/>
    <x v="4"/>
    <x v="29"/>
    <n v="15.99"/>
    <x v="30"/>
  </r>
  <r>
    <x v="34"/>
    <x v="1"/>
    <x v="7"/>
    <x v="2"/>
    <x v="30"/>
    <n v="8.99"/>
    <x v="31"/>
  </r>
  <r>
    <x v="35"/>
    <x v="1"/>
    <x v="6"/>
    <x v="1"/>
    <x v="31"/>
    <n v="5.99"/>
    <x v="32"/>
  </r>
  <r>
    <x v="36"/>
    <x v="1"/>
    <x v="8"/>
    <x v="3"/>
    <x v="20"/>
    <n v="4.99"/>
    <x v="33"/>
  </r>
  <r>
    <x v="37"/>
    <x v="2"/>
    <x v="9"/>
    <x v="0"/>
    <x v="32"/>
    <n v="275"/>
    <x v="34"/>
  </r>
  <r>
    <x v="38"/>
    <x v="2"/>
    <x v="9"/>
    <x v="2"/>
    <x v="2"/>
    <n v="8.99"/>
    <x v="35"/>
  </r>
  <r>
    <x v="39"/>
    <x v="2"/>
    <x v="10"/>
    <x v="1"/>
    <x v="33"/>
    <n v="5.99"/>
    <x v="36"/>
  </r>
  <r>
    <x v="40"/>
    <x v="2"/>
    <x v="9"/>
    <x v="1"/>
    <x v="34"/>
    <n v="5.99"/>
    <x v="37"/>
  </r>
  <r>
    <x v="41"/>
    <x v="2"/>
    <x v="10"/>
    <x v="2"/>
    <x v="35"/>
    <n v="8.99"/>
    <x v="38"/>
  </r>
  <r>
    <x v="42"/>
    <x v="2"/>
    <x v="9"/>
    <x v="3"/>
    <x v="36"/>
    <n v="4.99"/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AA52AF-2CC6-D340-8942-79B4F488742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" colHeaderCaption="">
  <location ref="A4:F31" firstHeaderRow="1" firstDataRow="2" firstDataCol="1" rowPageCount="1" colPageCount="1"/>
  <pivotFields count="9">
    <pivotField axis="axisRow" numFmtId="14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 defaultSubtotal="0">
      <items count="5">
        <item x="2"/>
        <item x="0"/>
        <item x="3"/>
        <item x="4"/>
        <item x="1"/>
      </items>
    </pivotField>
    <pivotField showAll="0"/>
    <pivotField numFmtId="164" showAll="0"/>
    <pivotField dataField="1" numFmtId="44" showAll="0">
      <items count="41">
        <item x="22"/>
        <item x="2"/>
        <item x="35"/>
        <item x="23"/>
        <item x="4"/>
        <item x="3"/>
        <item x="5"/>
        <item x="36"/>
        <item x="26"/>
        <item x="7"/>
        <item x="6"/>
        <item x="24"/>
        <item x="25"/>
        <item x="12"/>
        <item x="29"/>
        <item x="37"/>
        <item x="39"/>
        <item x="14"/>
        <item x="15"/>
        <item x="9"/>
        <item x="16"/>
        <item x="10"/>
        <item x="33"/>
        <item x="38"/>
        <item x="19"/>
        <item x="27"/>
        <item x="0"/>
        <item x="32"/>
        <item x="8"/>
        <item x="17"/>
        <item x="31"/>
        <item x="18"/>
        <item x="11"/>
        <item x="34"/>
        <item x="20"/>
        <item x="13"/>
        <item x="28"/>
        <item x="30"/>
        <item x="1"/>
        <item x="21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5">
        <item h="1" sd="0" x="0"/>
        <item sd="0" x="1"/>
        <item h="1" sd="0" x="2"/>
        <item h="1" sd="0" x="3"/>
        <item t="default"/>
      </items>
    </pivotField>
  </pivotFields>
  <rowFields count="2">
    <field x="3"/>
    <field x="0"/>
  </rowFields>
  <rowItems count="26">
    <i>
      <x/>
    </i>
    <i r="1">
      <x v="1"/>
    </i>
    <i r="1">
      <x v="4"/>
    </i>
    <i r="1">
      <x v="6"/>
    </i>
    <i r="1">
      <x v="7"/>
    </i>
    <i r="1">
      <x v="10"/>
    </i>
    <i>
      <x v="1"/>
    </i>
    <i r="1">
      <x v="9"/>
    </i>
    <i>
      <x v="2"/>
    </i>
    <i r="1">
      <x v="2"/>
    </i>
    <i r="1">
      <x v="10"/>
    </i>
    <i r="1">
      <x v="11"/>
    </i>
    <i>
      <x v="3"/>
    </i>
    <i r="1">
      <x v="9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12"/>
    </i>
    <i t="grand">
      <x/>
    </i>
  </rowItems>
  <colFields count="1">
    <field x="7"/>
  </colFields>
  <colItems count="5">
    <i>
      <x v="1"/>
    </i>
    <i>
      <x v="2"/>
    </i>
    <i>
      <x v="3"/>
    </i>
    <i>
      <x v="4"/>
    </i>
    <i t="grand">
      <x/>
    </i>
  </colItems>
  <pageFields count="1">
    <pageField fld="8" hier="-1"/>
  </pageFields>
  <dataFields count="1">
    <dataField name="Items" fld="6" baseField="0" baseItem="0" numFmtId="164"/>
  </dataFields>
  <formats count="1">
    <format dxfId="6">
      <pivotArea outline="0" collapsedLevelsAreSubtotals="1" fieldPosition="0"/>
    </format>
  </format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D56220-6588-A941-9ED4-D42679FEB12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" colHeaderCaption="">
  <location ref="A4:F29" firstHeaderRow="1" firstDataRow="2" firstDataCol="1" rowPageCount="1" colPageCount="1"/>
  <pivotFields count="9">
    <pivotField axis="axisRow" numFmtId="14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showAll="0" defaultSubtotal="0">
      <items count="5">
        <item x="2"/>
        <item x="0"/>
        <item x="3"/>
        <item x="4"/>
        <item x="1"/>
      </items>
    </pivotField>
    <pivotField showAll="0"/>
    <pivotField numFmtId="164" showAll="0"/>
    <pivotField dataField="1" numFmtId="44" showAll="0">
      <items count="41">
        <item x="22"/>
        <item x="2"/>
        <item x="35"/>
        <item x="23"/>
        <item x="4"/>
        <item x="3"/>
        <item x="5"/>
        <item x="36"/>
        <item x="26"/>
        <item x="7"/>
        <item x="6"/>
        <item x="24"/>
        <item x="25"/>
        <item x="12"/>
        <item x="29"/>
        <item x="37"/>
        <item x="39"/>
        <item x="14"/>
        <item x="15"/>
        <item x="9"/>
        <item x="16"/>
        <item x="10"/>
        <item x="33"/>
        <item x="38"/>
        <item x="19"/>
        <item x="27"/>
        <item x="0"/>
        <item x="32"/>
        <item x="8"/>
        <item x="17"/>
        <item x="31"/>
        <item x="18"/>
        <item x="11"/>
        <item x="34"/>
        <item x="20"/>
        <item x="13"/>
        <item x="28"/>
        <item x="30"/>
        <item x="1"/>
        <item x="21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5">
        <item h="1" sd="0" x="0"/>
        <item h="1" sd="0" x="1"/>
        <item sd="0" x="2"/>
        <item h="1" sd="0" x="3"/>
        <item t="default"/>
      </items>
    </pivotField>
  </pivotFields>
  <rowFields count="2">
    <field x="3"/>
    <field x="0"/>
  </rowFields>
  <rowItems count="24">
    <i>
      <x/>
    </i>
    <i r="1">
      <x v="1"/>
    </i>
    <i r="1">
      <x v="2"/>
    </i>
    <i r="1">
      <x v="3"/>
    </i>
    <i r="1">
      <x v="5"/>
    </i>
    <i r="1">
      <x v="10"/>
    </i>
    <i r="1">
      <x v="11"/>
    </i>
    <i r="1">
      <x v="12"/>
    </i>
    <i>
      <x v="1"/>
    </i>
    <i r="1">
      <x v="6"/>
    </i>
    <i r="1">
      <x v="8"/>
    </i>
    <i>
      <x v="2"/>
    </i>
    <i r="1">
      <x v="4"/>
    </i>
    <i r="1">
      <x v="9"/>
    </i>
    <i>
      <x v="3"/>
    </i>
    <i r="1">
      <x v="3"/>
    </i>
    <i r="1">
      <x v="7"/>
    </i>
    <i r="1">
      <x v="8"/>
    </i>
    <i>
      <x v="4"/>
    </i>
    <i r="1">
      <x v="4"/>
    </i>
    <i r="1">
      <x v="5"/>
    </i>
    <i r="1">
      <x v="9"/>
    </i>
    <i r="1">
      <x v="10"/>
    </i>
    <i t="grand">
      <x/>
    </i>
  </rowItems>
  <colFields count="1">
    <field x="7"/>
  </colFields>
  <colItems count="5">
    <i>
      <x v="1"/>
    </i>
    <i>
      <x v="2"/>
    </i>
    <i>
      <x v="3"/>
    </i>
    <i>
      <x v="4"/>
    </i>
    <i t="grand">
      <x/>
    </i>
  </colItems>
  <pageFields count="1">
    <pageField fld="8" hier="-1"/>
  </pageFields>
  <dataFields count="1">
    <dataField name="Items" fld="6" baseField="0" baseItem="0" numFmtId="164"/>
  </dataFields>
  <formats count="1">
    <format dxfId="5">
      <pivotArea outline="0" collapsedLevelsAreSubtotals="1" fieldPosition="0"/>
    </format>
  </formats>
  <chartFormats count="9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8F7E65-25D1-3642-A1FE-532D3666C1D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" colHeaderCaption="">
  <location ref="A3:D17" firstHeaderRow="1" firstDataRow="2" firstDataCol="1"/>
  <pivotFields count="9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>
      <items count="38">
        <item x="0"/>
        <item x="32"/>
        <item x="21"/>
        <item x="1"/>
        <item x="2"/>
        <item x="3"/>
        <item x="4"/>
        <item x="22"/>
        <item x="23"/>
        <item x="5"/>
        <item x="6"/>
        <item x="24"/>
        <item x="33"/>
        <item x="25"/>
        <item x="7"/>
        <item x="8"/>
        <item x="9"/>
        <item x="10"/>
        <item x="11"/>
        <item x="12"/>
        <item x="34"/>
        <item x="35"/>
        <item x="26"/>
        <item x="27"/>
        <item x="28"/>
        <item x="13"/>
        <item x="14"/>
        <item x="29"/>
        <item x="15"/>
        <item x="36"/>
        <item x="16"/>
        <item x="30"/>
        <item x="17"/>
        <item x="18"/>
        <item x="19"/>
        <item x="31"/>
        <item x="20"/>
        <item t="default"/>
      </items>
    </pivotField>
    <pivotField numFmtId="164" showAll="0"/>
    <pivotField dataField="1" numFmtId="44" showAll="0">
      <items count="41">
        <item x="22"/>
        <item x="2"/>
        <item x="35"/>
        <item x="23"/>
        <item x="4"/>
        <item x="3"/>
        <item x="5"/>
        <item x="36"/>
        <item x="26"/>
        <item x="7"/>
        <item x="6"/>
        <item x="24"/>
        <item x="25"/>
        <item x="12"/>
        <item x="29"/>
        <item x="37"/>
        <item x="39"/>
        <item x="14"/>
        <item x="15"/>
        <item x="9"/>
        <item x="16"/>
        <item x="10"/>
        <item x="33"/>
        <item x="38"/>
        <item x="19"/>
        <item x="27"/>
        <item x="0"/>
        <item x="32"/>
        <item x="8"/>
        <item x="17"/>
        <item x="31"/>
        <item x="18"/>
        <item x="11"/>
        <item x="34"/>
        <item x="20"/>
        <item x="13"/>
        <item x="28"/>
        <item x="30"/>
        <item x="1"/>
        <item x="21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sd="0" x="1"/>
        <item sd="0" x="2"/>
        <item sd="0" x="3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8"/>
  </colFields>
  <colItems count="3">
    <i>
      <x v="1"/>
    </i>
    <i>
      <x v="2"/>
    </i>
    <i t="grand">
      <x/>
    </i>
  </colItems>
  <dataFields count="1">
    <dataField name="Sales Month" fld="6" baseField="0" baseItem="0" numFmtId="164"/>
  </dataFields>
  <formats count="1">
    <format dxfId="4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8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8" count="1" selected="0">
            <x v="2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41073E-AA0A-41C6-A4DB-FE58E5664682}" name="Orders" displayName="Orders" ref="A6:G50" totalsRowCount="1" headerRowDxfId="76" dataDxfId="75">
  <autoFilter ref="A6:G49" xr:uid="{589ECAE7-B08C-9247-AD0D-A44109E659E6}"/>
  <tableColumns count="7">
    <tableColumn id="1" xr3:uid="{2387386D-2816-4B8E-BCB5-FAE60B0C0AF7}" name="OrderDate" dataDxfId="74" totalsRowDxfId="73" dataCellStyle="Normal 4" totalsRowCellStyle="Normal 4"/>
    <tableColumn id="3" xr3:uid="{0EF12C56-F03B-4B05-90FB-2F248111C766}" name="Representative" dataDxfId="72" totalsRowDxfId="71" dataCellStyle="Normal 4" totalsRowCellStyle="Normal 4"/>
    <tableColumn id="9" xr3:uid="{8D234F0F-90C1-4E84-8D71-1BFC8CFFACA6}" name="Region" dataDxfId="70" totalsRowDxfId="69" dataCellStyle="Normal 4">
      <calculatedColumnFormula>VLOOKUP(Orders[[#This Row],[Representative]],[1]!Human_Resources[#Data],5,FALSE)</calculatedColumnFormula>
    </tableColumn>
    <tableColumn id="4" xr3:uid="{8A026CF3-2747-4601-9B14-593190AF3525}" name="Item" dataDxfId="68" totalsRowDxfId="67" dataCellStyle="Normal_TapePivot" totalsRowCellStyle="Normal_TapePivot"/>
    <tableColumn id="5" xr3:uid="{600BB2DC-6F3D-43A5-895B-1D19FFDAD1B6}" name="Units" dataDxfId="66" totalsRowDxfId="65" dataCellStyle="Normal 4" totalsRowCellStyle="Normal 4"/>
    <tableColumn id="6" xr3:uid="{7F1DEAD2-56EE-4974-BF2D-622793F90894}" name="Unit Cost" dataDxfId="64" totalsRowDxfId="63" dataCellStyle="Currency" totalsRowCellStyle="Currency"/>
    <tableColumn id="7" xr3:uid="{B8E12BED-C811-4314-BC84-9C68F4B0BAB7}" name="Total Sales" dataDxfId="62" totalsRowDxfId="61" dataCellStyle="Currency" totalsRowCellStyle="Currency">
      <calculatedColumnFormula>F7*E7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3A652F1-6AD7-46AC-A18D-C70AEAF81F05}" name="Table17" displayName="Table17" ref="I6:L12" totalsRowShown="0" headerRowDxfId="60" dataDxfId="59" headerRowCellStyle="Normal 4" dataCellStyle="Normal 4">
  <autoFilter ref="I6:L12" xr:uid="{03A652F1-6AD7-46AC-A18D-C70AEAF81F05}"/>
  <tableColumns count="4">
    <tableColumn id="1" xr3:uid="{AB6064B2-EA52-4CF8-8E6B-74080316749A}" name="Item Type" dataDxfId="58" dataCellStyle="Normal 4"/>
    <tableColumn id="2" xr3:uid="{8D1CEE40-295F-48D1-A995-0BC5F17A1896}" name="Frequency" dataDxfId="57" dataCellStyle="Normal 4"/>
    <tableColumn id="3" xr3:uid="{E8717376-3E5B-4210-B70B-6838786C5C11}" name="Rel. Freq" dataDxfId="56" dataCellStyle="Normal 4">
      <calculatedColumnFormula>J7/$J$12</calculatedColumnFormula>
    </tableColumn>
    <tableColumn id="4" xr3:uid="{0B72897C-4337-4889-A064-A9FC8006FC0D}" name="% Freq." dataDxfId="55" dataCellStyle="Normal 4">
      <calculatedColumnFormula>K7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305DAF3-7E87-4A87-BB95-10425421BA13}" name="Table12" displayName="Table12" ref="A55:C62" totalsRowCount="1">
  <autoFilter ref="A55:C61" xr:uid="{3305DAF3-7E87-4A87-BB95-10425421BA13}"/>
  <tableColumns count="3">
    <tableColumn id="1" xr3:uid="{2509FC8F-FCCD-4AD7-89FC-55E9DBE93DE9}" name="Item" totalsRowLabel="Total" dataDxfId="54" totalsRowDxfId="53" dataCellStyle="Normal 4"/>
    <tableColumn id="2" xr3:uid="{20E742D2-D864-42FB-B8F4-D66AE9823266}" name="Total Units Ordered" totalsRowFunction="custom" dataDxfId="52" totalsRowDxfId="51" dataCellStyle="Normal_TapePivot">
      <calculatedColumnFormula>SUMIF('Sales Totals'!$B$4:$B$50, Table12[[#This Row],[Item]],'Sales Totals'!$C$4:$C$50)</calculatedColumnFormula>
      <totalsRowFormula>SUM(B56:B61)</totalsRowFormula>
    </tableColumn>
    <tableColumn id="3" xr3:uid="{1D7BA263-4717-4FE9-9B1A-BA94B727F2C2}" name="Total Sales" totalsRowFunction="custom" dataDxfId="50" totalsRowDxfId="49">
      <calculatedColumnFormula>SUMIF('Sales Totals'!$B$4:$B$50, Table12[[#This Row],[Item]],'Sales Totals'!$E$4:$E$50)</calculatedColumnFormula>
      <totalsRowFormula>SUM(C56:C61)</totalsRow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648626-9190-104E-BD5D-B21237B1FC4B}" name="Table4" displayName="Table4" ref="A3:D9" totalsRowCount="1" headerRowDxfId="48" dataDxfId="47" totalsRowDxfId="46">
  <autoFilter ref="A3:D8" xr:uid="{65648626-9190-104E-BD5D-B21237B1FC4B}"/>
  <tableColumns count="4">
    <tableColumn id="1" xr3:uid="{47BDFE77-EF80-CE4B-AFFF-C5D7EB2FD796}" name="Item Type" totalsRowLabel="Total" dataDxfId="45" totalsRowDxfId="44" dataCellStyle="Normal 4"/>
    <tableColumn id="2" xr3:uid="{8E9D501D-D6BE-444A-A12B-2BD95E78B9F3}" name="Inventory" totalsRowFunction="sum" dataDxfId="43" totalsRowDxfId="42"/>
    <tableColumn id="3" xr3:uid="{815DE003-5F7B-224E-909F-0914B2DA29E6}" name="Units Sold" totalsRowFunction="sum" dataDxfId="41" totalsRowDxfId="40">
      <calculatedColumnFormula>SUMIF(Orders!D7:D49,Table4[[#This Row],[Item Type]],Orders!E7:E49)</calculatedColumnFormula>
    </tableColumn>
    <tableColumn id="4" xr3:uid="{D32FA2E0-F37D-D34A-9D79-95DC7D75E849}" name="Units Available" totalsRowFunction="sum" dataDxfId="39" totalsRowDxfId="38">
      <calculatedColumnFormula>Table4[[#This Row],[Inventory]]-Table4[[#This Row],[Units Sold]]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65669C-8EBF-DD4B-9B68-5C0761F5CC48}" name="Table5" displayName="Table5" ref="A3:D9" totalsRowCount="1" headerRowDxfId="37" dataDxfId="36" totalsRowDxfId="35">
  <autoFilter ref="A3:D8" xr:uid="{6365669C-8EBF-DD4B-9B68-5C0761F5CC48}"/>
  <tableColumns count="4">
    <tableColumn id="1" xr3:uid="{8C81E099-A704-2648-B58E-A34024DE24C7}" name="Item Type" totalsRowLabel="Total" dataDxfId="34" totalsRowDxfId="33" dataCellStyle="Normal 4"/>
    <tableColumn id="2" xr3:uid="{B5B877A7-BEF3-6C45-8D37-A8D8774B2BEF}" name="Units Sold" totalsRowFunction="sum" dataDxfId="32" totalsRowDxfId="31"/>
    <tableColumn id="3" xr3:uid="{AC192672-CCFF-D84A-8BB7-0AE1E4ED5EFC}" name="Unit Price" totalsRowFunction="sum" dataDxfId="30" totalsRowDxfId="29"/>
    <tableColumn id="4" xr3:uid="{35E57072-B3C5-D549-BE7D-84C0332193FF}" name="Total Sales" totalsRowFunction="sum" dataDxfId="28" totalsRowDxfId="27" dataCellStyle="Currency" totalsRowCellStyle="Currency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6709257-FE9B-D644-BA30-56F2FC19A203}" name="Table6" displayName="Table6" ref="A3:D15" totalsRowCount="1" headerRowDxfId="26" dataDxfId="25" totalsRowDxfId="24">
  <autoFilter ref="A3:D14" xr:uid="{36709257-FE9B-D644-BA30-56F2FC19A203}"/>
  <tableColumns count="4">
    <tableColumn id="1" xr3:uid="{3EC3434F-CDB9-244B-A2BE-F54E413CDD9E}" name="Employee" totalsRowLabel="Total" dataDxfId="23" totalsRowDxfId="22">
      <calculatedColumnFormula>_xlfn.CONCAT([1]!Human_Resources[[#This Row],[First Name]]," ",[1]!Human_Resources[[#This Row],[Last Name]])</calculatedColumnFormula>
    </tableColumn>
    <tableColumn id="2" xr3:uid="{8146C2FC-2E44-BA4C-8075-D0DD4503775A}" name="Employee Number" dataDxfId="21" totalsRowDxfId="20"/>
    <tableColumn id="3" xr3:uid="{86E8F3FA-CC15-FF48-969B-AD647456C968}" name="Units Sold" totalsRowFunction="sum" dataDxfId="19" totalsRowDxfId="18">
      <calculatedColumnFormula>SUMIF(Orders!B7:B49,Table6[[#This Row],[Employee]],Orders!E7:E49)</calculatedColumnFormula>
    </tableColumn>
    <tableColumn id="4" xr3:uid="{14C1F6B1-E435-A642-84FB-BED0ACA160DF}" name="Total Sales" totalsRowFunction="sum" dataDxfId="17" totalsRowDxfId="16">
      <calculatedColumnFormula>SUMIF(Orders!B7:B49,Table6[[#This Row],[Employee]],Orders!G7:G49)</calculatedColumnFormula>
    </tableColumn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C9F19CF-B17A-4A9D-9978-56D90B0F101C}" name="Table7" displayName="Table7" ref="A3:C7" totalsRowCount="1" headerRowDxfId="15" dataDxfId="14" totalsRowDxfId="13">
  <autoFilter ref="A3:C6" xr:uid="{6C9F19CF-B17A-4A9D-9978-56D90B0F101C}"/>
  <tableColumns count="3">
    <tableColumn id="1" xr3:uid="{836C39A2-CEDA-4D20-B4C4-9EC678545508}" name="Region" totalsRowLabel="Total" dataDxfId="12" totalsRowDxfId="11"/>
    <tableColumn id="2" xr3:uid="{6B2FC731-63B1-4E32-9256-668988C35BD1}" name="Units Sold" totalsRowFunction="sum" dataDxfId="10" totalsRowDxfId="9">
      <calculatedColumnFormula>SUMIF(Orders!C7:C49, Table7[[#This Row],[Region]], Orders!E7:E49)</calculatedColumnFormula>
    </tableColumn>
    <tableColumn id="3" xr3:uid="{ED673173-262A-426A-A989-76F41019B150}" name="Total Sales" totalsRowFunction="sum" dataDxfId="8" totalsRowDxfId="7">
      <calculatedColumnFormula>SUMIF(Orders!C7:C49, Table7[[#This Row],[Region]], Orders!G7:G49)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ECAE7-B08C-9247-AD0D-A44109E659E6}">
  <dimension ref="A1:AE53"/>
  <sheetViews>
    <sheetView zoomScale="71" zoomScaleNormal="100" zoomScalePageLayoutView="70" workbookViewId="0">
      <selection activeCell="I4" sqref="I4"/>
    </sheetView>
  </sheetViews>
  <sheetFormatPr defaultColWidth="7.8203125" defaultRowHeight="15.4" x14ac:dyDescent="0.45"/>
  <cols>
    <col min="1" max="1" width="17.3515625" style="8" customWidth="1"/>
    <col min="2" max="2" width="10.64453125" style="3" customWidth="1"/>
    <col min="3" max="3" width="17.3515625" style="3" customWidth="1"/>
    <col min="4" max="4" width="7" style="3" customWidth="1"/>
    <col min="5" max="5" width="10.8203125" style="4" customWidth="1"/>
    <col min="6" max="7" width="11.8203125" style="3" customWidth="1"/>
    <col min="8" max="8" width="7.8203125" style="3"/>
    <col min="9" max="9" width="10.17578125" style="3" bestFit="1" customWidth="1"/>
    <col min="10" max="10" width="10.64453125" style="3" bestFit="1" customWidth="1"/>
    <col min="11" max="11" width="9.64453125" style="3" bestFit="1" customWidth="1"/>
    <col min="12" max="12" width="8.17578125" style="3" bestFit="1" customWidth="1"/>
    <col min="13" max="30" width="7.8203125" style="3"/>
    <col min="31" max="31" width="10.3515625" style="3" customWidth="1"/>
    <col min="32" max="16384" width="7.8203125" style="3"/>
  </cols>
  <sheetData>
    <row r="1" spans="1:31" ht="15.75" customHeight="1" thickBot="1" x14ac:dyDescent="0.5">
      <c r="A1" s="78" t="s">
        <v>78</v>
      </c>
      <c r="B1" s="79"/>
      <c r="C1" s="79"/>
      <c r="D1" s="79"/>
      <c r="E1" s="79"/>
      <c r="F1" s="79"/>
      <c r="G1" s="79"/>
    </row>
    <row r="2" spans="1:31" ht="15.75" customHeight="1" thickTop="1" thickBot="1" x14ac:dyDescent="0.5">
      <c r="A2" s="79"/>
      <c r="B2" s="79"/>
      <c r="C2" s="79"/>
      <c r="D2" s="79"/>
      <c r="E2" s="79"/>
      <c r="F2" s="79"/>
      <c r="G2" s="79"/>
    </row>
    <row r="3" spans="1:31" ht="15.75" customHeight="1" thickTop="1" thickBot="1" x14ac:dyDescent="0.5">
      <c r="A3" s="79"/>
      <c r="B3" s="79"/>
      <c r="C3" s="79"/>
      <c r="D3" s="79"/>
      <c r="E3" s="79"/>
      <c r="F3" s="79"/>
      <c r="G3" s="79"/>
    </row>
    <row r="4" spans="1:31" ht="15.75" customHeight="1" thickTop="1" thickBot="1" x14ac:dyDescent="0.5">
      <c r="A4" s="79"/>
      <c r="B4" s="79"/>
      <c r="C4" s="79"/>
      <c r="D4" s="79"/>
      <c r="E4" s="79"/>
      <c r="F4" s="79"/>
      <c r="G4" s="79"/>
    </row>
    <row r="5" spans="1:31" ht="16.149999999999999" thickTop="1" thickBot="1" x14ac:dyDescent="0.5">
      <c r="A5" s="79"/>
      <c r="B5" s="79"/>
      <c r="C5" s="79"/>
      <c r="D5" s="79"/>
      <c r="E5" s="79"/>
      <c r="F5" s="79"/>
      <c r="G5" s="79"/>
    </row>
    <row r="6" spans="1:31" ht="15.75" thickTop="1" x14ac:dyDescent="0.45">
      <c r="A6" s="25" t="s">
        <v>20</v>
      </c>
      <c r="B6" s="20" t="s">
        <v>36</v>
      </c>
      <c r="C6" s="20" t="s">
        <v>19</v>
      </c>
      <c r="D6" s="21" t="s">
        <v>18</v>
      </c>
      <c r="E6" s="22" t="s">
        <v>17</v>
      </c>
      <c r="F6" s="23" t="s">
        <v>16</v>
      </c>
      <c r="G6" s="24" t="s">
        <v>37</v>
      </c>
      <c r="I6" s="28" t="s">
        <v>15</v>
      </c>
      <c r="J6" s="28" t="s">
        <v>14</v>
      </c>
      <c r="K6" s="28" t="s">
        <v>13</v>
      </c>
      <c r="L6" s="28" t="s">
        <v>12</v>
      </c>
    </row>
    <row r="7" spans="1:31" x14ac:dyDescent="0.45">
      <c r="A7" s="13">
        <v>41883</v>
      </c>
      <c r="B7" s="14" t="s">
        <v>25</v>
      </c>
      <c r="C7" s="14" t="str">
        <f>VLOOKUP(Orders[[#This Row],[Representative]],[1]!Human_Resources[#Data],5,FALSE)</f>
        <v>Central</v>
      </c>
      <c r="D7" s="15" t="s">
        <v>9</v>
      </c>
      <c r="E7" s="16">
        <v>2</v>
      </c>
      <c r="F7" s="17">
        <v>275</v>
      </c>
      <c r="G7" s="18">
        <f t="shared" ref="G7:G49" si="0">F7*E7</f>
        <v>550</v>
      </c>
      <c r="I7" s="14" t="s">
        <v>8</v>
      </c>
      <c r="J7" s="14">
        <f>COUNTIF($A$6:$G$49, I7)</f>
        <v>13</v>
      </c>
      <c r="K7" s="14">
        <f t="shared" ref="K7:K12" si="1">J7/$J$12</f>
        <v>0.30232558139534882</v>
      </c>
      <c r="L7" s="35">
        <f t="shared" ref="L7:L12" si="2">K7</f>
        <v>0.30232558139534882</v>
      </c>
    </row>
    <row r="8" spans="1:31" x14ac:dyDescent="0.45">
      <c r="A8" s="13">
        <v>42172</v>
      </c>
      <c r="B8" s="19" t="s">
        <v>26</v>
      </c>
      <c r="C8" s="19" t="str">
        <f>VLOOKUP(Orders[[#This Row],[Representative]],[1]!Human_Resources[#Data],5,FALSE)</f>
        <v>Central</v>
      </c>
      <c r="D8" s="15" t="s">
        <v>9</v>
      </c>
      <c r="E8" s="16">
        <v>5</v>
      </c>
      <c r="F8" s="17">
        <v>275</v>
      </c>
      <c r="G8" s="18">
        <f t="shared" si="0"/>
        <v>1375</v>
      </c>
      <c r="I8" s="14" t="s">
        <v>7</v>
      </c>
      <c r="J8" s="14">
        <f>COUNTIF($A$6:$G$49, I8)</f>
        <v>15</v>
      </c>
      <c r="K8" s="14">
        <f t="shared" si="1"/>
        <v>0.34883720930232559</v>
      </c>
      <c r="L8" s="35">
        <f t="shared" si="2"/>
        <v>0.34883720930232559</v>
      </c>
    </row>
    <row r="9" spans="1:31" x14ac:dyDescent="0.45">
      <c r="A9" s="13">
        <v>42257</v>
      </c>
      <c r="B9" s="14" t="s">
        <v>28</v>
      </c>
      <c r="C9" s="14" t="str">
        <f>VLOOKUP(Orders[[#This Row],[Representative]],[1]!Human_Resources[#Data],5,FALSE)</f>
        <v>Central</v>
      </c>
      <c r="D9" s="15" t="s">
        <v>8</v>
      </c>
      <c r="E9" s="16">
        <v>7</v>
      </c>
      <c r="F9" s="17">
        <v>5.99</v>
      </c>
      <c r="G9" s="18">
        <f t="shared" si="0"/>
        <v>41.93</v>
      </c>
      <c r="I9" s="14" t="s">
        <v>6</v>
      </c>
      <c r="J9" s="14">
        <f>COUNTIF($A$6:$G$49, I9)</f>
        <v>5</v>
      </c>
      <c r="K9" s="14">
        <f t="shared" si="1"/>
        <v>0.11627906976744186</v>
      </c>
      <c r="L9" s="35">
        <f t="shared" si="2"/>
        <v>0.11627906976744186</v>
      </c>
    </row>
    <row r="10" spans="1:31" x14ac:dyDescent="0.45">
      <c r="A10" s="13">
        <v>42325</v>
      </c>
      <c r="B10" s="14" t="s">
        <v>29</v>
      </c>
      <c r="C10" s="14" t="str">
        <f>VLOOKUP(Orders[[#This Row],[Representative]],[1]!Human_Resources[#Data],5,FALSE)</f>
        <v>Central</v>
      </c>
      <c r="D10" s="15" t="s">
        <v>7</v>
      </c>
      <c r="E10" s="16">
        <v>11</v>
      </c>
      <c r="F10" s="17">
        <v>8.99</v>
      </c>
      <c r="G10" s="18">
        <f t="shared" si="0"/>
        <v>98.89</v>
      </c>
      <c r="I10" s="14" t="s">
        <v>10</v>
      </c>
      <c r="J10" s="14">
        <f>COUNTIF($A$6:$G$49, I10)</f>
        <v>7</v>
      </c>
      <c r="K10" s="14">
        <f t="shared" si="1"/>
        <v>0.16279069767441862</v>
      </c>
      <c r="L10" s="35">
        <f t="shared" si="2"/>
        <v>0.16279069767441862</v>
      </c>
    </row>
    <row r="11" spans="1:31" x14ac:dyDescent="0.45">
      <c r="A11" s="13">
        <v>42308</v>
      </c>
      <c r="B11" s="14" t="s">
        <v>30</v>
      </c>
      <c r="C11" s="14" t="str">
        <f>VLOOKUP(Orders[[#This Row],[Representative]],[1]!Human_Resources[#Data],5,FALSE)</f>
        <v>Central</v>
      </c>
      <c r="D11" s="15" t="s">
        <v>8</v>
      </c>
      <c r="E11" s="16">
        <v>14</v>
      </c>
      <c r="F11" s="17">
        <v>5.99</v>
      </c>
      <c r="G11" s="18">
        <f t="shared" si="0"/>
        <v>83.86</v>
      </c>
      <c r="I11" s="14" t="s">
        <v>9</v>
      </c>
      <c r="J11" s="14">
        <f>COUNTIF($A$6:$G$49, I11)</f>
        <v>3</v>
      </c>
      <c r="K11" s="14">
        <f t="shared" si="1"/>
        <v>6.9767441860465115E-2</v>
      </c>
      <c r="L11" s="35">
        <f t="shared" si="2"/>
        <v>6.9767441860465115E-2</v>
      </c>
    </row>
    <row r="12" spans="1:31" x14ac:dyDescent="0.45">
      <c r="A12" s="13">
        <v>41696</v>
      </c>
      <c r="B12" s="14" t="s">
        <v>28</v>
      </c>
      <c r="C12" s="14" t="str">
        <f>VLOOKUP(Orders[[#This Row],[Representative]],[1]!Human_Resources[#Data],5,FALSE)</f>
        <v>Central</v>
      </c>
      <c r="D12" s="15" t="s">
        <v>6</v>
      </c>
      <c r="E12" s="16">
        <v>27</v>
      </c>
      <c r="F12" s="17">
        <v>4.99</v>
      </c>
      <c r="G12" s="18">
        <f t="shared" si="0"/>
        <v>134.73000000000002</v>
      </c>
      <c r="I12" s="14"/>
      <c r="J12" s="14">
        <f>SUM(J7:J11)</f>
        <v>43</v>
      </c>
      <c r="K12" s="14">
        <f t="shared" si="1"/>
        <v>1</v>
      </c>
      <c r="L12" s="35">
        <f t="shared" si="2"/>
        <v>1</v>
      </c>
    </row>
    <row r="13" spans="1:31" x14ac:dyDescent="0.45">
      <c r="A13" s="13">
        <v>41917</v>
      </c>
      <c r="B13" s="19" t="s">
        <v>31</v>
      </c>
      <c r="C13" s="19" t="str">
        <f>VLOOKUP(Orders[[#This Row],[Representative]],[1]!Human_Resources[#Data],5,FALSE)</f>
        <v>Central</v>
      </c>
      <c r="D13" s="15" t="s">
        <v>7</v>
      </c>
      <c r="E13" s="16">
        <v>28</v>
      </c>
      <c r="F13" s="17">
        <v>8.99</v>
      </c>
      <c r="G13" s="18">
        <f t="shared" si="0"/>
        <v>251.72</v>
      </c>
      <c r="K13" s="6"/>
      <c r="AE13" s="5"/>
    </row>
    <row r="14" spans="1:31" x14ac:dyDescent="0.45">
      <c r="A14" s="13">
        <v>42359</v>
      </c>
      <c r="B14" s="14" t="s">
        <v>30</v>
      </c>
      <c r="C14" s="14" t="str">
        <f>VLOOKUP(Orders[[#This Row],[Representative]],[1]!Human_Resources[#Data],5,FALSE)</f>
        <v>Central</v>
      </c>
      <c r="D14" s="15" t="s">
        <v>7</v>
      </c>
      <c r="E14" s="16">
        <v>28</v>
      </c>
      <c r="F14" s="17">
        <v>8.99</v>
      </c>
      <c r="G14" s="18">
        <f t="shared" si="0"/>
        <v>251.72</v>
      </c>
      <c r="K14" s="6"/>
    </row>
    <row r="15" spans="1:31" x14ac:dyDescent="0.45">
      <c r="A15" s="13">
        <v>41679</v>
      </c>
      <c r="B15" s="14" t="s">
        <v>29</v>
      </c>
      <c r="C15" s="14" t="str">
        <f>VLOOKUP(Orders[[#This Row],[Representative]],[1]!Human_Resources[#Data],5,FALSE)</f>
        <v>Central</v>
      </c>
      <c r="D15" s="15" t="s">
        <v>8</v>
      </c>
      <c r="E15" s="16">
        <v>36</v>
      </c>
      <c r="F15" s="17">
        <v>5.99</v>
      </c>
      <c r="G15" s="18">
        <f t="shared" si="0"/>
        <v>215.64000000000001</v>
      </c>
      <c r="K15" s="6"/>
      <c r="M15" s="6"/>
    </row>
    <row r="16" spans="1:31" x14ac:dyDescent="0.45">
      <c r="A16" s="13">
        <v>42223</v>
      </c>
      <c r="B16" s="14" t="s">
        <v>26</v>
      </c>
      <c r="C16" s="14" t="str">
        <f>VLOOKUP(Orders[[#This Row],[Representative]],[1]!Human_Resources[#Data],5,FALSE)</f>
        <v>Central</v>
      </c>
      <c r="D16" s="15" t="s">
        <v>10</v>
      </c>
      <c r="E16" s="16">
        <v>42</v>
      </c>
      <c r="F16" s="17">
        <v>15.99</v>
      </c>
      <c r="G16" s="18">
        <f t="shared" si="0"/>
        <v>671.58</v>
      </c>
      <c r="K16" s="6"/>
    </row>
    <row r="17" spans="1:31" x14ac:dyDescent="0.45">
      <c r="A17" s="13">
        <v>42019</v>
      </c>
      <c r="B17" s="14" t="s">
        <v>28</v>
      </c>
      <c r="C17" s="14" t="str">
        <f>VLOOKUP(Orders[[#This Row],[Representative]],[1]!Human_Resources[#Data],5,FALSE)</f>
        <v>Central</v>
      </c>
      <c r="D17" s="15" t="s">
        <v>7</v>
      </c>
      <c r="E17" s="16">
        <v>46</v>
      </c>
      <c r="F17" s="17">
        <v>8.99</v>
      </c>
      <c r="G17" s="18">
        <f t="shared" si="0"/>
        <v>413.54</v>
      </c>
      <c r="K17" s="6"/>
    </row>
    <row r="18" spans="1:31" x14ac:dyDescent="0.45">
      <c r="A18" s="13">
        <v>41662</v>
      </c>
      <c r="B18" s="19" t="s">
        <v>26</v>
      </c>
      <c r="C18" s="19" t="str">
        <f>VLOOKUP(Orders[[#This Row],[Representative]],[1]!Human_Resources[#Data],5,FALSE)</f>
        <v>Central</v>
      </c>
      <c r="D18" s="15" t="s">
        <v>7</v>
      </c>
      <c r="E18" s="16">
        <v>50</v>
      </c>
      <c r="F18" s="17">
        <v>8.99</v>
      </c>
      <c r="G18" s="18">
        <f t="shared" si="0"/>
        <v>449.5</v>
      </c>
      <c r="K18" s="6"/>
      <c r="AE18" s="5"/>
    </row>
    <row r="19" spans="1:31" x14ac:dyDescent="0.45">
      <c r="A19" s="13">
        <v>42087</v>
      </c>
      <c r="B19" s="14" t="s">
        <v>29</v>
      </c>
      <c r="C19" s="14" t="str">
        <f>VLOOKUP(Orders[[#This Row],[Representative]],[1]!Human_Resources[#Data],5,FALSE)</f>
        <v>Central</v>
      </c>
      <c r="D19" s="15" t="s">
        <v>10</v>
      </c>
      <c r="E19" s="16">
        <v>50</v>
      </c>
      <c r="F19" s="17">
        <v>15.99</v>
      </c>
      <c r="G19" s="18">
        <f t="shared" si="0"/>
        <v>799.5</v>
      </c>
      <c r="K19" s="6"/>
    </row>
    <row r="20" spans="1:31" x14ac:dyDescent="0.45">
      <c r="A20" s="13">
        <v>42138</v>
      </c>
      <c r="B20" s="14" t="s">
        <v>28</v>
      </c>
      <c r="C20" s="14" t="str">
        <f>VLOOKUP(Orders[[#This Row],[Representative]],[1]!Human_Resources[#Data],5,FALSE)</f>
        <v>Central</v>
      </c>
      <c r="D20" s="15" t="s">
        <v>8</v>
      </c>
      <c r="E20" s="16">
        <v>53</v>
      </c>
      <c r="F20" s="17">
        <v>5.99</v>
      </c>
      <c r="G20" s="18">
        <f t="shared" si="0"/>
        <v>317.47000000000003</v>
      </c>
      <c r="K20" s="6"/>
    </row>
    <row r="21" spans="1:31" x14ac:dyDescent="0.45">
      <c r="A21" s="13">
        <v>42206</v>
      </c>
      <c r="B21" s="19" t="s">
        <v>31</v>
      </c>
      <c r="C21" s="19" t="str">
        <f>VLOOKUP(Orders[[#This Row],[Representative]],[1]!Human_Resources[#Data],5,FALSE)</f>
        <v>Central</v>
      </c>
      <c r="D21" s="15" t="s">
        <v>10</v>
      </c>
      <c r="E21" s="16">
        <v>55</v>
      </c>
      <c r="F21" s="17">
        <v>15.99</v>
      </c>
      <c r="G21" s="18">
        <f t="shared" si="0"/>
        <v>879.45</v>
      </c>
      <c r="K21" s="6"/>
    </row>
    <row r="22" spans="1:31" x14ac:dyDescent="0.45">
      <c r="A22" s="13">
        <v>42104</v>
      </c>
      <c r="B22" s="14" t="s">
        <v>30</v>
      </c>
      <c r="C22" s="14" t="str">
        <f>VLOOKUP(Orders[[#This Row],[Representative]],[1]!Human_Resources[#Data],5,FALSE)</f>
        <v>Central</v>
      </c>
      <c r="D22" s="15" t="s">
        <v>8</v>
      </c>
      <c r="E22" s="16">
        <v>66</v>
      </c>
      <c r="F22" s="17">
        <v>5.99</v>
      </c>
      <c r="G22" s="18">
        <f t="shared" si="0"/>
        <v>395.34000000000003</v>
      </c>
      <c r="K22" s="6"/>
    </row>
    <row r="23" spans="1:31" x14ac:dyDescent="0.45">
      <c r="A23" s="13">
        <v>41985</v>
      </c>
      <c r="B23" s="14" t="s">
        <v>25</v>
      </c>
      <c r="C23" s="14" t="str">
        <f>VLOOKUP(Orders[[#This Row],[Representative]],[1]!Human_Resources[#Data],5,FALSE)</f>
        <v>Central</v>
      </c>
      <c r="D23" s="15" t="s">
        <v>8</v>
      </c>
      <c r="E23" s="16">
        <v>67</v>
      </c>
      <c r="F23" s="17">
        <v>5.99</v>
      </c>
      <c r="G23" s="18">
        <f t="shared" si="0"/>
        <v>401.33000000000004</v>
      </c>
      <c r="K23" s="6"/>
      <c r="AE23" s="5"/>
    </row>
    <row r="24" spans="1:31" x14ac:dyDescent="0.45">
      <c r="A24" s="13">
        <v>41747</v>
      </c>
      <c r="B24" s="14" t="s">
        <v>30</v>
      </c>
      <c r="C24" s="14" t="str">
        <f>VLOOKUP(Orders[[#This Row],[Representative]],[1]!Human_Resources[#Data],5,FALSE)</f>
        <v>Central</v>
      </c>
      <c r="D24" s="15" t="s">
        <v>8</v>
      </c>
      <c r="E24" s="16">
        <v>75</v>
      </c>
      <c r="F24" s="17">
        <v>5.99</v>
      </c>
      <c r="G24" s="18">
        <f t="shared" si="0"/>
        <v>449.25</v>
      </c>
      <c r="K24" s="6"/>
    </row>
    <row r="25" spans="1:31" x14ac:dyDescent="0.45">
      <c r="A25" s="13">
        <v>42155</v>
      </c>
      <c r="B25" s="14" t="s">
        <v>28</v>
      </c>
      <c r="C25" s="14" t="str">
        <f>VLOOKUP(Orders[[#This Row],[Representative]],[1]!Human_Resources[#Data],5,FALSE)</f>
        <v>Central</v>
      </c>
      <c r="D25" s="15" t="s">
        <v>7</v>
      </c>
      <c r="E25" s="16">
        <v>80</v>
      </c>
      <c r="F25" s="17">
        <v>8.99</v>
      </c>
      <c r="G25" s="18">
        <f t="shared" si="0"/>
        <v>719.2</v>
      </c>
      <c r="K25" s="6"/>
    </row>
    <row r="26" spans="1:31" x14ac:dyDescent="0.45">
      <c r="A26" s="13">
        <v>42036</v>
      </c>
      <c r="B26" s="14" t="s">
        <v>25</v>
      </c>
      <c r="C26" s="14" t="str">
        <f>VLOOKUP(Orders[[#This Row],[Representative]],[1]!Human_Resources[#Data],5,FALSE)</f>
        <v>Central</v>
      </c>
      <c r="D26" s="15" t="s">
        <v>7</v>
      </c>
      <c r="E26" s="16">
        <v>87</v>
      </c>
      <c r="F26" s="17">
        <v>8.99</v>
      </c>
      <c r="G26" s="18">
        <f t="shared" si="0"/>
        <v>782.13</v>
      </c>
      <c r="K26" s="6"/>
      <c r="AE26" s="5"/>
    </row>
    <row r="27" spans="1:31" x14ac:dyDescent="0.45">
      <c r="A27" s="13">
        <v>41764</v>
      </c>
      <c r="B27" s="14" t="s">
        <v>29</v>
      </c>
      <c r="C27" s="14" t="str">
        <f>VLOOKUP(Orders[[#This Row],[Representative]],[1]!Human_Resources[#Data],5,FALSE)</f>
        <v>Central</v>
      </c>
      <c r="D27" s="15" t="s">
        <v>8</v>
      </c>
      <c r="E27" s="16">
        <v>90</v>
      </c>
      <c r="F27" s="17">
        <v>5.99</v>
      </c>
      <c r="G27" s="18">
        <f t="shared" si="0"/>
        <v>539.1</v>
      </c>
      <c r="K27" s="6"/>
    </row>
    <row r="28" spans="1:31" x14ac:dyDescent="0.45">
      <c r="A28" s="13">
        <v>41815</v>
      </c>
      <c r="B28" s="19" t="s">
        <v>31</v>
      </c>
      <c r="C28" s="19" t="str">
        <f>VLOOKUP(Orders[[#This Row],[Representative]],[1]!Human_Resources[#Data],5,FALSE)</f>
        <v>Central</v>
      </c>
      <c r="D28" s="15" t="s">
        <v>8</v>
      </c>
      <c r="E28" s="16">
        <v>90</v>
      </c>
      <c r="F28" s="17">
        <v>5.99</v>
      </c>
      <c r="G28" s="18">
        <f t="shared" si="0"/>
        <v>539.1</v>
      </c>
      <c r="K28" s="6"/>
    </row>
    <row r="29" spans="1:31" x14ac:dyDescent="0.45">
      <c r="A29" s="13">
        <v>42342</v>
      </c>
      <c r="B29" s="14" t="s">
        <v>29</v>
      </c>
      <c r="C29" s="14" t="str">
        <f>VLOOKUP(Orders[[#This Row],[Representative]],[1]!Human_Resources[#Data],5,FALSE)</f>
        <v>Central</v>
      </c>
      <c r="D29" s="15" t="s">
        <v>7</v>
      </c>
      <c r="E29" s="16">
        <v>94</v>
      </c>
      <c r="F29" s="17">
        <v>8.99</v>
      </c>
      <c r="G29" s="18">
        <f t="shared" si="0"/>
        <v>845.06000000000006</v>
      </c>
    </row>
    <row r="30" spans="1:31" x14ac:dyDescent="0.45">
      <c r="A30" s="13">
        <v>41968</v>
      </c>
      <c r="B30" s="14" t="s">
        <v>26</v>
      </c>
      <c r="C30" s="14" t="str">
        <f>VLOOKUP(Orders[[#This Row],[Representative]],[1]!Human_Resources[#Data],5,FALSE)</f>
        <v>Central</v>
      </c>
      <c r="D30" s="15" t="s">
        <v>10</v>
      </c>
      <c r="E30" s="16">
        <v>96</v>
      </c>
      <c r="F30" s="17">
        <v>15.99</v>
      </c>
      <c r="G30" s="18">
        <f t="shared" si="0"/>
        <v>1535.04</v>
      </c>
    </row>
    <row r="31" spans="1:31" x14ac:dyDescent="0.45">
      <c r="A31" s="13">
        <v>42053</v>
      </c>
      <c r="B31" s="19" t="s">
        <v>27</v>
      </c>
      <c r="C31" s="19" t="str">
        <f>VLOOKUP(Orders[[#This Row],[Representative]],[1]!Human_Resources[#Data],5,FALSE)</f>
        <v>East</v>
      </c>
      <c r="D31" s="15" t="s">
        <v>7</v>
      </c>
      <c r="E31" s="16">
        <v>4</v>
      </c>
      <c r="F31" s="17">
        <v>8.99</v>
      </c>
      <c r="G31" s="18">
        <f t="shared" si="0"/>
        <v>35.96</v>
      </c>
    </row>
    <row r="32" spans="1:31" x14ac:dyDescent="0.45">
      <c r="A32" s="13">
        <v>41951</v>
      </c>
      <c r="B32" s="14" t="s">
        <v>32</v>
      </c>
      <c r="C32" s="14" t="str">
        <f>VLOOKUP(Orders[[#This Row],[Representative]],[1]!Human_Resources[#Data],5,FALSE)</f>
        <v>East</v>
      </c>
      <c r="D32" s="15" t="s">
        <v>6</v>
      </c>
      <c r="E32" s="16">
        <v>15</v>
      </c>
      <c r="F32" s="17">
        <v>4.99</v>
      </c>
      <c r="G32" s="18">
        <f t="shared" si="0"/>
        <v>74.850000000000009</v>
      </c>
    </row>
    <row r="33" spans="1:31" x14ac:dyDescent="0.45">
      <c r="A33" s="13">
        <v>41900</v>
      </c>
      <c r="B33" s="19" t="s">
        <v>27</v>
      </c>
      <c r="C33" s="19" t="str">
        <f>VLOOKUP(Orders[[#This Row],[Representative]],[1]!Human_Resources[#Data],5,FALSE)</f>
        <v>East</v>
      </c>
      <c r="D33" s="15" t="s">
        <v>10</v>
      </c>
      <c r="E33" s="16">
        <v>16</v>
      </c>
      <c r="F33" s="17">
        <v>15.99</v>
      </c>
      <c r="G33" s="18">
        <f t="shared" si="0"/>
        <v>255.84</v>
      </c>
      <c r="AE33" s="5"/>
    </row>
    <row r="34" spans="1:31" x14ac:dyDescent="0.45">
      <c r="A34" s="13">
        <v>41832</v>
      </c>
      <c r="B34" s="19" t="s">
        <v>33</v>
      </c>
      <c r="C34" s="19" t="str">
        <f>VLOOKUP(Orders[[#This Row],[Representative]],[1]!Human_Resources[#Data],5,FALSE)</f>
        <v>East</v>
      </c>
      <c r="D34" s="15" t="s">
        <v>7</v>
      </c>
      <c r="E34" s="16">
        <v>29</v>
      </c>
      <c r="F34" s="17">
        <v>8.99</v>
      </c>
      <c r="G34" s="18">
        <f t="shared" si="0"/>
        <v>260.70999999999998</v>
      </c>
    </row>
    <row r="35" spans="1:31" x14ac:dyDescent="0.45">
      <c r="A35" s="13">
        <v>41866</v>
      </c>
      <c r="B35" s="14" t="s">
        <v>27</v>
      </c>
      <c r="C35" s="14" t="str">
        <f>VLOOKUP(Orders[[#This Row],[Representative]],[1]!Human_Resources[#Data],5,FALSE)</f>
        <v>East</v>
      </c>
      <c r="D35" s="15" t="s">
        <v>8</v>
      </c>
      <c r="E35" s="16">
        <v>35</v>
      </c>
      <c r="F35" s="17">
        <v>5.99</v>
      </c>
      <c r="G35" s="18">
        <f t="shared" si="0"/>
        <v>209.65</v>
      </c>
    </row>
    <row r="36" spans="1:31" x14ac:dyDescent="0.45">
      <c r="A36" s="13">
        <v>41730</v>
      </c>
      <c r="B36" s="19" t="s">
        <v>27</v>
      </c>
      <c r="C36" s="19" t="str">
        <f>VLOOKUP(Orders[[#This Row],[Representative]],[1]!Human_Resources[#Data],5,FALSE)</f>
        <v>East</v>
      </c>
      <c r="D36" s="15" t="s">
        <v>7</v>
      </c>
      <c r="E36" s="16">
        <v>60</v>
      </c>
      <c r="F36" s="17">
        <v>8.99</v>
      </c>
      <c r="G36" s="18">
        <f t="shared" si="0"/>
        <v>539.4</v>
      </c>
      <c r="AE36" s="5"/>
    </row>
    <row r="37" spans="1:31" x14ac:dyDescent="0.45">
      <c r="A37" s="13">
        <v>41798</v>
      </c>
      <c r="B37" s="19" t="s">
        <v>27</v>
      </c>
      <c r="C37" s="19" t="str">
        <f>VLOOKUP(Orders[[#This Row],[Representative]],[1]!Human_Resources[#Data],5,FALSE)</f>
        <v>East</v>
      </c>
      <c r="D37" s="15" t="s">
        <v>7</v>
      </c>
      <c r="E37" s="16">
        <v>60</v>
      </c>
      <c r="F37" s="17">
        <v>8.99</v>
      </c>
      <c r="G37" s="18">
        <f t="shared" si="0"/>
        <v>539.4</v>
      </c>
    </row>
    <row r="38" spans="1:31" x14ac:dyDescent="0.45">
      <c r="A38" s="13">
        <v>42189</v>
      </c>
      <c r="B38" s="14" t="s">
        <v>27</v>
      </c>
      <c r="C38" s="14" t="str">
        <f>VLOOKUP(Orders[[#This Row],[Representative]],[1]!Human_Resources[#Data],5,FALSE)</f>
        <v>East</v>
      </c>
      <c r="D38" s="15" t="s">
        <v>10</v>
      </c>
      <c r="E38" s="16">
        <v>62</v>
      </c>
      <c r="F38" s="17">
        <v>15.99</v>
      </c>
      <c r="G38" s="18">
        <f t="shared" si="0"/>
        <v>991.38</v>
      </c>
      <c r="AE38" s="5"/>
    </row>
    <row r="39" spans="1:31" x14ac:dyDescent="0.45">
      <c r="A39" s="13">
        <v>41934</v>
      </c>
      <c r="B39" s="19" t="s">
        <v>27</v>
      </c>
      <c r="C39" s="19" t="str">
        <f>VLOOKUP(Orders[[#This Row],[Representative]],[1]!Human_Resources[#Data],5,FALSE)</f>
        <v>East</v>
      </c>
      <c r="D39" s="15" t="s">
        <v>6</v>
      </c>
      <c r="E39" s="16">
        <v>64</v>
      </c>
      <c r="F39" s="17">
        <v>4.99</v>
      </c>
      <c r="G39" s="18">
        <f t="shared" si="0"/>
        <v>319.36</v>
      </c>
      <c r="AE39" s="5"/>
    </row>
    <row r="40" spans="1:31" x14ac:dyDescent="0.45">
      <c r="A40" s="13">
        <v>42002</v>
      </c>
      <c r="B40" s="14" t="s">
        <v>32</v>
      </c>
      <c r="C40" s="14" t="str">
        <f>VLOOKUP(Orders[[#This Row],[Representative]],[1]!Human_Resources[#Data],5,FALSE)</f>
        <v>East</v>
      </c>
      <c r="D40" s="15" t="s">
        <v>10</v>
      </c>
      <c r="E40" s="16">
        <v>74</v>
      </c>
      <c r="F40" s="17">
        <v>15.99</v>
      </c>
      <c r="G40" s="18">
        <f t="shared" si="0"/>
        <v>1183.26</v>
      </c>
    </row>
    <row r="41" spans="1:31" x14ac:dyDescent="0.45">
      <c r="A41" s="13">
        <v>41849</v>
      </c>
      <c r="B41" s="14" t="s">
        <v>32</v>
      </c>
      <c r="C41" s="14" t="str">
        <f>VLOOKUP(Orders[[#This Row],[Representative]],[1]!Human_Resources[#Data],5,FALSE)</f>
        <v>East</v>
      </c>
      <c r="D41" s="15" t="s">
        <v>7</v>
      </c>
      <c r="E41" s="16">
        <v>81</v>
      </c>
      <c r="F41" s="17">
        <v>8.99</v>
      </c>
      <c r="G41" s="18">
        <f t="shared" si="0"/>
        <v>728.19</v>
      </c>
      <c r="AE41" s="5"/>
    </row>
    <row r="42" spans="1:31" x14ac:dyDescent="0.45">
      <c r="A42" s="13">
        <v>41645</v>
      </c>
      <c r="B42" s="14" t="s">
        <v>27</v>
      </c>
      <c r="C42" s="14" t="str">
        <f>VLOOKUP(Orders[[#This Row],[Representative]],[1]!Human_Resources[#Data],5,FALSE)</f>
        <v>East</v>
      </c>
      <c r="D42" s="15" t="s">
        <v>8</v>
      </c>
      <c r="E42" s="16">
        <v>95</v>
      </c>
      <c r="F42" s="17">
        <v>5.99</v>
      </c>
      <c r="G42" s="18">
        <f t="shared" si="0"/>
        <v>569.05000000000007</v>
      </c>
      <c r="AE42" s="5"/>
    </row>
    <row r="43" spans="1:31" x14ac:dyDescent="0.45">
      <c r="A43" s="13">
        <v>42121</v>
      </c>
      <c r="B43" s="19" t="s">
        <v>33</v>
      </c>
      <c r="C43" s="19" t="str">
        <f>VLOOKUP(Orders[[#This Row],[Representative]],[1]!Human_Resources[#Data],5,FALSE)</f>
        <v>East</v>
      </c>
      <c r="D43" s="15" t="s">
        <v>6</v>
      </c>
      <c r="E43" s="16">
        <v>96</v>
      </c>
      <c r="F43" s="17">
        <v>4.99</v>
      </c>
      <c r="G43" s="18">
        <f t="shared" si="0"/>
        <v>479.04</v>
      </c>
    </row>
    <row r="44" spans="1:31" x14ac:dyDescent="0.45">
      <c r="A44" s="13">
        <v>42240</v>
      </c>
      <c r="B44" s="19" t="s">
        <v>34</v>
      </c>
      <c r="C44" s="19" t="str">
        <f>VLOOKUP(Orders[[#This Row],[Representative]],[1]!Human_Resources[#Data],5,FALSE)</f>
        <v>West</v>
      </c>
      <c r="D44" s="15" t="s">
        <v>9</v>
      </c>
      <c r="E44" s="16">
        <v>3</v>
      </c>
      <c r="F44" s="17">
        <v>275</v>
      </c>
      <c r="G44" s="18">
        <f t="shared" si="0"/>
        <v>825</v>
      </c>
      <c r="AE44" s="5"/>
    </row>
    <row r="45" spans="1:31" x14ac:dyDescent="0.45">
      <c r="A45" s="13">
        <v>42070</v>
      </c>
      <c r="B45" s="14" t="s">
        <v>34</v>
      </c>
      <c r="C45" s="14" t="str">
        <f>VLOOKUP(Orders[[#This Row],[Representative]],[1]!Human_Resources[#Data],5,FALSE)</f>
        <v>West</v>
      </c>
      <c r="D45" s="15" t="s">
        <v>7</v>
      </c>
      <c r="E45" s="16">
        <v>7</v>
      </c>
      <c r="F45" s="17">
        <v>8.99</v>
      </c>
      <c r="G45" s="18">
        <f t="shared" si="0"/>
        <v>62.93</v>
      </c>
    </row>
    <row r="46" spans="1:31" x14ac:dyDescent="0.45">
      <c r="A46" s="13">
        <v>41781</v>
      </c>
      <c r="B46" s="19" t="s">
        <v>35</v>
      </c>
      <c r="C46" s="19" t="str">
        <f>VLOOKUP(Orders[[#This Row],[Representative]],[1]!Human_Resources[#Data],5,FALSE)</f>
        <v>West</v>
      </c>
      <c r="D46" s="15" t="s">
        <v>8</v>
      </c>
      <c r="E46" s="16">
        <v>32</v>
      </c>
      <c r="F46" s="17">
        <v>5.99</v>
      </c>
      <c r="G46" s="18">
        <f t="shared" si="0"/>
        <v>191.68</v>
      </c>
    </row>
    <row r="47" spans="1:31" x14ac:dyDescent="0.45">
      <c r="A47" s="13">
        <v>41713</v>
      </c>
      <c r="B47" s="14" t="s">
        <v>34</v>
      </c>
      <c r="C47" s="14" t="str">
        <f>VLOOKUP(Orders[[#This Row],[Representative]],[1]!Human_Resources[#Data],5,FALSE)</f>
        <v>West</v>
      </c>
      <c r="D47" s="15" t="s">
        <v>8</v>
      </c>
      <c r="E47" s="16">
        <v>56</v>
      </c>
      <c r="F47" s="17">
        <v>5.99</v>
      </c>
      <c r="G47" s="18">
        <f t="shared" si="0"/>
        <v>335.44</v>
      </c>
    </row>
    <row r="48" spans="1:31" x14ac:dyDescent="0.45">
      <c r="A48" s="13">
        <v>42291</v>
      </c>
      <c r="B48" s="14" t="s">
        <v>35</v>
      </c>
      <c r="C48" s="14" t="str">
        <f>VLOOKUP(Orders[[#This Row],[Representative]],[1]!Human_Resources[#Data],5,FALSE)</f>
        <v>West</v>
      </c>
      <c r="D48" s="15" t="s">
        <v>7</v>
      </c>
      <c r="E48" s="16">
        <v>57</v>
      </c>
      <c r="F48" s="17">
        <v>8.99</v>
      </c>
      <c r="G48" s="18">
        <f t="shared" si="0"/>
        <v>512.43000000000006</v>
      </c>
      <c r="AE48" s="5"/>
    </row>
    <row r="49" spans="1:31" x14ac:dyDescent="0.45">
      <c r="A49" s="13">
        <v>42274</v>
      </c>
      <c r="B49" s="19" t="s">
        <v>34</v>
      </c>
      <c r="C49" s="19" t="str">
        <f>VLOOKUP(Orders[[#This Row],[Representative]],[1]!Human_Resources[#Data],5,FALSE)</f>
        <v>West</v>
      </c>
      <c r="D49" s="15" t="s">
        <v>6</v>
      </c>
      <c r="E49" s="16">
        <v>76</v>
      </c>
      <c r="F49" s="17">
        <v>4.99</v>
      </c>
      <c r="G49" s="18">
        <f t="shared" si="0"/>
        <v>379.24</v>
      </c>
      <c r="AE49" s="5"/>
    </row>
    <row r="50" spans="1:31" x14ac:dyDescent="0.45">
      <c r="A50" s="13"/>
      <c r="B50" s="14"/>
      <c r="C50" s="76"/>
      <c r="D50" s="15"/>
      <c r="E50" s="16"/>
      <c r="F50" s="36"/>
      <c r="G50" s="37"/>
    </row>
    <row r="51" spans="1:31" x14ac:dyDescent="0.45">
      <c r="C51" s="14" t="s">
        <v>5</v>
      </c>
      <c r="D51" s="14"/>
      <c r="E51" s="16">
        <f>AVERAGE(E7:E49)</f>
        <v>49.325581395348834</v>
      </c>
      <c r="F51" s="38">
        <f>AVERAGE(F7:F49)</f>
        <v>27.31627906976745</v>
      </c>
      <c r="G51" s="39">
        <f>AVERAGE(G7:G49)</f>
        <v>493.78813953488361</v>
      </c>
    </row>
    <row r="52" spans="1:31" x14ac:dyDescent="0.45">
      <c r="C52" s="14" t="s">
        <v>4</v>
      </c>
      <c r="D52" s="14"/>
      <c r="E52" s="16">
        <f>MEDIAN(E7:E49)</f>
        <v>53</v>
      </c>
      <c r="F52" s="38">
        <f>MEDIAN(F7:F49)</f>
        <v>8.99</v>
      </c>
      <c r="G52" s="39">
        <f>MEDIAN(G7:G49)</f>
        <v>449.25</v>
      </c>
    </row>
    <row r="53" spans="1:31" x14ac:dyDescent="0.45">
      <c r="C53" s="14" t="s">
        <v>3</v>
      </c>
      <c r="D53" s="14"/>
      <c r="E53" s="16">
        <f>MODE(E7:E49)</f>
        <v>7</v>
      </c>
      <c r="F53" s="38">
        <f>MODE(F7:F49)</f>
        <v>8.99</v>
      </c>
      <c r="G53" s="39">
        <f>MODE(G7:G49)</f>
        <v>251.72</v>
      </c>
    </row>
  </sheetData>
  <mergeCells count="1">
    <mergeCell ref="A1:G5"/>
  </mergeCells>
  <conditionalFormatting sqref="G7:G49">
    <cfRule type="top10" dxfId="3" priority="1" percent="1" bottom="1" rank="10"/>
    <cfRule type="top10" dxfId="2" priority="2" percent="1" rank="10"/>
  </conditionalFormatting>
  <pageMargins left="0.75" right="0.75" top="1" bottom="1" header="0.5" footer="0.5"/>
  <pageSetup orientation="portrait" r:id="rId1"/>
  <headerFooter alignWithMargins="0">
    <oddHeader>&amp;LOfficeStaples Inc.</oddHeader>
    <oddFooter>&amp;L11/08/2023 &amp;CDebora, Diba, Kashish&amp;R&amp;P</oddFooter>
  </headerFooter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A3F8B-836C-734A-B5EB-081243DD2EF5}">
  <dimension ref="A1:H62"/>
  <sheetViews>
    <sheetView zoomScale="85" zoomScaleNormal="100" zoomScalePageLayoutView="20" workbookViewId="0">
      <selection activeCell="E59" sqref="E59"/>
    </sheetView>
  </sheetViews>
  <sheetFormatPr defaultColWidth="11" defaultRowHeight="15.4" outlineLevelRow="2" x14ac:dyDescent="0.45"/>
  <cols>
    <col min="1" max="1" width="17.3515625" style="9" customWidth="1"/>
    <col min="8" max="8" width="12.64453125" customWidth="1"/>
    <col min="9" max="9" width="12.3515625" bestFit="1" customWidth="1"/>
  </cols>
  <sheetData>
    <row r="1" spans="1:8" ht="19.5" thickBot="1" x14ac:dyDescent="0.5">
      <c r="A1" s="41" t="s">
        <v>51</v>
      </c>
    </row>
    <row r="2" spans="1:8" ht="15.75" thickTop="1" x14ac:dyDescent="0.45"/>
    <row r="3" spans="1:8" s="2" customFormat="1" x14ac:dyDescent="0.45">
      <c r="A3" s="42" t="s">
        <v>20</v>
      </c>
      <c r="B3" s="43" t="s">
        <v>18</v>
      </c>
      <c r="C3" s="44" t="s">
        <v>39</v>
      </c>
      <c r="D3" s="44" t="s">
        <v>16</v>
      </c>
      <c r="E3" s="45" t="s">
        <v>37</v>
      </c>
    </row>
    <row r="4" spans="1:8" outlineLevel="2" x14ac:dyDescent="0.45">
      <c r="A4" s="46">
        <f>Orders!A10</f>
        <v>42325</v>
      </c>
      <c r="B4" s="47" t="s">
        <v>7</v>
      </c>
      <c r="C4" s="48">
        <v>11</v>
      </c>
      <c r="D4" s="49">
        <v>4.99</v>
      </c>
      <c r="E4" s="50">
        <f>'Sales Totals'!$D4*'Sales Totals'!$C4</f>
        <v>54.89</v>
      </c>
    </row>
    <row r="5" spans="1:8" outlineLevel="2" x14ac:dyDescent="0.45">
      <c r="A5" s="51">
        <f>Orders!A13</f>
        <v>41917</v>
      </c>
      <c r="B5" s="52" t="s">
        <v>7</v>
      </c>
      <c r="C5" s="53">
        <v>28</v>
      </c>
      <c r="D5" s="54">
        <v>8.99</v>
      </c>
      <c r="E5" s="55">
        <f>'Sales Totals'!$D5*'Sales Totals'!$C5</f>
        <v>251.72</v>
      </c>
    </row>
    <row r="6" spans="1:8" outlineLevel="2" x14ac:dyDescent="0.45">
      <c r="A6" s="46">
        <f>Orders!A14</f>
        <v>42359</v>
      </c>
      <c r="B6" s="47" t="s">
        <v>7</v>
      </c>
      <c r="C6" s="48">
        <v>28</v>
      </c>
      <c r="D6" s="49">
        <v>4.99</v>
      </c>
      <c r="E6" s="50">
        <f>'Sales Totals'!$D6*'Sales Totals'!$C6</f>
        <v>139.72</v>
      </c>
    </row>
    <row r="7" spans="1:8" outlineLevel="2" x14ac:dyDescent="0.45">
      <c r="A7" s="51">
        <f>Orders!A17</f>
        <v>42019</v>
      </c>
      <c r="B7" s="52" t="s">
        <v>7</v>
      </c>
      <c r="C7" s="53">
        <v>46</v>
      </c>
      <c r="D7" s="54">
        <v>8.99</v>
      </c>
      <c r="E7" s="55">
        <f>'Sales Totals'!$D7*'Sales Totals'!$C7</f>
        <v>413.54</v>
      </c>
    </row>
    <row r="8" spans="1:8" outlineLevel="2" x14ac:dyDescent="0.45">
      <c r="A8" s="46">
        <f>Orders!A18</f>
        <v>41662</v>
      </c>
      <c r="B8" s="47" t="s">
        <v>7</v>
      </c>
      <c r="C8" s="48">
        <v>50</v>
      </c>
      <c r="D8" s="49">
        <v>19.989999999999998</v>
      </c>
      <c r="E8" s="50">
        <f>'Sales Totals'!$D8*'Sales Totals'!$C8</f>
        <v>999.49999999999989</v>
      </c>
    </row>
    <row r="9" spans="1:8" outlineLevel="2" x14ac:dyDescent="0.45">
      <c r="A9" s="51">
        <f>Orders!A25</f>
        <v>42155</v>
      </c>
      <c r="B9" s="52" t="s">
        <v>7</v>
      </c>
      <c r="C9" s="53">
        <v>80</v>
      </c>
      <c r="D9" s="54">
        <v>8.99</v>
      </c>
      <c r="E9" s="55">
        <f>'Sales Totals'!$D9*'Sales Totals'!$C9</f>
        <v>719.2</v>
      </c>
    </row>
    <row r="10" spans="1:8" outlineLevel="2" x14ac:dyDescent="0.45">
      <c r="A10" s="46">
        <f>Orders!A26</f>
        <v>42036</v>
      </c>
      <c r="B10" s="47" t="s">
        <v>7</v>
      </c>
      <c r="C10" s="48">
        <v>87</v>
      </c>
      <c r="D10" s="49">
        <v>15</v>
      </c>
      <c r="E10" s="50">
        <f>'Sales Totals'!$D10*'Sales Totals'!$C10</f>
        <v>1305</v>
      </c>
    </row>
    <row r="11" spans="1:8" outlineLevel="2" x14ac:dyDescent="0.45">
      <c r="A11" s="51">
        <f>Orders!A29</f>
        <v>42342</v>
      </c>
      <c r="B11" s="52" t="s">
        <v>7</v>
      </c>
      <c r="C11" s="53">
        <v>94</v>
      </c>
      <c r="D11" s="54">
        <v>19.989999999999998</v>
      </c>
      <c r="E11" s="55">
        <f>'Sales Totals'!$D11*'Sales Totals'!$C11</f>
        <v>1879.06</v>
      </c>
    </row>
    <row r="12" spans="1:8" outlineLevel="2" x14ac:dyDescent="0.45">
      <c r="A12" s="46">
        <f>Orders!A31</f>
        <v>42053</v>
      </c>
      <c r="B12" s="47" t="s">
        <v>7</v>
      </c>
      <c r="C12" s="48">
        <v>4</v>
      </c>
      <c r="D12" s="49">
        <v>4.99</v>
      </c>
      <c r="E12" s="50">
        <f>'Sales Totals'!$D12*'Sales Totals'!$C12</f>
        <v>19.96</v>
      </c>
    </row>
    <row r="13" spans="1:8" outlineLevel="2" x14ac:dyDescent="0.45">
      <c r="A13" s="51">
        <f>Orders!A34</f>
        <v>41832</v>
      </c>
      <c r="B13" s="52" t="s">
        <v>7</v>
      </c>
      <c r="C13" s="53">
        <v>29</v>
      </c>
      <c r="D13" s="54">
        <v>1.99</v>
      </c>
      <c r="E13" s="55">
        <f>'Sales Totals'!$D13*'Sales Totals'!$C13</f>
        <v>57.71</v>
      </c>
    </row>
    <row r="14" spans="1:8" outlineLevel="2" x14ac:dyDescent="0.45">
      <c r="A14" s="46">
        <f>Orders!A36</f>
        <v>41730</v>
      </c>
      <c r="B14" s="47" t="s">
        <v>7</v>
      </c>
      <c r="C14" s="48">
        <v>60</v>
      </c>
      <c r="D14" s="49">
        <v>4.99</v>
      </c>
      <c r="E14" s="50">
        <f>'Sales Totals'!$D14*'Sales Totals'!$C14</f>
        <v>299.40000000000003</v>
      </c>
      <c r="H14" s="64"/>
    </row>
    <row r="15" spans="1:8" outlineLevel="2" x14ac:dyDescent="0.45">
      <c r="A15" s="51">
        <f>Orders!A37</f>
        <v>41798</v>
      </c>
      <c r="B15" s="52" t="s">
        <v>7</v>
      </c>
      <c r="C15" s="53">
        <v>60</v>
      </c>
      <c r="D15" s="54">
        <v>8.99</v>
      </c>
      <c r="E15" s="55">
        <f>'Sales Totals'!$D15*'Sales Totals'!$C15</f>
        <v>539.4</v>
      </c>
    </row>
    <row r="16" spans="1:8" outlineLevel="2" x14ac:dyDescent="0.45">
      <c r="A16" s="46">
        <f>Orders!A41</f>
        <v>41849</v>
      </c>
      <c r="B16" s="47" t="s">
        <v>7</v>
      </c>
      <c r="C16" s="48">
        <v>81</v>
      </c>
      <c r="D16" s="49">
        <v>19.989999999999998</v>
      </c>
      <c r="E16" s="50">
        <f>'Sales Totals'!$D16*'Sales Totals'!$C16</f>
        <v>1619.1899999999998</v>
      </c>
    </row>
    <row r="17" spans="1:5" outlineLevel="2" x14ac:dyDescent="0.45">
      <c r="A17" s="51">
        <f>Orders!A45</f>
        <v>42070</v>
      </c>
      <c r="B17" s="52" t="s">
        <v>7</v>
      </c>
      <c r="C17" s="53">
        <v>7</v>
      </c>
      <c r="D17" s="54">
        <v>19.989999999999998</v>
      </c>
      <c r="E17" s="55">
        <f>'Sales Totals'!$D17*'Sales Totals'!$C17</f>
        <v>139.92999999999998</v>
      </c>
    </row>
    <row r="18" spans="1:5" outlineLevel="2" x14ac:dyDescent="0.45">
      <c r="A18" s="46">
        <f>Orders!A48</f>
        <v>42291</v>
      </c>
      <c r="B18" s="47" t="s">
        <v>7</v>
      </c>
      <c r="C18" s="48">
        <v>57</v>
      </c>
      <c r="D18" s="49">
        <v>19.989999999999998</v>
      </c>
      <c r="E18" s="50">
        <f>'Sales Totals'!$D18*'Sales Totals'!$C18</f>
        <v>1139.4299999999998</v>
      </c>
    </row>
    <row r="19" spans="1:5" outlineLevel="1" x14ac:dyDescent="0.45">
      <c r="A19" s="46"/>
      <c r="B19" s="56" t="s">
        <v>45</v>
      </c>
      <c r="C19" s="48"/>
      <c r="D19" s="49"/>
      <c r="E19" s="50">
        <f>SUBTOTAL(9,E4:E18)</f>
        <v>9577.65</v>
      </c>
    </row>
    <row r="20" spans="1:5" hidden="1" outlineLevel="2" x14ac:dyDescent="0.45">
      <c r="A20" s="51">
        <f>Orders!A7</f>
        <v>41883</v>
      </c>
      <c r="B20" s="52" t="s">
        <v>9</v>
      </c>
      <c r="C20" s="53">
        <v>2</v>
      </c>
      <c r="D20" s="54">
        <v>125</v>
      </c>
      <c r="E20" s="55">
        <f>'Sales Totals'!$D20*'Sales Totals'!$C20</f>
        <v>250</v>
      </c>
    </row>
    <row r="21" spans="1:5" hidden="1" outlineLevel="2" x14ac:dyDescent="0.45">
      <c r="A21" s="46">
        <f>Orders!A8</f>
        <v>42172</v>
      </c>
      <c r="B21" s="47" t="s">
        <v>9</v>
      </c>
      <c r="C21" s="48">
        <v>5</v>
      </c>
      <c r="D21" s="49">
        <v>125</v>
      </c>
      <c r="E21" s="50">
        <f>'Sales Totals'!$D21*'Sales Totals'!$C21</f>
        <v>625</v>
      </c>
    </row>
    <row r="22" spans="1:5" hidden="1" outlineLevel="2" x14ac:dyDescent="0.45">
      <c r="A22" s="51">
        <f>Orders!A44</f>
        <v>42240</v>
      </c>
      <c r="B22" s="52" t="s">
        <v>9</v>
      </c>
      <c r="C22" s="53">
        <v>3</v>
      </c>
      <c r="D22" s="54">
        <v>275</v>
      </c>
      <c r="E22" s="55">
        <f>'Sales Totals'!$D22*'Sales Totals'!$C22</f>
        <v>825</v>
      </c>
    </row>
    <row r="23" spans="1:5" outlineLevel="1" collapsed="1" x14ac:dyDescent="0.45">
      <c r="A23" s="51"/>
      <c r="B23" s="57" t="s">
        <v>46</v>
      </c>
      <c r="C23" s="53"/>
      <c r="D23" s="54"/>
      <c r="E23" s="55">
        <f>SUBTOTAL(9,E20:E22)</f>
        <v>1700</v>
      </c>
    </row>
    <row r="24" spans="1:5" hidden="1" outlineLevel="2" x14ac:dyDescent="0.45">
      <c r="A24" s="46">
        <f>Orders!A12</f>
        <v>41696</v>
      </c>
      <c r="B24" s="47" t="s">
        <v>6</v>
      </c>
      <c r="C24" s="48">
        <v>27</v>
      </c>
      <c r="D24" s="49">
        <v>19.989999999999998</v>
      </c>
      <c r="E24" s="50">
        <f>'Sales Totals'!$D24*'Sales Totals'!$C24</f>
        <v>539.7299999999999</v>
      </c>
    </row>
    <row r="25" spans="1:5" hidden="1" outlineLevel="2" x14ac:dyDescent="0.45">
      <c r="A25" s="51">
        <f>Orders!A32</f>
        <v>41951</v>
      </c>
      <c r="B25" s="52" t="s">
        <v>6</v>
      </c>
      <c r="C25" s="53">
        <v>15</v>
      </c>
      <c r="D25" s="54">
        <v>19.989999999999998</v>
      </c>
      <c r="E25" s="55">
        <f>'Sales Totals'!$D25*'Sales Totals'!$C25</f>
        <v>299.84999999999997</v>
      </c>
    </row>
    <row r="26" spans="1:5" hidden="1" outlineLevel="2" x14ac:dyDescent="0.45">
      <c r="A26" s="46">
        <f>Orders!A39</f>
        <v>41934</v>
      </c>
      <c r="B26" s="47" t="s">
        <v>6</v>
      </c>
      <c r="C26" s="48">
        <v>64</v>
      </c>
      <c r="D26" s="49">
        <v>8.99</v>
      </c>
      <c r="E26" s="50">
        <f>'Sales Totals'!$D26*'Sales Totals'!$C26</f>
        <v>575.36</v>
      </c>
    </row>
    <row r="27" spans="1:5" hidden="1" outlineLevel="2" x14ac:dyDescent="0.45">
      <c r="A27" s="51">
        <f>Orders!A43</f>
        <v>42121</v>
      </c>
      <c r="B27" s="52" t="s">
        <v>6</v>
      </c>
      <c r="C27" s="53">
        <v>96</v>
      </c>
      <c r="D27" s="54">
        <v>4.99</v>
      </c>
      <c r="E27" s="55">
        <f>'Sales Totals'!$D27*'Sales Totals'!$C27</f>
        <v>479.04</v>
      </c>
    </row>
    <row r="28" spans="1:5" hidden="1" outlineLevel="2" x14ac:dyDescent="0.45">
      <c r="A28" s="46">
        <f>Orders!A49</f>
        <v>42274</v>
      </c>
      <c r="B28" s="47" t="s">
        <v>6</v>
      </c>
      <c r="C28" s="48">
        <v>76</v>
      </c>
      <c r="D28" s="49">
        <v>1.99</v>
      </c>
      <c r="E28" s="50">
        <f>'Sales Totals'!$D28*'Sales Totals'!$C28</f>
        <v>151.24</v>
      </c>
    </row>
    <row r="29" spans="1:5" outlineLevel="1" collapsed="1" x14ac:dyDescent="0.45">
      <c r="A29" s="46"/>
      <c r="B29" s="58" t="s">
        <v>47</v>
      </c>
      <c r="C29" s="48"/>
      <c r="D29" s="49"/>
      <c r="E29" s="50">
        <f>SUBTOTAL(9,E24:E28)</f>
        <v>2045.22</v>
      </c>
    </row>
    <row r="30" spans="1:5" hidden="1" outlineLevel="2" x14ac:dyDescent="0.45">
      <c r="A30" s="51">
        <f>Orders!A16</f>
        <v>42223</v>
      </c>
      <c r="B30" s="52" t="s">
        <v>10</v>
      </c>
      <c r="C30" s="53">
        <v>42</v>
      </c>
      <c r="D30" s="54">
        <v>23.95</v>
      </c>
      <c r="E30" s="55">
        <f>'Sales Totals'!$D30*'Sales Totals'!$C30</f>
        <v>1005.9</v>
      </c>
    </row>
    <row r="31" spans="1:5" hidden="1" outlineLevel="2" x14ac:dyDescent="0.45">
      <c r="A31" s="46">
        <f>Orders!A19</f>
        <v>42087</v>
      </c>
      <c r="B31" s="47" t="s">
        <v>10</v>
      </c>
      <c r="C31" s="48">
        <v>50</v>
      </c>
      <c r="D31" s="49">
        <v>4.99</v>
      </c>
      <c r="E31" s="50">
        <f>'Sales Totals'!$D31*'Sales Totals'!$C31</f>
        <v>249.5</v>
      </c>
    </row>
    <row r="32" spans="1:5" hidden="1" outlineLevel="2" x14ac:dyDescent="0.45">
      <c r="A32" s="51">
        <f>Orders!A21</f>
        <v>42206</v>
      </c>
      <c r="B32" s="52" t="s">
        <v>10</v>
      </c>
      <c r="C32" s="53">
        <v>55</v>
      </c>
      <c r="D32" s="54">
        <v>12.49</v>
      </c>
      <c r="E32" s="55">
        <f>'Sales Totals'!$D32*'Sales Totals'!$C32</f>
        <v>686.95</v>
      </c>
    </row>
    <row r="33" spans="1:5" hidden="1" outlineLevel="2" x14ac:dyDescent="0.45">
      <c r="A33" s="46">
        <f>Orders!A30</f>
        <v>41968</v>
      </c>
      <c r="B33" s="47" t="s">
        <v>10</v>
      </c>
      <c r="C33" s="48">
        <v>96</v>
      </c>
      <c r="D33" s="49">
        <v>4.99</v>
      </c>
      <c r="E33" s="50">
        <f>'Sales Totals'!$D33*'Sales Totals'!$C33</f>
        <v>479.04</v>
      </c>
    </row>
    <row r="34" spans="1:5" hidden="1" outlineLevel="2" x14ac:dyDescent="0.45">
      <c r="A34" s="51">
        <f>Orders!A33</f>
        <v>41900</v>
      </c>
      <c r="B34" s="52" t="s">
        <v>10</v>
      </c>
      <c r="C34" s="53">
        <v>16</v>
      </c>
      <c r="D34" s="54">
        <v>15.99</v>
      </c>
      <c r="E34" s="55">
        <f>'Sales Totals'!$D34*'Sales Totals'!$C34</f>
        <v>255.84</v>
      </c>
    </row>
    <row r="35" spans="1:5" hidden="1" outlineLevel="2" x14ac:dyDescent="0.45">
      <c r="A35" s="46">
        <f>Orders!A38</f>
        <v>42189</v>
      </c>
      <c r="B35" s="47" t="s">
        <v>10</v>
      </c>
      <c r="C35" s="48">
        <v>62</v>
      </c>
      <c r="D35" s="49">
        <v>4.99</v>
      </c>
      <c r="E35" s="50">
        <f>'Sales Totals'!$D35*'Sales Totals'!$C35</f>
        <v>309.38</v>
      </c>
    </row>
    <row r="36" spans="1:5" hidden="1" outlineLevel="2" x14ac:dyDescent="0.45">
      <c r="A36" s="51">
        <f>Orders!A40</f>
        <v>42002</v>
      </c>
      <c r="B36" s="52" t="s">
        <v>10</v>
      </c>
      <c r="C36" s="53">
        <v>74</v>
      </c>
      <c r="D36" s="54">
        <v>15.99</v>
      </c>
      <c r="E36" s="55">
        <f>'Sales Totals'!$D36*'Sales Totals'!$C36</f>
        <v>1183.26</v>
      </c>
    </row>
    <row r="37" spans="1:5" outlineLevel="1" collapsed="1" x14ac:dyDescent="0.45">
      <c r="A37" s="51"/>
      <c r="B37" s="57" t="s">
        <v>48</v>
      </c>
      <c r="C37" s="53"/>
      <c r="D37" s="54"/>
      <c r="E37" s="55">
        <f>SUBTOTAL(9,E30:E36)</f>
        <v>4169.8700000000008</v>
      </c>
    </row>
    <row r="38" spans="1:5" hidden="1" outlineLevel="2" x14ac:dyDescent="0.45">
      <c r="A38" s="46">
        <f>Orders!A9</f>
        <v>42257</v>
      </c>
      <c r="B38" s="47" t="s">
        <v>8</v>
      </c>
      <c r="C38" s="48">
        <v>7</v>
      </c>
      <c r="D38" s="49">
        <v>1.29</v>
      </c>
      <c r="E38" s="50">
        <f>'Sales Totals'!$D38*'Sales Totals'!$C38</f>
        <v>9.0300000000000011</v>
      </c>
    </row>
    <row r="39" spans="1:5" hidden="1" outlineLevel="2" x14ac:dyDescent="0.45">
      <c r="A39" s="51">
        <f>Orders!A11</f>
        <v>42308</v>
      </c>
      <c r="B39" s="52" t="s">
        <v>8</v>
      </c>
      <c r="C39" s="53">
        <v>14</v>
      </c>
      <c r="D39" s="54">
        <v>1.29</v>
      </c>
      <c r="E39" s="55">
        <f>'Sales Totals'!$D39*'Sales Totals'!$C39</f>
        <v>18.060000000000002</v>
      </c>
    </row>
    <row r="40" spans="1:5" hidden="1" outlineLevel="2" x14ac:dyDescent="0.45">
      <c r="A40" s="46">
        <f>Orders!A15</f>
        <v>41679</v>
      </c>
      <c r="B40" s="47" t="s">
        <v>8</v>
      </c>
      <c r="C40" s="48">
        <v>36</v>
      </c>
      <c r="D40" s="49">
        <v>4.99</v>
      </c>
      <c r="E40" s="50">
        <f>'Sales Totals'!$D40*'Sales Totals'!$C40</f>
        <v>179.64000000000001</v>
      </c>
    </row>
    <row r="41" spans="1:5" hidden="1" outlineLevel="2" x14ac:dyDescent="0.45">
      <c r="A41" s="51">
        <f>Orders!A20</f>
        <v>42138</v>
      </c>
      <c r="B41" s="52" t="s">
        <v>8</v>
      </c>
      <c r="C41" s="53">
        <v>53</v>
      </c>
      <c r="D41" s="54">
        <v>1.29</v>
      </c>
      <c r="E41" s="55">
        <f>'Sales Totals'!$D41*'Sales Totals'!$C41</f>
        <v>68.37</v>
      </c>
    </row>
    <row r="42" spans="1:5" hidden="1" outlineLevel="2" x14ac:dyDescent="0.45">
      <c r="A42" s="46">
        <f>Orders!A22</f>
        <v>42104</v>
      </c>
      <c r="B42" s="47" t="s">
        <v>8</v>
      </c>
      <c r="C42" s="48">
        <v>66</v>
      </c>
      <c r="D42" s="49">
        <v>1.99</v>
      </c>
      <c r="E42" s="50">
        <f>'Sales Totals'!$D42*'Sales Totals'!$C42</f>
        <v>131.34</v>
      </c>
    </row>
    <row r="43" spans="1:5" hidden="1" outlineLevel="2" x14ac:dyDescent="0.45">
      <c r="A43" s="51">
        <f>Orders!A23</f>
        <v>41985</v>
      </c>
      <c r="B43" s="52" t="s">
        <v>8</v>
      </c>
      <c r="C43" s="53">
        <v>67</v>
      </c>
      <c r="D43" s="54">
        <v>1.29</v>
      </c>
      <c r="E43" s="55">
        <f>'Sales Totals'!$D43*'Sales Totals'!$C43</f>
        <v>86.43</v>
      </c>
    </row>
    <row r="44" spans="1:5" hidden="1" outlineLevel="2" x14ac:dyDescent="0.45">
      <c r="A44" s="46">
        <f>Orders!A24</f>
        <v>41747</v>
      </c>
      <c r="B44" s="47" t="s">
        <v>8</v>
      </c>
      <c r="C44" s="48">
        <v>75</v>
      </c>
      <c r="D44" s="49">
        <v>1.99</v>
      </c>
      <c r="E44" s="50">
        <f>'Sales Totals'!$D44*'Sales Totals'!$C44</f>
        <v>149.25</v>
      </c>
    </row>
    <row r="45" spans="1:5" hidden="1" outlineLevel="2" x14ac:dyDescent="0.45">
      <c r="A45" s="51">
        <f>Orders!A27</f>
        <v>41764</v>
      </c>
      <c r="B45" s="52" t="s">
        <v>8</v>
      </c>
      <c r="C45" s="53">
        <v>90</v>
      </c>
      <c r="D45" s="54">
        <v>4.99</v>
      </c>
      <c r="E45" s="55">
        <f>'Sales Totals'!$D45*'Sales Totals'!$C45</f>
        <v>449.1</v>
      </c>
    </row>
    <row r="46" spans="1:5" hidden="1" outlineLevel="2" x14ac:dyDescent="0.45">
      <c r="A46" s="46">
        <f>Orders!A28</f>
        <v>41815</v>
      </c>
      <c r="B46" s="47" t="s">
        <v>8</v>
      </c>
      <c r="C46" s="48">
        <v>90</v>
      </c>
      <c r="D46" s="49">
        <v>4.99</v>
      </c>
      <c r="E46" s="50">
        <f>'Sales Totals'!$D46*'Sales Totals'!$C46</f>
        <v>449.1</v>
      </c>
    </row>
    <row r="47" spans="1:5" hidden="1" outlineLevel="2" x14ac:dyDescent="0.45">
      <c r="A47" s="51">
        <f>Orders!A35</f>
        <v>41866</v>
      </c>
      <c r="B47" s="52" t="s">
        <v>8</v>
      </c>
      <c r="C47" s="53">
        <v>35</v>
      </c>
      <c r="D47" s="54">
        <v>4.99</v>
      </c>
      <c r="E47" s="55">
        <f>'Sales Totals'!$D47*'Sales Totals'!$C47</f>
        <v>174.65</v>
      </c>
    </row>
    <row r="48" spans="1:5" hidden="1" outlineLevel="2" x14ac:dyDescent="0.45">
      <c r="A48" s="46">
        <f>Orders!A42</f>
        <v>41645</v>
      </c>
      <c r="B48" s="47" t="s">
        <v>8</v>
      </c>
      <c r="C48" s="48">
        <v>95</v>
      </c>
      <c r="D48" s="49">
        <v>1.99</v>
      </c>
      <c r="E48" s="50">
        <f>'Sales Totals'!$D48*'Sales Totals'!$C48</f>
        <v>189.05</v>
      </c>
    </row>
    <row r="49" spans="1:5" hidden="1" outlineLevel="2" x14ac:dyDescent="0.45">
      <c r="A49" s="51">
        <f>Orders!A46</f>
        <v>41781</v>
      </c>
      <c r="B49" s="52" t="s">
        <v>8</v>
      </c>
      <c r="C49" s="53">
        <v>32</v>
      </c>
      <c r="D49" s="54">
        <v>1.99</v>
      </c>
      <c r="E49" s="55">
        <f>'Sales Totals'!$D49*'Sales Totals'!$C49</f>
        <v>63.68</v>
      </c>
    </row>
    <row r="50" spans="1:5" hidden="1" outlineLevel="2" x14ac:dyDescent="0.45">
      <c r="A50" s="46">
        <f>Orders!A47</f>
        <v>41713</v>
      </c>
      <c r="B50" s="47" t="s">
        <v>8</v>
      </c>
      <c r="C50" s="48">
        <v>56</v>
      </c>
      <c r="D50" s="49">
        <v>2.99</v>
      </c>
      <c r="E50" s="50">
        <f>'Sales Totals'!$D50*'Sales Totals'!$C50</f>
        <v>167.44</v>
      </c>
    </row>
    <row r="51" spans="1:5" outlineLevel="1" collapsed="1" x14ac:dyDescent="0.45">
      <c r="A51" s="59"/>
      <c r="B51" s="63" t="s">
        <v>49</v>
      </c>
      <c r="C51" s="60"/>
      <c r="D51" s="61"/>
      <c r="E51" s="62">
        <f>SUBTOTAL(9,E38:E50)</f>
        <v>2135.1400000000003</v>
      </c>
    </row>
    <row r="52" spans="1:5" x14ac:dyDescent="0.45">
      <c r="A52" s="59"/>
      <c r="B52" s="63" t="s">
        <v>50</v>
      </c>
      <c r="C52" s="60"/>
      <c r="D52" s="61"/>
      <c r="E52" s="62">
        <f>SUBTOTAL(9,E4:E50)</f>
        <v>19627.879999999997</v>
      </c>
    </row>
    <row r="55" spans="1:5" x14ac:dyDescent="0.45">
      <c r="A55" s="10" t="s">
        <v>18</v>
      </c>
      <c r="B55" s="11" t="s">
        <v>40</v>
      </c>
      <c r="C55" s="29" t="s">
        <v>37</v>
      </c>
    </row>
    <row r="56" spans="1:5" x14ac:dyDescent="0.45">
      <c r="A56" s="27" t="s">
        <v>9</v>
      </c>
      <c r="B56" s="12">
        <f>SUMIF('Sales Totals'!$B$4:$B$50, Table12[[#This Row],[Item]],'Sales Totals'!$C$4:$C$50)</f>
        <v>10</v>
      </c>
      <c r="C56" s="67">
        <f>SUMIF('Sales Totals'!$B$4:$B$50, Table12[[#This Row],[Item]],'Sales Totals'!$E$4:$E$50)</f>
        <v>1700</v>
      </c>
    </row>
    <row r="57" spans="1:5" x14ac:dyDescent="0.45">
      <c r="A57" s="27" t="s">
        <v>8</v>
      </c>
      <c r="B57" s="12">
        <f>SUMIF('Sales Totals'!$B$4:$B$50, Table12[[#This Row],[Item]],'Sales Totals'!$C$4:$C$50)</f>
        <v>716</v>
      </c>
      <c r="C57" s="67">
        <f>SUMIF('Sales Totals'!$B$4:$B$50, Table12[[#This Row],[Item]],'Sales Totals'!$E$4:$E$50)</f>
        <v>2135.1400000000003</v>
      </c>
    </row>
    <row r="58" spans="1:5" x14ac:dyDescent="0.45">
      <c r="A58" s="27" t="s">
        <v>7</v>
      </c>
      <c r="B58" s="12">
        <f>SUMIF('Sales Totals'!$B$4:$B$50, Table12[[#This Row],[Item]],'Sales Totals'!$C$4:$C$50)</f>
        <v>722</v>
      </c>
      <c r="C58" s="67">
        <f>SUMIF('Sales Totals'!$B$4:$B$50, Table12[[#This Row],[Item]],'Sales Totals'!$E$4:$E$50)</f>
        <v>9577.65</v>
      </c>
    </row>
    <row r="59" spans="1:5" x14ac:dyDescent="0.45">
      <c r="A59" s="27" t="s">
        <v>10</v>
      </c>
      <c r="B59" s="12">
        <f>SUMIF('Sales Totals'!$B$4:$B$50, Table12[[#This Row],[Item]],'Sales Totals'!$C$4:$C$50)</f>
        <v>395</v>
      </c>
      <c r="C59" s="67">
        <f>SUMIF('Sales Totals'!$B$4:$B$50, Table12[[#This Row],[Item]],'Sales Totals'!$E$4:$E$50)</f>
        <v>4169.8700000000008</v>
      </c>
    </row>
    <row r="60" spans="1:5" x14ac:dyDescent="0.45">
      <c r="A60" s="27" t="s">
        <v>6</v>
      </c>
      <c r="B60" s="12">
        <f>SUMIF('Sales Totals'!$B$4:$B$50, Table12[[#This Row],[Item]],'Sales Totals'!$C$4:$C$50)</f>
        <v>278</v>
      </c>
      <c r="C60" s="67">
        <f>SUMIF('Sales Totals'!$B$4:$B$50, Table12[[#This Row],[Item]],'Sales Totals'!$E$4:$E$50)</f>
        <v>2045.22</v>
      </c>
    </row>
    <row r="61" spans="1:5" x14ac:dyDescent="0.45">
      <c r="A61" s="68" t="s">
        <v>52</v>
      </c>
      <c r="B61" s="69">
        <f>SUMIF('Sales Totals'!$B$4:$B$50, Table12[[#This Row],[Item]],'Sales Totals'!$C$4:$C$50)</f>
        <v>0</v>
      </c>
      <c r="C61" s="70">
        <v>30372.119999999995</v>
      </c>
    </row>
    <row r="62" spans="1:5" x14ac:dyDescent="0.45">
      <c r="A62" s="65" t="s">
        <v>0</v>
      </c>
      <c r="B62" s="66">
        <f>SUM(B56:B61)</f>
        <v>2121</v>
      </c>
      <c r="C62" s="67">
        <f>SUM(C56:C61)</f>
        <v>50000</v>
      </c>
    </row>
  </sheetData>
  <pageMargins left="0.75" right="0.75" top="1" bottom="1" header="0.5" footer="0.5"/>
  <pageSetup orientation="portrait" r:id="rId1"/>
  <headerFooter alignWithMargins="0">
    <oddHeader>&amp;LExcel Assignment I - ABC Supplies</oddHeader>
    <oddFooter>&amp;L11/08/2023 &amp;CDebora, Diba, Kashish&amp;R&amp;P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24C09-3BAF-9D4A-8B94-76C38FB8758D}">
  <dimension ref="A1:D9"/>
  <sheetViews>
    <sheetView showGridLines="0" zoomScaleNormal="100" zoomScalePageLayoutView="20" workbookViewId="0">
      <selection activeCell="B5" sqref="B5"/>
    </sheetView>
  </sheetViews>
  <sheetFormatPr defaultColWidth="11" defaultRowHeight="15.4" x14ac:dyDescent="0.45"/>
  <cols>
    <col min="1" max="1" width="11" style="1" customWidth="1"/>
    <col min="2" max="2" width="11.3515625" style="1" customWidth="1"/>
    <col min="3" max="3" width="11" style="1"/>
    <col min="4" max="4" width="13.64453125" style="1" bestFit="1" customWidth="1"/>
    <col min="5" max="16384" width="11" style="1"/>
  </cols>
  <sheetData>
    <row r="1" spans="1:4" ht="19.5" thickBot="1" x14ac:dyDescent="0.5">
      <c r="A1" s="41" t="s">
        <v>23</v>
      </c>
    </row>
    <row r="2" spans="1:4" ht="15.75" thickTop="1" x14ac:dyDescent="0.45"/>
    <row r="3" spans="1:4" s="2" customFormat="1" x14ac:dyDescent="0.45">
      <c r="A3" s="28" t="s">
        <v>15</v>
      </c>
      <c r="B3" s="29" t="s">
        <v>23</v>
      </c>
      <c r="C3" s="29" t="s">
        <v>38</v>
      </c>
      <c r="D3" s="29" t="s">
        <v>41</v>
      </c>
    </row>
    <row r="4" spans="1:4" x14ac:dyDescent="0.45">
      <c r="A4" s="7" t="s">
        <v>8</v>
      </c>
      <c r="B4" s="26">
        <v>1000</v>
      </c>
      <c r="C4" s="26">
        <f>SUMIF(Orders!D7:D49,Table4[[#This Row],[Item Type]],Orders!E7:E49)</f>
        <v>716</v>
      </c>
      <c r="D4" s="26">
        <f>Table4[[#This Row],[Inventory]]-Table4[[#This Row],[Units Sold]]</f>
        <v>284</v>
      </c>
    </row>
    <row r="5" spans="1:4" x14ac:dyDescent="0.45">
      <c r="A5" s="7" t="s">
        <v>7</v>
      </c>
      <c r="B5" s="26">
        <v>1500</v>
      </c>
      <c r="C5" s="26">
        <f>SUMIF(Orders!D8:D50,Table4[[#This Row],[Item Type]],Orders!E8:E50)</f>
        <v>722</v>
      </c>
      <c r="D5" s="26">
        <f>Table4[[#This Row],[Inventory]]-Table4[[#This Row],[Units Sold]]</f>
        <v>778</v>
      </c>
    </row>
    <row r="6" spans="1:4" x14ac:dyDescent="0.45">
      <c r="A6" s="7" t="s">
        <v>6</v>
      </c>
      <c r="B6" s="26">
        <v>1000</v>
      </c>
      <c r="C6" s="26">
        <f>SUMIF(Orders!D9:D51,Table4[[#This Row],[Item Type]],Orders!E9:E51)</f>
        <v>278</v>
      </c>
      <c r="D6" s="26">
        <f>Table4[[#This Row],[Inventory]]-Table4[[#This Row],[Units Sold]]</f>
        <v>722</v>
      </c>
    </row>
    <row r="7" spans="1:4" x14ac:dyDescent="0.45">
      <c r="A7" s="7" t="s">
        <v>10</v>
      </c>
      <c r="B7" s="26">
        <v>1200</v>
      </c>
      <c r="C7" s="26">
        <f>SUMIF(Orders!D10:D52,Table4[[#This Row],[Item Type]],Orders!E10:E52)</f>
        <v>395</v>
      </c>
      <c r="D7" s="26">
        <f>Table4[[#This Row],[Inventory]]-Table4[[#This Row],[Units Sold]]</f>
        <v>805</v>
      </c>
    </row>
    <row r="8" spans="1:4" x14ac:dyDescent="0.45">
      <c r="A8" s="7" t="s">
        <v>9</v>
      </c>
      <c r="B8" s="26">
        <v>150</v>
      </c>
      <c r="C8" s="26">
        <f>SUMIF(Orders!D7:D49,Table4[[#This Row],[Item Type]],Orders!E7:E49)</f>
        <v>10</v>
      </c>
      <c r="D8" s="26">
        <f>Table4[[#This Row],[Inventory]]-Table4[[#This Row],[Units Sold]]</f>
        <v>140</v>
      </c>
    </row>
    <row r="9" spans="1:4" x14ac:dyDescent="0.45">
      <c r="A9" s="30" t="s">
        <v>0</v>
      </c>
      <c r="B9" s="26">
        <f>SUBTOTAL(109,Table4[Inventory])</f>
        <v>4850</v>
      </c>
      <c r="C9" s="26">
        <f>SUBTOTAL(109,Table4[Units Sold])</f>
        <v>2121</v>
      </c>
      <c r="D9" s="26">
        <f>SUBTOTAL(109,Table4[Units Available])</f>
        <v>2729</v>
      </c>
    </row>
  </sheetData>
  <pageMargins left="0.75" right="0.75" top="1" bottom="1" header="0.5" footer="0.5"/>
  <pageSetup orientation="landscape" r:id="rId1"/>
  <headerFooter alignWithMargins="0">
    <oddHeader>&amp;LExcel Assignment I - ABC Supplies</oddHeader>
    <oddFooter>&amp;L11/08/2023 &amp;CDebora, Diba, Kashish&amp;R&amp;P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8BB7-2594-864B-AA8F-146BA2034B2D}">
  <dimension ref="A1:D9"/>
  <sheetViews>
    <sheetView showGridLines="0" zoomScaleNormal="100" zoomScalePageLayoutView="20" workbookViewId="0">
      <selection activeCell="D5" sqref="D5"/>
    </sheetView>
  </sheetViews>
  <sheetFormatPr defaultColWidth="11" defaultRowHeight="15.4" x14ac:dyDescent="0.45"/>
  <cols>
    <col min="1" max="3" width="11" style="1"/>
    <col min="4" max="4" width="11.64453125" style="1" customWidth="1"/>
    <col min="5" max="16384" width="11" style="1"/>
  </cols>
  <sheetData>
    <row r="1" spans="1:4" ht="19.5" thickBot="1" x14ac:dyDescent="0.5">
      <c r="A1" s="79" t="s">
        <v>44</v>
      </c>
      <c r="B1" s="79"/>
      <c r="C1"/>
    </row>
    <row r="2" spans="1:4" ht="15.75" thickTop="1" x14ac:dyDescent="0.45"/>
    <row r="3" spans="1:4" s="2" customFormat="1" x14ac:dyDescent="0.45">
      <c r="A3" s="28" t="s">
        <v>15</v>
      </c>
      <c r="B3" s="28" t="s">
        <v>38</v>
      </c>
      <c r="C3" s="28" t="s">
        <v>24</v>
      </c>
      <c r="D3" s="28" t="s">
        <v>37</v>
      </c>
    </row>
    <row r="4" spans="1:4" x14ac:dyDescent="0.45">
      <c r="A4" s="7" t="s">
        <v>8</v>
      </c>
      <c r="B4" s="31">
        <f>SUMIF(Orders!D7:D49,Table5[[#This Row],[Item Type]],Orders!E7:E49)</f>
        <v>716</v>
      </c>
      <c r="C4" s="32">
        <f>_xlfn.XLOOKUP(Table5[[#This Row],[Item Type]],Orders!D7:D49,Orders!F7:F49)</f>
        <v>5.99</v>
      </c>
      <c r="D4" s="33">
        <f>Table5[[#This Row],[Units Sold]]*Table5[[#This Row],[Unit Price]]</f>
        <v>4288.84</v>
      </c>
    </row>
    <row r="5" spans="1:4" x14ac:dyDescent="0.45">
      <c r="A5" s="7" t="s">
        <v>7</v>
      </c>
      <c r="B5" s="31">
        <f>SUMIF(Orders!D8:D50,Table5[[#This Row],[Item Type]],Orders!E8:E50)</f>
        <v>722</v>
      </c>
      <c r="C5" s="32">
        <f>_xlfn.XLOOKUP(Table5[[#This Row],[Item Type]],Orders!D8:D50,Orders!F8:F50)</f>
        <v>8.99</v>
      </c>
      <c r="D5" s="33">
        <f>Table5[[#This Row],[Units Sold]]*Table5[[#This Row],[Unit Price]]</f>
        <v>6490.78</v>
      </c>
    </row>
    <row r="6" spans="1:4" x14ac:dyDescent="0.45">
      <c r="A6" s="7" t="s">
        <v>6</v>
      </c>
      <c r="B6" s="31">
        <f>SUMIF(Orders!D9:D51,Table5[[#This Row],[Item Type]],Orders!E9:E51)</f>
        <v>278</v>
      </c>
      <c r="C6" s="32">
        <f>_xlfn.XLOOKUP(Table5[[#This Row],[Item Type]],Orders!D9:D51,Orders!F9:F51)</f>
        <v>4.99</v>
      </c>
      <c r="D6" s="33">
        <f>Table5[[#This Row],[Units Sold]]*Table5[[#This Row],[Unit Price]]</f>
        <v>1387.22</v>
      </c>
    </row>
    <row r="7" spans="1:4" x14ac:dyDescent="0.45">
      <c r="A7" s="7" t="s">
        <v>10</v>
      </c>
      <c r="B7" s="31">
        <f>SUMIF(Orders!D10:D52,Table5[[#This Row],[Item Type]],Orders!E10:E52)</f>
        <v>395</v>
      </c>
      <c r="C7" s="32">
        <f>_xlfn.XLOOKUP(Table5[[#This Row],[Item Type]],Orders!D10:D52,Orders!F10:F52)</f>
        <v>15.99</v>
      </c>
      <c r="D7" s="33">
        <f>Table5[[#This Row],[Units Sold]]*Table5[[#This Row],[Unit Price]]</f>
        <v>6316.05</v>
      </c>
    </row>
    <row r="8" spans="1:4" x14ac:dyDescent="0.45">
      <c r="A8" s="7" t="s">
        <v>9</v>
      </c>
      <c r="B8" s="31">
        <f>SUMIF(Orders!D7:D49,Table5[[#This Row],[Item Type]],Orders!E7:E49)</f>
        <v>10</v>
      </c>
      <c r="C8" s="32">
        <f>_xlfn.XLOOKUP(Table5[[#This Row],[Item Type]],Orders!D11:D53,Orders!F11:F53)</f>
        <v>275</v>
      </c>
      <c r="D8" s="33">
        <f>Table5[[#This Row],[Units Sold]]*Table5[[#This Row],[Unit Price]]</f>
        <v>2750</v>
      </c>
    </row>
    <row r="9" spans="1:4" x14ac:dyDescent="0.45">
      <c r="A9" s="30" t="s">
        <v>0</v>
      </c>
      <c r="B9" s="31">
        <f>SUBTOTAL(109,Table5[Units Sold])</f>
        <v>2121</v>
      </c>
      <c r="C9" s="32">
        <f>SUBTOTAL(109,Table5[Unit Price])</f>
        <v>310.95999999999998</v>
      </c>
      <c r="D9" s="33">
        <f>SUBTOTAL(109,Table5[Total Sales])</f>
        <v>21232.89</v>
      </c>
    </row>
  </sheetData>
  <mergeCells count="1">
    <mergeCell ref="A1:B1"/>
  </mergeCells>
  <conditionalFormatting sqref="D4:D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{83745D2B-3EF3-4140-9E10-C0126F2C6D16}</x14:id>
        </ext>
      </extLst>
    </cfRule>
  </conditionalFormatting>
  <pageMargins left="0.75" right="0.75" top="1" bottom="1" header="0.5" footer="0.5"/>
  <pageSetup orientation="portrait" r:id="rId1"/>
  <headerFooter alignWithMargins="0">
    <oddHeader>&amp;LExcel Assignment I - ABC Supplies</oddHeader>
    <oddFooter>&amp;L11/08/2023 &amp;CDebora, Diba, Kashish&amp;R&amp;P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745D2B-3EF3-4140-9E10-C0126F2C6D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D4:D8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BAD39-0B18-4B42-AAA2-0263322F6BD1}">
  <dimension ref="A1:D15"/>
  <sheetViews>
    <sheetView showGridLines="0" zoomScale="91" zoomScaleNormal="25" zoomScalePageLayoutView="20" workbookViewId="0">
      <selection activeCell="C4" sqref="C4"/>
    </sheetView>
  </sheetViews>
  <sheetFormatPr defaultColWidth="11" defaultRowHeight="15.4" x14ac:dyDescent="0.45"/>
  <cols>
    <col min="1" max="1" width="24.3515625" bestFit="1" customWidth="1"/>
    <col min="2" max="2" width="19.3515625" customWidth="1"/>
    <col min="3" max="3" width="16.8203125" customWidth="1"/>
    <col min="4" max="4" width="14" customWidth="1"/>
  </cols>
  <sheetData>
    <row r="1" spans="1:4" ht="19.5" thickBot="1" x14ac:dyDescent="0.5">
      <c r="A1" s="40" t="s">
        <v>43</v>
      </c>
    </row>
    <row r="2" spans="1:4" ht="15.75" thickTop="1" x14ac:dyDescent="0.45"/>
    <row r="3" spans="1:4" s="2" customFormat="1" x14ac:dyDescent="0.45">
      <c r="A3" s="26" t="s">
        <v>21</v>
      </c>
      <c r="B3" s="26" t="s">
        <v>22</v>
      </c>
      <c r="C3" s="26" t="s">
        <v>38</v>
      </c>
      <c r="D3" s="26" t="s">
        <v>37</v>
      </c>
    </row>
    <row r="4" spans="1:4" x14ac:dyDescent="0.45">
      <c r="A4" s="26" t="str">
        <f>_xlfn.CONCAT([1]!Human_Resources[[#This Row],[First Name]]," ",[1]!Human_Resources[[#This Row],[Last Name]])</f>
        <v>Kevin Smith</v>
      </c>
      <c r="B4" s="26">
        <v>900856</v>
      </c>
      <c r="C4" s="26">
        <f>SUMIF(Orders!B7:B49,Table6[[#This Row],[Employee]],Orders!E7:E49)</f>
        <v>156</v>
      </c>
      <c r="D4" s="34">
        <f>SUMIF(Orders!B7:B49,Table6[[#This Row],[Employee]],Orders!G7:G49)</f>
        <v>1733.46</v>
      </c>
    </row>
    <row r="5" spans="1:4" x14ac:dyDescent="0.45">
      <c r="A5" s="26" t="str">
        <f>_xlfn.CONCAT([1]!Human_Resources[[#This Row],[First Name]]," ",[1]!Human_Resources[[#This Row],[Last Name]])</f>
        <v>John Kivell</v>
      </c>
      <c r="B5" s="26">
        <v>900857</v>
      </c>
      <c r="C5" s="26">
        <f>SUMIF(Orders!B8:B50,Table6[[#This Row],[Employee]],Orders!E8:E50)</f>
        <v>193</v>
      </c>
      <c r="D5" s="34">
        <f>SUMIF(Orders!B8:B50,Table6[[#This Row],[Employee]],Orders!G8:G50)</f>
        <v>4031.12</v>
      </c>
    </row>
    <row r="6" spans="1:4" x14ac:dyDescent="0.45">
      <c r="A6" s="26" t="str">
        <f>_xlfn.CONCAT([1]!Human_Resources[[#This Row],[First Name]]," ",[1]!Human_Resources[[#This Row],[Last Name]])</f>
        <v>Samantha Gill</v>
      </c>
      <c r="B6" s="26">
        <v>900858</v>
      </c>
      <c r="C6" s="26">
        <f>SUMIF(Orders!B9:B51,Table6[[#This Row],[Employee]],Orders!E9:E51)</f>
        <v>213</v>
      </c>
      <c r="D6" s="34">
        <f>SUMIF(Orders!B9:B51,Table6[[#This Row],[Employee]],Orders!G9:G51)</f>
        <v>1626.8700000000001</v>
      </c>
    </row>
    <row r="7" spans="1:4" x14ac:dyDescent="0.45">
      <c r="A7" s="26" t="str">
        <f>_xlfn.CONCAT([1]!Human_Resources[[#This Row],[First Name]]," ",[1]!Human_Resources[[#This Row],[Last Name]])</f>
        <v>Susan Jardine</v>
      </c>
      <c r="B7" s="26">
        <v>900859</v>
      </c>
      <c r="C7" s="26">
        <f>SUMIF(Orders!B10:B52,Table6[[#This Row],[Employee]],Orders!E10:E52)</f>
        <v>281</v>
      </c>
      <c r="D7" s="34">
        <f>SUMIF(Orders!B10:B52,Table6[[#This Row],[Employee]],Orders!G10:G52)</f>
        <v>2498.19</v>
      </c>
    </row>
    <row r="8" spans="1:4" x14ac:dyDescent="0.45">
      <c r="A8" s="26" t="str">
        <f>_xlfn.CONCAT([1]!Human_Resources[[#This Row],[First Name]]," ",[1]!Human_Resources[[#This Row],[Last Name]])</f>
        <v>Sean Andrews</v>
      </c>
      <c r="B8" s="26">
        <v>900860</v>
      </c>
      <c r="C8" s="26">
        <f>SUMIF(Orders!B11:B53,Table6[[#This Row],[Employee]],Orders!E11:E53)</f>
        <v>183</v>
      </c>
      <c r="D8" s="34">
        <f>SUMIF(Orders!B11:B53,Table6[[#This Row],[Employee]],Orders!G11:G53)</f>
        <v>1180.17</v>
      </c>
    </row>
    <row r="9" spans="1:4" x14ac:dyDescent="0.45">
      <c r="A9" s="26" t="str">
        <f>_xlfn.CONCAT([1]!Human_Resources[[#This Row],[First Name]]," ",[1]!Human_Resources[[#This Row],[Last Name]])</f>
        <v>Nina Morgan</v>
      </c>
      <c r="B9" s="26">
        <v>900861</v>
      </c>
      <c r="C9" s="26">
        <f>SUMIF(Orders!B12:B54,Table6[[#This Row],[Employee]],Orders!E12:E54)</f>
        <v>173</v>
      </c>
      <c r="D9" s="34">
        <f>SUMIF(Orders!B12:B54,Table6[[#This Row],[Employee]],Orders!G12:G54)</f>
        <v>1670.27</v>
      </c>
    </row>
    <row r="10" spans="1:4" x14ac:dyDescent="0.45">
      <c r="A10" s="26" t="str">
        <f>_xlfn.CONCAT([1]!Human_Resources[[#This Row],[First Name]]," ",[1]!Human_Resources[[#This Row],[Last Name]])</f>
        <v>Joe Jones</v>
      </c>
      <c r="B10" s="26">
        <v>900862</v>
      </c>
      <c r="C10" s="26">
        <f>SUMIF(Orders!B13:B55,Table6[[#This Row],[Employee]],Orders!E13:E55)</f>
        <v>396</v>
      </c>
      <c r="D10" s="34">
        <f>SUMIF(Orders!B13:B55,Table6[[#This Row],[Employee]],Orders!G13:G55)</f>
        <v>3460.0400000000004</v>
      </c>
    </row>
    <row r="11" spans="1:4" x14ac:dyDescent="0.45">
      <c r="A11" s="26" t="str">
        <f>_xlfn.CONCAT([1]!Human_Resources[[#This Row],[First Name]]," ",[1]!Human_Resources[[#This Row],[Last Name]])</f>
        <v>Justin Parent</v>
      </c>
      <c r="B11" s="26">
        <v>900863</v>
      </c>
      <c r="C11" s="26">
        <f>SUMIF(Orders!B14:B56,Table6[[#This Row],[Employee]],Orders!E14:E56)</f>
        <v>170</v>
      </c>
      <c r="D11" s="34">
        <f>SUMIF(Orders!B14:B56,Table6[[#This Row],[Employee]],Orders!G14:G56)</f>
        <v>1986.3</v>
      </c>
    </row>
    <row r="12" spans="1:4" x14ac:dyDescent="0.45">
      <c r="A12" s="26" t="str">
        <f>_xlfn.CONCAT([1]!Human_Resources[[#This Row],[First Name]]," ",[1]!Human_Resources[[#This Row],[Last Name]])</f>
        <v>Sebastien Howard</v>
      </c>
      <c r="B12" s="26">
        <v>900864</v>
      </c>
      <c r="C12" s="26">
        <f>SUMIF(Orders!B15:B57,Table6[[#This Row],[Employee]],Orders!E15:E57)</f>
        <v>125</v>
      </c>
      <c r="D12" s="34">
        <f>SUMIF(Orders!B15:B57,Table6[[#This Row],[Employee]],Orders!G15:G57)</f>
        <v>739.75</v>
      </c>
    </row>
    <row r="13" spans="1:4" x14ac:dyDescent="0.45">
      <c r="A13" s="26" t="str">
        <f>_xlfn.CONCAT([1]!Human_Resources[[#This Row],[First Name]]," ",[1]!Human_Resources[[#This Row],[Last Name]])</f>
        <v>Andrew Sorvino</v>
      </c>
      <c r="B13" s="26">
        <v>900865</v>
      </c>
      <c r="C13" s="26">
        <f>SUMIF(Orders!B16:B58,Table6[[#This Row],[Employee]],Orders!E16:E58)</f>
        <v>142</v>
      </c>
      <c r="D13" s="34">
        <f>SUMIF(Orders!B16:B58,Table6[[#This Row],[Employee]],Orders!G16:G58)</f>
        <v>1602.61</v>
      </c>
    </row>
    <row r="14" spans="1:4" x14ac:dyDescent="0.45">
      <c r="A14" s="26" t="str">
        <f>_xlfn.CONCAT([1]!Human_Resources[[#This Row],[First Name]]," ",[1]!Human_Resources[[#This Row],[Last Name]])</f>
        <v>Mike Thompson</v>
      </c>
      <c r="B14" s="26">
        <v>900866</v>
      </c>
      <c r="C14" s="26">
        <f>SUMIF(Orders!B17:B59,Table6[[#This Row],[Employee]],Orders!E17:E59)</f>
        <v>89</v>
      </c>
      <c r="D14" s="34">
        <f>SUMIF(Orders!B17:B59,Table6[[#This Row],[Employee]],Orders!G17:G59)</f>
        <v>704.11000000000013</v>
      </c>
    </row>
    <row r="15" spans="1:4" x14ac:dyDescent="0.45">
      <c r="A15" s="26" t="s">
        <v>0</v>
      </c>
      <c r="B15" s="26"/>
      <c r="C15" s="26">
        <f>SUBTOTAL(109,Table6[Units Sold])</f>
        <v>2121</v>
      </c>
      <c r="D15" s="34">
        <f>SUBTOTAL(109,Table6[Total Sales])</f>
        <v>21232.890000000003</v>
      </c>
    </row>
  </sheetData>
  <phoneticPr fontId="12" type="noConversion"/>
  <conditionalFormatting sqref="D4:D14">
    <cfRule type="top10" dxfId="1" priority="1" percent="1" bottom="1" rank="10"/>
    <cfRule type="top10" dxfId="0" priority="2" percent="1" rank="10"/>
  </conditionalFormatting>
  <pageMargins left="0.75" right="0.75" top="1" bottom="1" header="0.5" footer="0.5"/>
  <pageSetup orientation="portrait" r:id="rId1"/>
  <headerFooter alignWithMargins="0">
    <oddHeader>&amp;LExcel Assignment I - ABC Supplies</oddHeader>
    <oddFooter>&amp;L11/08/2023 &amp;CDebora, Diba, Kashish&amp;R&amp;P</oddFooter>
  </headerFooter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C19CB-0C51-2C41-98FB-C5C43D3A1324}">
  <dimension ref="A1:E7"/>
  <sheetViews>
    <sheetView showGridLines="0" zoomScale="85" zoomScaleNormal="145" workbookViewId="0">
      <selection activeCell="I13" sqref="I13"/>
    </sheetView>
  </sheetViews>
  <sheetFormatPr defaultColWidth="11" defaultRowHeight="15.4" x14ac:dyDescent="0.45"/>
  <cols>
    <col min="1" max="1" width="17.8203125" bestFit="1" customWidth="1"/>
    <col min="2" max="2" width="16.3515625" customWidth="1"/>
    <col min="3" max="3" width="13.64453125" customWidth="1"/>
  </cols>
  <sheetData>
    <row r="1" spans="1:5" ht="19.5" thickBot="1" x14ac:dyDescent="0.5">
      <c r="A1" s="41" t="s">
        <v>42</v>
      </c>
    </row>
    <row r="2" spans="1:5" ht="15.75" thickTop="1" x14ac:dyDescent="0.45"/>
    <row r="3" spans="1:5" x14ac:dyDescent="0.45">
      <c r="A3" s="26" t="s">
        <v>19</v>
      </c>
      <c r="B3" s="26" t="s">
        <v>38</v>
      </c>
      <c r="C3" s="26" t="s">
        <v>37</v>
      </c>
    </row>
    <row r="4" spans="1:5" x14ac:dyDescent="0.45">
      <c r="A4" s="26" t="s">
        <v>11</v>
      </c>
      <c r="B4" s="26">
        <f>SUMIF(Orders!C7:C49, Table7[[#This Row],[Region]], Orders!E7:E49)</f>
        <v>1199</v>
      </c>
      <c r="C4" s="34">
        <f>SUMIF(Orders!C7:C49, Table7[[#This Row],[Region]], Orders!G7:G49)</f>
        <v>12740.079999999998</v>
      </c>
    </row>
    <row r="5" spans="1:5" x14ac:dyDescent="0.45">
      <c r="A5" s="26" t="s">
        <v>2</v>
      </c>
      <c r="B5" s="26">
        <f>SUMIF(Orders!C8:C50, Table7[[#This Row],[Region]], Orders!E8:E50)</f>
        <v>691</v>
      </c>
      <c r="C5" s="34">
        <f>SUMIF(Orders!C8:C50, Table7[[#This Row],[Region]], Orders!G8:G50)</f>
        <v>6186.09</v>
      </c>
      <c r="E5" s="77"/>
    </row>
    <row r="6" spans="1:5" x14ac:dyDescent="0.45">
      <c r="A6" s="26" t="s">
        <v>1</v>
      </c>
      <c r="B6" s="26">
        <f>SUMIF(Orders!C9:C51, Table7[[#This Row],[Region]], Orders!E9:E51)</f>
        <v>231</v>
      </c>
      <c r="C6" s="34">
        <f>SUMIF(Orders!C9:C51, Table7[[#This Row],[Region]], Orders!G9:G51)</f>
        <v>2306.7200000000003</v>
      </c>
    </row>
    <row r="7" spans="1:5" x14ac:dyDescent="0.45">
      <c r="A7" s="26" t="s">
        <v>0</v>
      </c>
      <c r="B7" s="26">
        <f>SUBTOTAL(109,Table7[Units Sold])</f>
        <v>2121</v>
      </c>
      <c r="C7" s="34">
        <f>SUBTOTAL(109,Table7[Total Sales])</f>
        <v>21232.89</v>
      </c>
    </row>
  </sheetData>
  <pageMargins left="0.75" right="0.75" top="1" bottom="1" header="0.5" footer="0.5"/>
  <pageSetup orientation="portrait" r:id="rId1"/>
  <headerFooter alignWithMargins="0">
    <oddHeader>&amp;LExcel Assignment I - ABC Supplies</oddHeader>
    <oddFooter>&amp;L11/08/2023 &amp;CDebora, Diba, Kashish&amp;R&amp;P</oddFooter>
  </headerFooter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3207-8885-F142-924E-B787BA30C34E}">
  <dimension ref="A1:F31"/>
  <sheetViews>
    <sheetView showGridLines="0" zoomScale="69" workbookViewId="0">
      <selection activeCell="L37" sqref="L37"/>
    </sheetView>
  </sheetViews>
  <sheetFormatPr defaultColWidth="10.8203125" defaultRowHeight="15.4" x14ac:dyDescent="0.45"/>
  <cols>
    <col min="1" max="1" width="12.17578125" bestFit="1" customWidth="1"/>
    <col min="2" max="5" width="12" bestFit="1" customWidth="1"/>
    <col min="6" max="6" width="13.17578125" bestFit="1" customWidth="1"/>
    <col min="7" max="7" width="12.8203125" bestFit="1" customWidth="1"/>
    <col min="8" max="8" width="10.17578125" bestFit="1" customWidth="1"/>
    <col min="9" max="9" width="11.17578125" bestFit="1" customWidth="1"/>
    <col min="10" max="11" width="10.17578125" bestFit="1" customWidth="1"/>
    <col min="12" max="12" width="9" bestFit="1" customWidth="1"/>
    <col min="13" max="13" width="10.17578125" bestFit="1" customWidth="1"/>
    <col min="14" max="14" width="10.46875" bestFit="1" customWidth="1"/>
    <col min="15" max="16" width="12" bestFit="1" customWidth="1"/>
    <col min="17" max="17" width="13.8203125" bestFit="1" customWidth="1"/>
    <col min="18" max="25" width="10.17578125" bestFit="1" customWidth="1"/>
    <col min="26" max="26" width="12.46875" bestFit="1" customWidth="1"/>
    <col min="27" max="27" width="13.17578125" bestFit="1" customWidth="1"/>
  </cols>
  <sheetData>
    <row r="1" spans="1:6" ht="19.5" thickBot="1" x14ac:dyDescent="0.6">
      <c r="A1" s="80" t="s">
        <v>75</v>
      </c>
      <c r="B1" s="80"/>
    </row>
    <row r="2" spans="1:6" ht="15.75" thickTop="1" x14ac:dyDescent="0.45">
      <c r="A2" s="71" t="s">
        <v>71</v>
      </c>
      <c r="B2" t="s">
        <v>53</v>
      </c>
    </row>
    <row r="4" spans="1:6" x14ac:dyDescent="0.45">
      <c r="A4" s="71" t="s">
        <v>73</v>
      </c>
      <c r="B4" s="71" t="s">
        <v>72</v>
      </c>
    </row>
    <row r="5" spans="1:6" x14ac:dyDescent="0.45">
      <c r="A5" s="71" t="s">
        <v>72</v>
      </c>
      <c r="B5" t="s">
        <v>54</v>
      </c>
      <c r="C5" t="s">
        <v>56</v>
      </c>
      <c r="D5" t="s">
        <v>59</v>
      </c>
      <c r="E5" t="s">
        <v>61</v>
      </c>
      <c r="F5" t="s">
        <v>50</v>
      </c>
    </row>
    <row r="6" spans="1:6" x14ac:dyDescent="0.45">
      <c r="A6" s="72" t="s">
        <v>7</v>
      </c>
      <c r="B6" s="73"/>
      <c r="C6" s="73"/>
      <c r="D6" s="73"/>
      <c r="E6" s="73"/>
      <c r="F6" s="73"/>
    </row>
    <row r="7" spans="1:6" x14ac:dyDescent="0.45">
      <c r="A7" s="74" t="s">
        <v>55</v>
      </c>
      <c r="B7" s="73">
        <v>449.5</v>
      </c>
      <c r="C7" s="73"/>
      <c r="D7" s="73"/>
      <c r="E7" s="73"/>
      <c r="F7" s="73">
        <v>449.5</v>
      </c>
    </row>
    <row r="8" spans="1:6" x14ac:dyDescent="0.45">
      <c r="A8" s="74" t="s">
        <v>57</v>
      </c>
      <c r="B8" s="73"/>
      <c r="C8" s="73">
        <v>539.4</v>
      </c>
      <c r="D8" s="73"/>
      <c r="E8" s="73"/>
      <c r="F8" s="73">
        <v>539.4</v>
      </c>
    </row>
    <row r="9" spans="1:6" x14ac:dyDescent="0.45">
      <c r="A9" s="74" t="s">
        <v>58</v>
      </c>
      <c r="B9" s="73"/>
      <c r="C9" s="73">
        <v>539.4</v>
      </c>
      <c r="D9" s="73"/>
      <c r="E9" s="73"/>
      <c r="F9" s="73">
        <v>539.4</v>
      </c>
    </row>
    <row r="10" spans="1:6" x14ac:dyDescent="0.45">
      <c r="A10" s="74" t="s">
        <v>60</v>
      </c>
      <c r="B10" s="73"/>
      <c r="C10" s="73"/>
      <c r="D10" s="73">
        <v>988.90000000000009</v>
      </c>
      <c r="E10" s="73"/>
      <c r="F10" s="73">
        <v>988.90000000000009</v>
      </c>
    </row>
    <row r="11" spans="1:6" x14ac:dyDescent="0.45">
      <c r="A11" s="74" t="s">
        <v>62</v>
      </c>
      <c r="B11" s="73"/>
      <c r="C11" s="73"/>
      <c r="D11" s="73"/>
      <c r="E11" s="73">
        <v>251.72</v>
      </c>
      <c r="F11" s="73">
        <v>251.72</v>
      </c>
    </row>
    <row r="12" spans="1:6" x14ac:dyDescent="0.45">
      <c r="A12" s="72" t="s">
        <v>9</v>
      </c>
      <c r="B12" s="73"/>
      <c r="C12" s="73"/>
      <c r="D12" s="73"/>
      <c r="E12" s="73"/>
      <c r="F12" s="73"/>
    </row>
    <row r="13" spans="1:6" x14ac:dyDescent="0.45">
      <c r="A13" s="74" t="s">
        <v>69</v>
      </c>
      <c r="B13" s="73"/>
      <c r="C13" s="73"/>
      <c r="D13" s="73">
        <v>550</v>
      </c>
      <c r="E13" s="73"/>
      <c r="F13" s="73">
        <v>550</v>
      </c>
    </row>
    <row r="14" spans="1:6" x14ac:dyDescent="0.45">
      <c r="A14" s="72" t="s">
        <v>6</v>
      </c>
      <c r="B14" s="73"/>
      <c r="C14" s="73"/>
      <c r="D14" s="73"/>
      <c r="E14" s="73"/>
      <c r="F14" s="73"/>
    </row>
    <row r="15" spans="1:6" x14ac:dyDescent="0.45">
      <c r="A15" s="74" t="s">
        <v>64</v>
      </c>
      <c r="B15" s="73">
        <v>134.73000000000002</v>
      </c>
      <c r="C15" s="73"/>
      <c r="D15" s="73"/>
      <c r="E15" s="73"/>
      <c r="F15" s="73">
        <v>134.73000000000002</v>
      </c>
    </row>
    <row r="16" spans="1:6" x14ac:dyDescent="0.45">
      <c r="A16" s="74" t="s">
        <v>62</v>
      </c>
      <c r="B16" s="73"/>
      <c r="C16" s="73"/>
      <c r="D16" s="73"/>
      <c r="E16" s="73">
        <v>319.36</v>
      </c>
      <c r="F16" s="73">
        <v>319.36</v>
      </c>
    </row>
    <row r="17" spans="1:6" x14ac:dyDescent="0.45">
      <c r="A17" s="74" t="s">
        <v>67</v>
      </c>
      <c r="B17" s="73"/>
      <c r="C17" s="73"/>
      <c r="D17" s="73"/>
      <c r="E17" s="73">
        <v>74.850000000000009</v>
      </c>
      <c r="F17" s="73">
        <v>74.850000000000009</v>
      </c>
    </row>
    <row r="18" spans="1:6" x14ac:dyDescent="0.45">
      <c r="A18" s="72" t="s">
        <v>10</v>
      </c>
      <c r="B18" s="73"/>
      <c r="C18" s="73"/>
      <c r="D18" s="73"/>
      <c r="E18" s="73"/>
      <c r="F18" s="73"/>
    </row>
    <row r="19" spans="1:6" x14ac:dyDescent="0.45">
      <c r="A19" s="74" t="s">
        <v>69</v>
      </c>
      <c r="B19" s="73"/>
      <c r="C19" s="73"/>
      <c r="D19" s="73">
        <v>255.84</v>
      </c>
      <c r="E19" s="73"/>
      <c r="F19" s="73">
        <v>255.84</v>
      </c>
    </row>
    <row r="20" spans="1:6" x14ac:dyDescent="0.45">
      <c r="A20" s="74" t="s">
        <v>67</v>
      </c>
      <c r="B20" s="73"/>
      <c r="C20" s="73"/>
      <c r="D20" s="73"/>
      <c r="E20" s="73">
        <v>1535.04</v>
      </c>
      <c r="F20" s="73">
        <v>1535.04</v>
      </c>
    </row>
    <row r="21" spans="1:6" x14ac:dyDescent="0.45">
      <c r="A21" s="74" t="s">
        <v>68</v>
      </c>
      <c r="B21" s="73"/>
      <c r="C21" s="73"/>
      <c r="D21" s="73"/>
      <c r="E21" s="73">
        <v>1183.26</v>
      </c>
      <c r="F21" s="73">
        <v>1183.26</v>
      </c>
    </row>
    <row r="22" spans="1:6" x14ac:dyDescent="0.45">
      <c r="A22" s="72" t="s">
        <v>8</v>
      </c>
      <c r="B22" s="73"/>
      <c r="C22" s="73"/>
      <c r="D22" s="73"/>
      <c r="E22" s="73"/>
      <c r="F22" s="73"/>
    </row>
    <row r="23" spans="1:6" x14ac:dyDescent="0.45">
      <c r="A23" s="74" t="s">
        <v>55</v>
      </c>
      <c r="B23" s="73">
        <v>569.05000000000007</v>
      </c>
      <c r="C23" s="73"/>
      <c r="D23" s="73"/>
      <c r="E23" s="73"/>
      <c r="F23" s="73">
        <v>569.05000000000007</v>
      </c>
    </row>
    <row r="24" spans="1:6" x14ac:dyDescent="0.45">
      <c r="A24" s="74" t="s">
        <v>64</v>
      </c>
      <c r="B24" s="73">
        <v>215.64000000000001</v>
      </c>
      <c r="C24" s="73"/>
      <c r="D24" s="73"/>
      <c r="E24" s="73"/>
      <c r="F24" s="73">
        <v>215.64000000000001</v>
      </c>
    </row>
    <row r="25" spans="1:6" x14ac:dyDescent="0.45">
      <c r="A25" s="74" t="s">
        <v>65</v>
      </c>
      <c r="B25" s="73">
        <v>335.44</v>
      </c>
      <c r="C25" s="73"/>
      <c r="D25" s="73"/>
      <c r="E25" s="73"/>
      <c r="F25" s="73">
        <v>335.44</v>
      </c>
    </row>
    <row r="26" spans="1:6" x14ac:dyDescent="0.45">
      <c r="A26" s="74" t="s">
        <v>57</v>
      </c>
      <c r="B26" s="73"/>
      <c r="C26" s="73">
        <v>449.25</v>
      </c>
      <c r="D26" s="73"/>
      <c r="E26" s="73"/>
      <c r="F26" s="73">
        <v>449.25</v>
      </c>
    </row>
    <row r="27" spans="1:6" x14ac:dyDescent="0.45">
      <c r="A27" s="74" t="s">
        <v>66</v>
      </c>
      <c r="B27" s="73"/>
      <c r="C27" s="73">
        <v>730.78</v>
      </c>
      <c r="D27" s="73"/>
      <c r="E27" s="73"/>
      <c r="F27" s="73">
        <v>730.78</v>
      </c>
    </row>
    <row r="28" spans="1:6" x14ac:dyDescent="0.45">
      <c r="A28" s="74" t="s">
        <v>58</v>
      </c>
      <c r="B28" s="73"/>
      <c r="C28" s="73">
        <v>539.1</v>
      </c>
      <c r="D28" s="73"/>
      <c r="E28" s="73"/>
      <c r="F28" s="73">
        <v>539.1</v>
      </c>
    </row>
    <row r="29" spans="1:6" x14ac:dyDescent="0.45">
      <c r="A29" s="74" t="s">
        <v>70</v>
      </c>
      <c r="B29" s="73"/>
      <c r="C29" s="73"/>
      <c r="D29" s="73">
        <v>209.65</v>
      </c>
      <c r="E29" s="73"/>
      <c r="F29" s="73">
        <v>209.65</v>
      </c>
    </row>
    <row r="30" spans="1:6" x14ac:dyDescent="0.45">
      <c r="A30" s="74" t="s">
        <v>68</v>
      </c>
      <c r="B30" s="73"/>
      <c r="C30" s="73"/>
      <c r="D30" s="73"/>
      <c r="E30" s="73">
        <v>401.33000000000004</v>
      </c>
      <c r="F30" s="73">
        <v>401.33000000000004</v>
      </c>
    </row>
    <row r="31" spans="1:6" x14ac:dyDescent="0.45">
      <c r="A31" s="72" t="s">
        <v>50</v>
      </c>
      <c r="B31" s="73">
        <v>1704.3600000000004</v>
      </c>
      <c r="C31" s="73">
        <v>2797.93</v>
      </c>
      <c r="D31" s="73">
        <v>2004.39</v>
      </c>
      <c r="E31" s="73">
        <v>3765.5600000000004</v>
      </c>
      <c r="F31" s="73">
        <v>10272.240000000002</v>
      </c>
    </row>
  </sheetData>
  <mergeCells count="1">
    <mergeCell ref="A1:B1"/>
  </mergeCells>
  <pageMargins left="0.7" right="0.7" top="0.75" bottom="0.75" header="0.3" footer="0.3"/>
  <pageSetup orientation="landscape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5D242-25A6-5248-AC41-912B144879E4}">
  <dimension ref="A1:F29"/>
  <sheetViews>
    <sheetView showGridLines="0" zoomScale="70" workbookViewId="0">
      <selection activeCell="A2" sqref="A2:XFD2"/>
    </sheetView>
  </sheetViews>
  <sheetFormatPr defaultColWidth="10.8203125" defaultRowHeight="15.4" x14ac:dyDescent="0.45"/>
  <cols>
    <col min="1" max="1" width="12.17578125" bestFit="1" customWidth="1"/>
    <col min="2" max="5" width="12" bestFit="1" customWidth="1"/>
    <col min="6" max="6" width="13.17578125" bestFit="1" customWidth="1"/>
    <col min="7" max="7" width="12.8203125" bestFit="1" customWidth="1"/>
    <col min="8" max="8" width="10.17578125" bestFit="1" customWidth="1"/>
    <col min="9" max="9" width="11.17578125" bestFit="1" customWidth="1"/>
    <col min="10" max="11" width="10.17578125" bestFit="1" customWidth="1"/>
    <col min="12" max="12" width="9" bestFit="1" customWidth="1"/>
    <col min="13" max="13" width="10.17578125" bestFit="1" customWidth="1"/>
    <col min="14" max="14" width="10.46875" bestFit="1" customWidth="1"/>
    <col min="15" max="16" width="12" bestFit="1" customWidth="1"/>
    <col min="17" max="17" width="13.8203125" bestFit="1" customWidth="1"/>
    <col min="18" max="25" width="10.17578125" bestFit="1" customWidth="1"/>
    <col min="26" max="26" width="12.46875" bestFit="1" customWidth="1"/>
    <col min="27" max="27" width="13.17578125" bestFit="1" customWidth="1"/>
  </cols>
  <sheetData>
    <row r="1" spans="1:6" ht="19.5" thickBot="1" x14ac:dyDescent="0.6">
      <c r="A1" s="80" t="s">
        <v>76</v>
      </c>
      <c r="B1" s="80"/>
    </row>
    <row r="2" spans="1:6" ht="15.75" thickTop="1" x14ac:dyDescent="0.45">
      <c r="A2" s="71" t="s">
        <v>71</v>
      </c>
      <c r="B2" t="s">
        <v>63</v>
      </c>
    </row>
    <row r="4" spans="1:6" x14ac:dyDescent="0.45">
      <c r="A4" s="71" t="s">
        <v>73</v>
      </c>
      <c r="B4" s="71" t="s">
        <v>72</v>
      </c>
    </row>
    <row r="5" spans="1:6" x14ac:dyDescent="0.45">
      <c r="A5" s="71" t="s">
        <v>72</v>
      </c>
      <c r="B5" t="s">
        <v>54</v>
      </c>
      <c r="C5" t="s">
        <v>56</v>
      </c>
      <c r="D5" t="s">
        <v>59</v>
      </c>
      <c r="E5" t="s">
        <v>61</v>
      </c>
      <c r="F5" t="s">
        <v>50</v>
      </c>
    </row>
    <row r="6" spans="1:6" x14ac:dyDescent="0.45">
      <c r="A6" s="72" t="s">
        <v>7</v>
      </c>
      <c r="B6" s="73"/>
      <c r="C6" s="73"/>
      <c r="D6" s="73"/>
      <c r="E6" s="73"/>
      <c r="F6" s="73"/>
    </row>
    <row r="7" spans="1:6" x14ac:dyDescent="0.45">
      <c r="A7" s="74" t="s">
        <v>55</v>
      </c>
      <c r="B7" s="73">
        <v>413.54</v>
      </c>
      <c r="C7" s="73"/>
      <c r="D7" s="73"/>
      <c r="E7" s="73"/>
      <c r="F7" s="73">
        <v>413.54</v>
      </c>
    </row>
    <row r="8" spans="1:6" x14ac:dyDescent="0.45">
      <c r="A8" s="74" t="s">
        <v>64</v>
      </c>
      <c r="B8" s="73">
        <v>818.09</v>
      </c>
      <c r="C8" s="73"/>
      <c r="D8" s="73"/>
      <c r="E8" s="73"/>
      <c r="F8" s="73">
        <v>818.09</v>
      </c>
    </row>
    <row r="9" spans="1:6" x14ac:dyDescent="0.45">
      <c r="A9" s="74" t="s">
        <v>65</v>
      </c>
      <c r="B9" s="73">
        <v>62.93</v>
      </c>
      <c r="C9" s="73"/>
      <c r="D9" s="73"/>
      <c r="E9" s="73"/>
      <c r="F9" s="73">
        <v>62.93</v>
      </c>
    </row>
    <row r="10" spans="1:6" x14ac:dyDescent="0.45">
      <c r="A10" s="74" t="s">
        <v>66</v>
      </c>
      <c r="B10" s="73"/>
      <c r="C10" s="73">
        <v>719.2</v>
      </c>
      <c r="D10" s="73"/>
      <c r="E10" s="73"/>
      <c r="F10" s="73">
        <v>719.2</v>
      </c>
    </row>
    <row r="11" spans="1:6" x14ac:dyDescent="0.45">
      <c r="A11" s="74" t="s">
        <v>62</v>
      </c>
      <c r="B11" s="73"/>
      <c r="C11" s="73"/>
      <c r="D11" s="73"/>
      <c r="E11" s="73">
        <v>512.43000000000006</v>
      </c>
      <c r="F11" s="73">
        <v>512.43000000000006</v>
      </c>
    </row>
    <row r="12" spans="1:6" x14ac:dyDescent="0.45">
      <c r="A12" s="74" t="s">
        <v>67</v>
      </c>
      <c r="B12" s="73"/>
      <c r="C12" s="73"/>
      <c r="D12" s="73"/>
      <c r="E12" s="73">
        <v>98.89</v>
      </c>
      <c r="F12" s="73">
        <v>98.89</v>
      </c>
    </row>
    <row r="13" spans="1:6" x14ac:dyDescent="0.45">
      <c r="A13" s="74" t="s">
        <v>68</v>
      </c>
      <c r="B13" s="73"/>
      <c r="C13" s="73"/>
      <c r="D13" s="73"/>
      <c r="E13" s="73">
        <v>1096.78</v>
      </c>
      <c r="F13" s="73">
        <v>1096.78</v>
      </c>
    </row>
    <row r="14" spans="1:6" x14ac:dyDescent="0.45">
      <c r="A14" s="72" t="s">
        <v>9</v>
      </c>
      <c r="B14" s="73"/>
      <c r="C14" s="73"/>
      <c r="D14" s="73"/>
      <c r="E14" s="73"/>
      <c r="F14" s="73"/>
    </row>
    <row r="15" spans="1:6" x14ac:dyDescent="0.45">
      <c r="A15" s="74" t="s">
        <v>58</v>
      </c>
      <c r="B15" s="73"/>
      <c r="C15" s="73">
        <v>1375</v>
      </c>
      <c r="D15" s="73"/>
      <c r="E15" s="73"/>
      <c r="F15" s="73">
        <v>1375</v>
      </c>
    </row>
    <row r="16" spans="1:6" x14ac:dyDescent="0.45">
      <c r="A16" s="74" t="s">
        <v>70</v>
      </c>
      <c r="B16" s="73"/>
      <c r="C16" s="73"/>
      <c r="D16" s="73">
        <v>825</v>
      </c>
      <c r="E16" s="73"/>
      <c r="F16" s="73">
        <v>825</v>
      </c>
    </row>
    <row r="17" spans="1:6" x14ac:dyDescent="0.45">
      <c r="A17" s="72" t="s">
        <v>6</v>
      </c>
      <c r="B17" s="73"/>
      <c r="C17" s="73"/>
      <c r="D17" s="73"/>
      <c r="E17" s="73"/>
      <c r="F17" s="73"/>
    </row>
    <row r="18" spans="1:6" x14ac:dyDescent="0.45">
      <c r="A18" s="74" t="s">
        <v>57</v>
      </c>
      <c r="B18" s="73"/>
      <c r="C18" s="73">
        <v>479.04</v>
      </c>
      <c r="D18" s="73"/>
      <c r="E18" s="73"/>
      <c r="F18" s="73">
        <v>479.04</v>
      </c>
    </row>
    <row r="19" spans="1:6" x14ac:dyDescent="0.45">
      <c r="A19" s="74" t="s">
        <v>69</v>
      </c>
      <c r="B19" s="73"/>
      <c r="C19" s="73"/>
      <c r="D19" s="73">
        <v>379.24</v>
      </c>
      <c r="E19" s="73"/>
      <c r="F19" s="73">
        <v>379.24</v>
      </c>
    </row>
    <row r="20" spans="1:6" x14ac:dyDescent="0.45">
      <c r="A20" s="72" t="s">
        <v>10</v>
      </c>
      <c r="B20" s="73"/>
      <c r="C20" s="73"/>
      <c r="D20" s="73"/>
      <c r="E20" s="73"/>
      <c r="F20" s="73"/>
    </row>
    <row r="21" spans="1:6" x14ac:dyDescent="0.45">
      <c r="A21" s="74" t="s">
        <v>65</v>
      </c>
      <c r="B21" s="73">
        <v>799.5</v>
      </c>
      <c r="C21" s="73"/>
      <c r="D21" s="73"/>
      <c r="E21" s="73"/>
      <c r="F21" s="73">
        <v>799.5</v>
      </c>
    </row>
    <row r="22" spans="1:6" x14ac:dyDescent="0.45">
      <c r="A22" s="74" t="s">
        <v>60</v>
      </c>
      <c r="B22" s="73"/>
      <c r="C22" s="73"/>
      <c r="D22" s="73">
        <v>1870.83</v>
      </c>
      <c r="E22" s="73"/>
      <c r="F22" s="73">
        <v>1870.83</v>
      </c>
    </row>
    <row r="23" spans="1:6" x14ac:dyDescent="0.45">
      <c r="A23" s="74" t="s">
        <v>70</v>
      </c>
      <c r="B23" s="73"/>
      <c r="C23" s="73"/>
      <c r="D23" s="73">
        <v>671.58</v>
      </c>
      <c r="E23" s="73"/>
      <c r="F23" s="73">
        <v>671.58</v>
      </c>
    </row>
    <row r="24" spans="1:6" x14ac:dyDescent="0.45">
      <c r="A24" s="72" t="s">
        <v>8</v>
      </c>
      <c r="B24" s="73"/>
      <c r="C24" s="73"/>
      <c r="D24" s="73"/>
      <c r="E24" s="73"/>
      <c r="F24" s="73"/>
    </row>
    <row r="25" spans="1:6" x14ac:dyDescent="0.45">
      <c r="A25" s="74" t="s">
        <v>57</v>
      </c>
      <c r="B25" s="73"/>
      <c r="C25" s="73">
        <v>395.34000000000003</v>
      </c>
      <c r="D25" s="73"/>
      <c r="E25" s="73"/>
      <c r="F25" s="73">
        <v>395.34000000000003</v>
      </c>
    </row>
    <row r="26" spans="1:6" x14ac:dyDescent="0.45">
      <c r="A26" s="74" t="s">
        <v>66</v>
      </c>
      <c r="B26" s="73"/>
      <c r="C26" s="73">
        <v>317.47000000000003</v>
      </c>
      <c r="D26" s="73"/>
      <c r="E26" s="73"/>
      <c r="F26" s="73">
        <v>317.47000000000003</v>
      </c>
    </row>
    <row r="27" spans="1:6" x14ac:dyDescent="0.45">
      <c r="A27" s="74" t="s">
        <v>69</v>
      </c>
      <c r="B27" s="73"/>
      <c r="C27" s="73"/>
      <c r="D27" s="73">
        <v>41.93</v>
      </c>
      <c r="E27" s="73"/>
      <c r="F27" s="73">
        <v>41.93</v>
      </c>
    </row>
    <row r="28" spans="1:6" x14ac:dyDescent="0.45">
      <c r="A28" s="74" t="s">
        <v>62</v>
      </c>
      <c r="B28" s="73"/>
      <c r="C28" s="73"/>
      <c r="D28" s="73"/>
      <c r="E28" s="73">
        <v>83.86</v>
      </c>
      <c r="F28" s="73">
        <v>83.86</v>
      </c>
    </row>
    <row r="29" spans="1:6" x14ac:dyDescent="0.45">
      <c r="A29" s="72" t="s">
        <v>50</v>
      </c>
      <c r="B29" s="73">
        <v>2094.0600000000004</v>
      </c>
      <c r="C29" s="73">
        <v>3286.05</v>
      </c>
      <c r="D29" s="73">
        <v>3788.5799999999995</v>
      </c>
      <c r="E29" s="73">
        <v>1791.9599999999998</v>
      </c>
      <c r="F29" s="73">
        <v>10960.650000000001</v>
      </c>
    </row>
  </sheetData>
  <mergeCells count="1">
    <mergeCell ref="A1:B1"/>
  </mergeCells>
  <pageMargins left="0.7" right="0.7" top="0.75" bottom="0.75" header="0.3" footer="0.3"/>
  <pageSetup orientation="landscape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1F11-32C4-5444-929E-F1545E36D1CD}">
  <dimension ref="A1:D17"/>
  <sheetViews>
    <sheetView showGridLines="0" tabSelected="1" zoomScale="59" workbookViewId="0">
      <selection activeCell="D30" sqref="D30"/>
    </sheetView>
  </sheetViews>
  <sheetFormatPr defaultColWidth="10.8203125" defaultRowHeight="15.4" x14ac:dyDescent="0.45"/>
  <cols>
    <col min="1" max="1" width="18.46875" bestFit="1" customWidth="1"/>
    <col min="2" max="2" width="17.46875" bestFit="1" customWidth="1"/>
    <col min="3" max="4" width="13.17578125" bestFit="1" customWidth="1"/>
    <col min="5" max="5" width="7.17578125" bestFit="1" customWidth="1"/>
    <col min="6" max="6" width="5.8203125" bestFit="1" customWidth="1"/>
    <col min="7" max="7" width="10.46875" bestFit="1" customWidth="1"/>
    <col min="8" max="8" width="8" bestFit="1" customWidth="1"/>
    <col min="9" max="9" width="5.8203125" bestFit="1" customWidth="1"/>
    <col min="10" max="10" width="11.3515625" bestFit="1" customWidth="1"/>
    <col min="11" max="11" width="12.17578125" bestFit="1" customWidth="1"/>
    <col min="12" max="12" width="4.64453125" bestFit="1" customWidth="1"/>
    <col min="13" max="13" width="4.46875" bestFit="1" customWidth="1"/>
    <col min="14" max="14" width="7.64453125" bestFit="1" customWidth="1"/>
    <col min="15" max="15" width="4.64453125" bestFit="1" customWidth="1"/>
    <col min="16" max="16" width="4.46875" bestFit="1" customWidth="1"/>
    <col min="17" max="17" width="7.64453125" bestFit="1" customWidth="1"/>
    <col min="18" max="18" width="4.64453125" bestFit="1" customWidth="1"/>
    <col min="19" max="19" width="4.46875" bestFit="1" customWidth="1"/>
    <col min="20" max="20" width="7.64453125" bestFit="1" customWidth="1"/>
    <col min="21" max="22" width="4.64453125" bestFit="1" customWidth="1"/>
    <col min="23" max="23" width="13.46875" bestFit="1" customWidth="1"/>
    <col min="24" max="24" width="8" bestFit="1" customWidth="1"/>
    <col min="25" max="25" width="7.64453125" bestFit="1" customWidth="1"/>
    <col min="26" max="26" width="4.46875" bestFit="1" customWidth="1"/>
    <col min="27" max="27" width="7.64453125" bestFit="1" customWidth="1"/>
    <col min="28" max="28" width="4.64453125" bestFit="1" customWidth="1"/>
    <col min="29" max="29" width="4.46875" bestFit="1" customWidth="1"/>
    <col min="30" max="30" width="7.64453125" bestFit="1" customWidth="1"/>
    <col min="31" max="32" width="4.64453125" bestFit="1" customWidth="1"/>
    <col min="33" max="33" width="8" bestFit="1" customWidth="1"/>
    <col min="34" max="35" width="7.64453125" bestFit="1" customWidth="1"/>
    <col min="36" max="36" width="10.46875" bestFit="1" customWidth="1"/>
    <col min="37" max="37" width="8" bestFit="1" customWidth="1"/>
    <col min="38" max="38" width="7.64453125" bestFit="1" customWidth="1"/>
    <col min="39" max="39" width="8" bestFit="1" customWidth="1"/>
    <col min="40" max="40" width="7.64453125" bestFit="1" customWidth="1"/>
    <col min="41" max="41" width="4.46875" bestFit="1" customWidth="1"/>
    <col min="42" max="42" width="7.64453125" bestFit="1" customWidth="1"/>
    <col min="43" max="43" width="11.3515625" bestFit="1" customWidth="1"/>
    <col min="44" max="44" width="12.17578125" bestFit="1" customWidth="1"/>
  </cols>
  <sheetData>
    <row r="1" spans="1:4" ht="19.5" thickBot="1" x14ac:dyDescent="0.6">
      <c r="A1" s="80" t="s">
        <v>77</v>
      </c>
      <c r="B1" s="80"/>
    </row>
    <row r="2" spans="1:4" ht="15.75" thickTop="1" x14ac:dyDescent="0.45"/>
    <row r="3" spans="1:4" x14ac:dyDescent="0.45">
      <c r="A3" s="71" t="s">
        <v>74</v>
      </c>
      <c r="B3" s="71" t="s">
        <v>72</v>
      </c>
    </row>
    <row r="4" spans="1:4" x14ac:dyDescent="0.45">
      <c r="A4" s="71" t="s">
        <v>72</v>
      </c>
      <c r="B4" t="s">
        <v>53</v>
      </c>
      <c r="C4" t="s">
        <v>63</v>
      </c>
      <c r="D4" t="s">
        <v>50</v>
      </c>
    </row>
    <row r="5" spans="1:4" x14ac:dyDescent="0.45">
      <c r="A5" s="75" t="s">
        <v>55</v>
      </c>
      <c r="B5" s="73">
        <v>1018.5500000000001</v>
      </c>
      <c r="C5" s="73">
        <v>413.54</v>
      </c>
      <c r="D5" s="73">
        <v>1432.0900000000001</v>
      </c>
    </row>
    <row r="6" spans="1:4" x14ac:dyDescent="0.45">
      <c r="A6" s="75" t="s">
        <v>64</v>
      </c>
      <c r="B6" s="73">
        <v>350.37</v>
      </c>
      <c r="C6" s="73">
        <v>818.09</v>
      </c>
      <c r="D6" s="73">
        <v>1168.46</v>
      </c>
    </row>
    <row r="7" spans="1:4" x14ac:dyDescent="0.45">
      <c r="A7" s="75" t="s">
        <v>65</v>
      </c>
      <c r="B7" s="73">
        <v>335.44</v>
      </c>
      <c r="C7" s="73">
        <v>862.43</v>
      </c>
      <c r="D7" s="73">
        <v>1197.8699999999999</v>
      </c>
    </row>
    <row r="8" spans="1:4" x14ac:dyDescent="0.45">
      <c r="A8" s="75" t="s">
        <v>57</v>
      </c>
      <c r="B8" s="73">
        <v>988.65</v>
      </c>
      <c r="C8" s="73">
        <v>874.38000000000011</v>
      </c>
      <c r="D8" s="73">
        <v>1863.0300000000002</v>
      </c>
    </row>
    <row r="9" spans="1:4" x14ac:dyDescent="0.45">
      <c r="A9" s="75" t="s">
        <v>66</v>
      </c>
      <c r="B9" s="73">
        <v>730.78</v>
      </c>
      <c r="C9" s="73">
        <v>1036.67</v>
      </c>
      <c r="D9" s="73">
        <v>1767.45</v>
      </c>
    </row>
    <row r="10" spans="1:4" x14ac:dyDescent="0.45">
      <c r="A10" s="75" t="s">
        <v>58</v>
      </c>
      <c r="B10" s="73">
        <v>1078.5</v>
      </c>
      <c r="C10" s="73">
        <v>1375</v>
      </c>
      <c r="D10" s="73">
        <v>2453.5</v>
      </c>
    </row>
    <row r="11" spans="1:4" x14ac:dyDescent="0.45">
      <c r="A11" s="75" t="s">
        <v>60</v>
      </c>
      <c r="B11" s="73">
        <v>988.90000000000009</v>
      </c>
      <c r="C11" s="73">
        <v>1870.83</v>
      </c>
      <c r="D11" s="73">
        <v>2859.73</v>
      </c>
    </row>
    <row r="12" spans="1:4" x14ac:dyDescent="0.45">
      <c r="A12" s="75" t="s">
        <v>70</v>
      </c>
      <c r="B12" s="73">
        <v>209.65</v>
      </c>
      <c r="C12" s="73">
        <v>1496.58</v>
      </c>
      <c r="D12" s="73">
        <v>1706.23</v>
      </c>
    </row>
    <row r="13" spans="1:4" x14ac:dyDescent="0.45">
      <c r="A13" s="75" t="s">
        <v>69</v>
      </c>
      <c r="B13" s="73">
        <v>805.84</v>
      </c>
      <c r="C13" s="73">
        <v>421.17</v>
      </c>
      <c r="D13" s="73">
        <v>1227.01</v>
      </c>
    </row>
    <row r="14" spans="1:4" x14ac:dyDescent="0.45">
      <c r="A14" s="75" t="s">
        <v>62</v>
      </c>
      <c r="B14" s="73">
        <v>571.08000000000004</v>
      </c>
      <c r="C14" s="73">
        <v>596.29000000000008</v>
      </c>
      <c r="D14" s="73">
        <v>1167.3700000000001</v>
      </c>
    </row>
    <row r="15" spans="1:4" x14ac:dyDescent="0.45">
      <c r="A15" s="75" t="s">
        <v>67</v>
      </c>
      <c r="B15" s="73">
        <v>1609.8899999999999</v>
      </c>
      <c r="C15" s="73">
        <v>98.89</v>
      </c>
      <c r="D15" s="73">
        <v>1708.78</v>
      </c>
    </row>
    <row r="16" spans="1:4" x14ac:dyDescent="0.45">
      <c r="A16" s="75" t="s">
        <v>68</v>
      </c>
      <c r="B16" s="73">
        <v>1584.5900000000001</v>
      </c>
      <c r="C16" s="73">
        <v>1096.78</v>
      </c>
      <c r="D16" s="73">
        <v>2681.37</v>
      </c>
    </row>
    <row r="17" spans="1:4" x14ac:dyDescent="0.45">
      <c r="A17" s="75" t="s">
        <v>50</v>
      </c>
      <c r="B17" s="73">
        <v>10272.24</v>
      </c>
      <c r="C17" s="73">
        <v>10960.650000000001</v>
      </c>
      <c r="D17" s="73">
        <v>21232.89</v>
      </c>
    </row>
  </sheetData>
  <mergeCells count="1">
    <mergeCell ref="A1:B1"/>
  </mergeCells>
  <pageMargins left="0.7" right="0.7" top="0.75" bottom="0.75" header="0.3" footer="0.3"/>
  <pageSetup orientation="landscape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7 A K V / / Z y k m k A A A A 9 g A A A B I A H A B D b 2 5 m a W c v U G F j a 2 F n Z S 5 4 b W w g o h g A K K A U A A A A A A A A A A A A A A A A A A A A A A A A A A A A h Y 9 N D o I w G E S v Q r q n P 8 h C S S k x b C U x M T F u m 1 K h E T 4 M L Z a 7 u f B I X k G M o u 5 c z p u 3 m L l f b z w b 2 y a 4 6 N 6 a D l L E M E W B B t W V B q o U D e 4 Y L l E m + F a q k 6 x 0 M M l g k 9 G W K a q d O y e E e O + x X + C u r 0 h E K S O H Y r N T t W 4 l + s j m v x w a s E 6 C 0 k j w / W u M i D B j K x z T G F N O Z s g L A 1 8 h m v Y + 2 x / I 8 6 F x Q 6 + F h j B f c z J H T t 4 f x A N Q S w M E F A A C A A g A g 7 A K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O w C l c o i k e 4 D g A A A B E A A A A T A B w A R m 9 y b X V s Y X M v U 2 V j d G l v b j E u b S C i G A A o o B Q A A A A A A A A A A A A A A A A A A A A A A A A A A A A r T k 0 u y c z P U w i G 0 I b W A F B L A Q I t A B Q A A g A I A I O w C l f / 2 c p J p A A A A P Y A A A A S A A A A A A A A A A A A A A A A A A A A A A B D b 2 5 m a W c v U G F j a 2 F n Z S 5 4 b W x Q S w E C L Q A U A A I A C A C D s A p X D 8 r p q 6 Q A A A D p A A A A E w A A A A A A A A A A A A A A A A D w A A A A W 0 N v b n R l b n R f V H l w Z X N d L n h t b F B L A Q I t A B Q A A g A I A I O w C l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7 r 4 p z E 7 Y g Q Y P + x D j n + 0 N U A A A A A A I A A A A A A B B m A A A A A Q A A I A A A A I I m P p 3 g / 1 c w 8 0 D Q A f Z Z 5 G d p / g a J Y c C G 2 R 6 o D E r G d 8 o 6 A A A A A A 6 A A A A A A g A A I A A A A I E F w 2 2 + P A k H X w a P M H C u 9 J G M 9 8 i e X X g i q u h g G h + h y 9 4 Q U A A A A C C J K p w O J S z O k N c 2 T e D Y h 0 h + C 7 W 6 L j o 8 g s M Z X t 1 h P E K n s 5 V c K n l q 4 / Q 7 y c o 9 P X p j B o w 9 Z 3 B n F h D / v 1 x 3 i a R e S E n T v Z d Z q 6 0 / s g W F n p X t / I g L Q A A A A M h X n h 4 Q i E d P S b M m z m I g s y E / t V t 2 v h b d B i c 8 A 3 + Q t l 7 N i G f a e c j Q + 1 h g z t k Q j c t x i P a h x 0 T C O T j + N m s Y 8 y O J G y g = < / D a t a M a s h u p > 
</file>

<file path=customXml/itemProps1.xml><?xml version="1.0" encoding="utf-8"?>
<ds:datastoreItem xmlns:ds="http://schemas.openxmlformats.org/officeDocument/2006/customXml" ds:itemID="{71841346-3724-4D5B-B616-D526FD5C73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Orders</vt:lpstr>
      <vt:lpstr>Sales Totals</vt:lpstr>
      <vt:lpstr>Inventory</vt:lpstr>
      <vt:lpstr>Sales by Product</vt:lpstr>
      <vt:lpstr>Sales by Employee</vt:lpstr>
      <vt:lpstr>Sales by Region</vt:lpstr>
      <vt:lpstr>2014 Sales by Month</vt:lpstr>
      <vt:lpstr>2015 Sales by Month</vt:lpstr>
      <vt:lpstr>2014 Vs 2015 Sales</vt:lpstr>
      <vt:lpstr>'2014 Sales by Month'!Print_Area</vt:lpstr>
      <vt:lpstr>'2014 Vs 2015 Sales'!Print_Area</vt:lpstr>
      <vt:lpstr>'2015 Sales by Month'!Print_Area</vt:lpstr>
      <vt:lpstr>Inventory!Print_Area</vt:lpstr>
      <vt:lpstr>Orders!Print_Area</vt:lpstr>
      <vt:lpstr>'Sales by Employee'!Print_Area</vt:lpstr>
      <vt:lpstr>'Sales by Product'!Print_Area</vt:lpstr>
      <vt:lpstr>'Sales by Region'!Print_Area</vt:lpstr>
      <vt:lpstr>'Sales Totals'!Print_Area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diba tayari</dc:creator>
  <cp:lastModifiedBy>Kashish Saxena</cp:lastModifiedBy>
  <cp:lastPrinted>2023-08-29T00:44:56Z</cp:lastPrinted>
  <dcterms:created xsi:type="dcterms:W3CDTF">2023-08-01T13:16:11Z</dcterms:created>
  <dcterms:modified xsi:type="dcterms:W3CDTF">2023-08-29T11:39:13Z</dcterms:modified>
</cp:coreProperties>
</file>