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State\Project\"/>
    </mc:Choice>
  </mc:AlternateContent>
  <xr:revisionPtr revIDLastSave="0" documentId="8_{0BB7D71E-B761-448E-AF89-EADF8BE57EFC}" xr6:coauthVersionLast="47" xr6:coauthVersionMax="47" xr10:uidLastSave="{00000000-0000-0000-0000-000000000000}"/>
  <bookViews>
    <workbookView xWindow="-108" yWindow="-108" windowWidth="23256" windowHeight="12576" firstSheet="1" activeTab="3" xr2:uid="{F91356E3-C4D4-47BF-87B2-55562288EBBD}"/>
  </bookViews>
  <sheets>
    <sheet name="T-Test" sheetId="1" r:id="rId1"/>
    <sheet name="Z-test" sheetId="2" r:id="rId2"/>
    <sheet name="ANOVA" sheetId="3" r:id="rId3"/>
    <sheet name="Chi-Squ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4" l="1"/>
  <c r="E43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28" i="4"/>
  <c r="E27" i="4"/>
  <c r="D43" i="4"/>
  <c r="D42" i="4"/>
  <c r="D41" i="4"/>
  <c r="D39" i="4"/>
  <c r="D36" i="4"/>
  <c r="D35" i="4"/>
  <c r="C34" i="4"/>
  <c r="D34" i="4"/>
  <c r="D31" i="4"/>
  <c r="D28" i="4"/>
  <c r="D29" i="4"/>
  <c r="C35" i="4"/>
  <c r="C36" i="4"/>
  <c r="C37" i="4"/>
  <c r="C38" i="4"/>
  <c r="C39" i="4"/>
  <c r="C40" i="4"/>
  <c r="C41" i="4"/>
  <c r="C42" i="4"/>
  <c r="C33" i="4"/>
  <c r="C32" i="4"/>
  <c r="C31" i="4"/>
  <c r="C30" i="4"/>
  <c r="C29" i="4"/>
  <c r="C28" i="4"/>
  <c r="C27" i="4"/>
  <c r="F16" i="4"/>
  <c r="F15" i="4"/>
  <c r="F14" i="4"/>
  <c r="F13" i="4"/>
  <c r="F12" i="4"/>
  <c r="E16" i="4"/>
  <c r="E15" i="4"/>
  <c r="E14" i="4"/>
  <c r="E13" i="4"/>
  <c r="E12" i="4"/>
  <c r="D16" i="4"/>
  <c r="D15" i="4"/>
  <c r="D14" i="4"/>
  <c r="D13" i="4"/>
  <c r="D12" i="4"/>
  <c r="C16" i="4"/>
  <c r="C15" i="4"/>
  <c r="C14" i="4"/>
  <c r="C13" i="4"/>
  <c r="C12" i="4"/>
  <c r="B16" i="4"/>
  <c r="B15" i="4"/>
  <c r="B14" i="4"/>
  <c r="B13" i="4"/>
  <c r="B12" i="4"/>
  <c r="B18" i="2"/>
  <c r="B17" i="2"/>
  <c r="B15" i="2" l="1"/>
  <c r="B14" i="2"/>
  <c r="I39" i="1"/>
  <c r="I33" i="1"/>
  <c r="I38" i="1"/>
  <c r="I37" i="1"/>
  <c r="I36" i="1"/>
  <c r="I35" i="1"/>
  <c r="I34" i="1"/>
  <c r="I29" i="1"/>
  <c r="I28" i="1"/>
  <c r="I27" i="1"/>
  <c r="I32" i="1"/>
  <c r="I31" i="1"/>
  <c r="I30" i="1"/>
  <c r="O19" i="1" l="1"/>
  <c r="O18" i="1"/>
  <c r="O17" i="1"/>
  <c r="N16" i="1"/>
  <c r="M21" i="1"/>
  <c r="O21" i="1" s="1"/>
  <c r="M20" i="1"/>
  <c r="O20" i="1" s="1"/>
  <c r="M19" i="1"/>
  <c r="M18" i="1"/>
  <c r="M17" i="1"/>
  <c r="M16" i="1"/>
  <c r="O16" i="1" s="1"/>
  <c r="M15" i="1"/>
  <c r="O15" i="1" s="1"/>
  <c r="M14" i="1"/>
  <c r="O14" i="1" s="1"/>
  <c r="M13" i="1"/>
  <c r="O13" i="1" s="1"/>
  <c r="M12" i="1"/>
  <c r="O12" i="1" s="1"/>
  <c r="M11" i="1"/>
  <c r="M10" i="1"/>
  <c r="M9" i="1"/>
  <c r="M8" i="1"/>
  <c r="M7" i="1"/>
  <c r="M6" i="1"/>
  <c r="M5" i="1"/>
  <c r="M4" i="1"/>
  <c r="M3" i="1"/>
  <c r="M2" i="1"/>
  <c r="L21" i="1"/>
  <c r="N21" i="1" s="1"/>
  <c r="L20" i="1"/>
  <c r="N20" i="1" s="1"/>
  <c r="L19" i="1"/>
  <c r="N19" i="1" s="1"/>
  <c r="L18" i="1"/>
  <c r="N18" i="1" s="1"/>
  <c r="L17" i="1"/>
  <c r="N17" i="1" s="1"/>
  <c r="L16" i="1"/>
  <c r="L15" i="1"/>
  <c r="N15" i="1" s="1"/>
  <c r="L14" i="1"/>
  <c r="N14" i="1" s="1"/>
  <c r="L13" i="1"/>
  <c r="N13" i="1" s="1"/>
  <c r="L12" i="1"/>
  <c r="N12" i="1" s="1"/>
  <c r="L11" i="1"/>
  <c r="L10" i="1"/>
  <c r="L9" i="1"/>
  <c r="L8" i="1"/>
  <c r="L7" i="1"/>
  <c r="L6" i="1"/>
  <c r="L5" i="1"/>
  <c r="L4" i="1"/>
  <c r="L3" i="1"/>
  <c r="L2" i="1"/>
  <c r="I26" i="1"/>
  <c r="I25" i="1"/>
  <c r="O22" i="1" l="1"/>
  <c r="N22" i="1"/>
  <c r="D6" i="1"/>
  <c r="D8" i="1" s="1"/>
  <c r="D4" i="1"/>
</calcChain>
</file>

<file path=xl/sharedStrings.xml><?xml version="1.0" encoding="utf-8"?>
<sst xmlns="http://schemas.openxmlformats.org/spreadsheetml/2006/main" count="165" uniqueCount="106">
  <si>
    <t>X</t>
  </si>
  <si>
    <t>T-test</t>
  </si>
  <si>
    <t>Sorted Data</t>
  </si>
  <si>
    <t>x</t>
  </si>
  <si>
    <t>x Mean</t>
  </si>
  <si>
    <t>One-Sample t-Test :</t>
  </si>
  <si>
    <t>standard deviation</t>
  </si>
  <si>
    <t>Hypothes</t>
  </si>
  <si>
    <t>Size</t>
  </si>
  <si>
    <t>y</t>
  </si>
  <si>
    <t>Sort X</t>
  </si>
  <si>
    <t>Sort y</t>
  </si>
  <si>
    <t>Two - Sample t-Test:</t>
  </si>
  <si>
    <t>Equal:</t>
  </si>
  <si>
    <t>Y</t>
  </si>
  <si>
    <t>X Mean</t>
  </si>
  <si>
    <t>Y Mean</t>
  </si>
  <si>
    <t>X-X Mean</t>
  </si>
  <si>
    <t>Y-Y Mean</t>
  </si>
  <si>
    <t>X-X Mean^2</t>
  </si>
  <si>
    <t>Y-Y Mean^2</t>
  </si>
  <si>
    <t>Variance X</t>
  </si>
  <si>
    <t>Variance Y</t>
  </si>
  <si>
    <t>standard deviation of x</t>
  </si>
  <si>
    <t>standard deviation of y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</si>
  <si>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</si>
  <si>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</si>
  <si>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</si>
  <si>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</si>
  <si>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</si>
  <si>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</si>
  <si>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</si>
  <si>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</si>
  <si>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</si>
  <si>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</si>
  <si>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</si>
  <si>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</si>
  <si>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</si>
  <si>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</si>
  <si>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p(T&lt;=t)two-tail</t>
  </si>
  <si>
    <t>Observation</t>
  </si>
  <si>
    <t>DF</t>
  </si>
  <si>
    <t xml:space="preserve">Standard Error </t>
  </si>
  <si>
    <t>T Stat</t>
  </si>
  <si>
    <t>p(T&lt;=t)one-tail</t>
  </si>
  <si>
    <t>t-Test: Two-Sample Assuming Unequal Variances</t>
  </si>
  <si>
    <t>Z-Test:</t>
  </si>
  <si>
    <t>Mean  x</t>
  </si>
  <si>
    <t>Mean y</t>
  </si>
  <si>
    <t>Variance x</t>
  </si>
  <si>
    <t>Variance y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</si>
  <si>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</si>
  <si>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</si>
  <si>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</si>
  <si>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</si>
  <si>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</si>
  <si>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</si>
  <si>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</si>
  <si>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ANOVA TEST</t>
  </si>
  <si>
    <t>Z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</si>
  <si>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</si>
  <si>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</si>
  <si>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</si>
  <si>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</si>
  <si>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</si>
  <si>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</si>
  <si>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</si>
  <si>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</si>
  <si>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</si>
  <si>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</si>
  <si>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</si>
  <si>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</si>
  <si>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</si>
  <si>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</si>
  <si>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</si>
  <si>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</si>
  <si>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Without Replication</t>
  </si>
  <si>
    <t>Rows</t>
  </si>
  <si>
    <t>Columns</t>
  </si>
  <si>
    <t>Error</t>
  </si>
  <si>
    <t>Observed Data:</t>
  </si>
  <si>
    <t>Age Group</t>
  </si>
  <si>
    <t>18-25</t>
  </si>
  <si>
    <t>26-35</t>
  </si>
  <si>
    <t>36-50</t>
  </si>
  <si>
    <t>51+</t>
  </si>
  <si>
    <t>Car</t>
  </si>
  <si>
    <t>Bus</t>
  </si>
  <si>
    <t>Bike</t>
  </si>
  <si>
    <t>Train</t>
  </si>
  <si>
    <t>Expected Data:</t>
  </si>
  <si>
    <t>Formula :</t>
  </si>
  <si>
    <t>χ 2=∑ (O−E) 2____E</t>
  </si>
  <si>
    <t>Calculation :</t>
  </si>
  <si>
    <t>O</t>
  </si>
  <si>
    <t>E</t>
  </si>
  <si>
    <t>(O-E)</t>
  </si>
  <si>
    <t>(O-E)^2</t>
  </si>
  <si>
    <t>(O-E)^2/E</t>
  </si>
  <si>
    <t>Degree of freedom:</t>
  </si>
  <si>
    <t>df =  (rows−1)×(columns−1)</t>
  </si>
  <si>
    <t>df = (4-1)*(4-1)</t>
  </si>
  <si>
    <t>df = 3*3</t>
  </si>
  <si>
    <t>df = 9</t>
  </si>
  <si>
    <t>Chi-square:</t>
  </si>
  <si>
    <t xml:space="preserve">It’s not null hypothesis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</si>
</sst>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8" fillId="0" borderId="0" xfId="0" applyFont="1"/>
    <xf numFmtId="0" fontId="1" fillId="0" borderId="3" xfId="0" applyFont="1" applyBorder="1"/>
    <xf numFmtId="0" fontId="0" fillId="0" borderId="3" xfId="0" applyBorder="1"/>
    <xf numFmtId="0" fontId="1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9E3E-BAF1-44DE-909E-9E47EC3D11DE}">
  <dimension ref="A1:Q40"/>
  <sheetViews>
    <sheetView topLeftCell="A11" workbookViewId="0">
      <selection activeCell="R25" sqref="R25"/>
    </sheetView>
  </sheetViews>
  <sheetFormatPr defaultRowHeight="14.4" x14ac:dyDescent="0.3"/>
  <cols>
    <col min="2" max="2" width="5.109375" customWidth="1"/>
    <col min="3" max="3" width="21.21875" customWidth="1"/>
    <col min="6" max="6" width="14" customWidth="1"/>
    <col min="8" max="8" width="28.88671875" customWidth="1"/>
    <col min="9" max="9" width="11" bestFit="1" customWidth="1"/>
    <col min="10" max="10" width="8.88671875" customWidth="1"/>
    <col min="11" max="11" width="17" customWidth="1"/>
    <col min="12" max="12" width="13.44140625" bestFit="1" customWidth="1"/>
    <col min="13" max="13" width="12.88671875" customWidth="1"/>
    <col min="14" max="14" width="16.21875" customWidth="1"/>
    <col min="15" max="15" width="28.109375" customWidth="1"/>
  </cols>
  <sheetData>
    <row r="1" spans="1:15" ht="25.8" x14ac:dyDescent="0.5">
      <c r="A1" s="1" t="s">
        <v>0</v>
      </c>
      <c r="C1" s="2" t="s">
        <v>1</v>
      </c>
      <c r="F1" s="1" t="s">
        <v>2</v>
      </c>
      <c r="H1" s="2" t="s">
        <v>3</v>
      </c>
      <c r="I1" s="2" t="s">
        <v>9</v>
      </c>
      <c r="J1" s="3" t="s">
        <v>10</v>
      </c>
      <c r="K1" s="3" t="s">
        <v>11</v>
      </c>
      <c r="L1" s="3" t="s">
        <v>17</v>
      </c>
      <c r="M1" s="3" t="s">
        <v>18</v>
      </c>
      <c r="N1" s="3" t="s">
        <v>19</v>
      </c>
      <c r="O1" s="3" t="s">
        <v>20</v>
      </c>
    </row>
    <row r="2" spans="1:15" x14ac:dyDescent="0.3">
      <c r="A2">
        <v>148</v>
      </c>
      <c r="F2">
        <v>147</v>
      </c>
      <c r="H2">
        <v>162</v>
      </c>
      <c r="I2">
        <v>155</v>
      </c>
      <c r="J2">
        <v>160</v>
      </c>
      <c r="K2">
        <v>152</v>
      </c>
      <c r="L2">
        <f>J2-I27</f>
        <v>-3.6999999999999886</v>
      </c>
      <c r="M2">
        <f>K2-I28</f>
        <v>-3.9000000000000057</v>
      </c>
      <c r="N2">
        <v>3.5</v>
      </c>
      <c r="O2">
        <v>3.5</v>
      </c>
    </row>
    <row r="3" spans="1:15" ht="21" x14ac:dyDescent="0.4">
      <c r="A3">
        <v>152</v>
      </c>
      <c r="C3" s="3" t="s">
        <v>5</v>
      </c>
      <c r="F3">
        <v>148</v>
      </c>
      <c r="H3">
        <v>165</v>
      </c>
      <c r="I3">
        <v>158</v>
      </c>
      <c r="J3">
        <v>160</v>
      </c>
      <c r="K3">
        <v>152</v>
      </c>
      <c r="L3">
        <f>J3-I27</f>
        <v>-3.6999999999999886</v>
      </c>
      <c r="M3">
        <f>K3-I28</f>
        <v>-3.9000000000000057</v>
      </c>
      <c r="N3">
        <v>3.5</v>
      </c>
      <c r="O3">
        <v>3.5</v>
      </c>
    </row>
    <row r="4" spans="1:15" ht="18" x14ac:dyDescent="0.35">
      <c r="A4">
        <v>149</v>
      </c>
      <c r="C4" s="1" t="s">
        <v>3</v>
      </c>
      <c r="D4">
        <f>SUM(A2:A31)/30</f>
        <v>150.6</v>
      </c>
      <c r="F4">
        <v>148</v>
      </c>
      <c r="H4">
        <v>160</v>
      </c>
      <c r="I4">
        <v>152</v>
      </c>
      <c r="J4">
        <v>160</v>
      </c>
      <c r="K4">
        <v>153</v>
      </c>
      <c r="L4">
        <f>J4-I27</f>
        <v>-3.6999999999999886</v>
      </c>
      <c r="M4">
        <f>K4-I28</f>
        <v>-2.9000000000000057</v>
      </c>
      <c r="N4">
        <v>3.5</v>
      </c>
      <c r="O4">
        <v>2.5</v>
      </c>
    </row>
    <row r="5" spans="1:15" ht="18" x14ac:dyDescent="0.35">
      <c r="A5">
        <v>155</v>
      </c>
      <c r="C5" s="1" t="s">
        <v>4</v>
      </c>
      <c r="D5">
        <v>150</v>
      </c>
      <c r="F5">
        <v>148</v>
      </c>
      <c r="H5">
        <v>168</v>
      </c>
      <c r="I5">
        <v>160</v>
      </c>
      <c r="J5">
        <v>161</v>
      </c>
      <c r="K5">
        <v>153</v>
      </c>
      <c r="L5">
        <f>J5-I27</f>
        <v>-2.6999999999999886</v>
      </c>
      <c r="M5">
        <f>K5-I28</f>
        <v>-2.9000000000000057</v>
      </c>
      <c r="N5">
        <v>2.5</v>
      </c>
      <c r="O5">
        <v>2.5</v>
      </c>
    </row>
    <row r="6" spans="1:15" ht="18" x14ac:dyDescent="0.35">
      <c r="A6">
        <v>151</v>
      </c>
      <c r="C6" s="1" t="s">
        <v>6</v>
      </c>
      <c r="D6">
        <f>_xlfn.STDEV.S(A2:A31)</f>
        <v>2.0611346055192437</v>
      </c>
      <c r="F6">
        <v>148</v>
      </c>
      <c r="H6">
        <v>163</v>
      </c>
      <c r="I6">
        <v>156</v>
      </c>
      <c r="J6">
        <v>161</v>
      </c>
      <c r="K6">
        <v>153</v>
      </c>
      <c r="L6">
        <f>J6-I27</f>
        <v>-2.6999999999999886</v>
      </c>
      <c r="M6">
        <f>K6-I28</f>
        <v>-2.9000000000000057</v>
      </c>
      <c r="N6">
        <v>2.5</v>
      </c>
      <c r="O6">
        <v>2.5</v>
      </c>
    </row>
    <row r="7" spans="1:15" ht="18" x14ac:dyDescent="0.35">
      <c r="A7">
        <v>150</v>
      </c>
      <c r="C7" s="1" t="s">
        <v>7</v>
      </c>
      <c r="D7">
        <v>148</v>
      </c>
      <c r="F7">
        <v>149</v>
      </c>
      <c r="H7">
        <v>166</v>
      </c>
      <c r="I7">
        <v>157</v>
      </c>
      <c r="J7">
        <v>162</v>
      </c>
      <c r="K7">
        <v>154</v>
      </c>
      <c r="L7">
        <f>J7-I27</f>
        <v>-1.6999999999999886</v>
      </c>
      <c r="M7">
        <f>K7-I28</f>
        <v>-1.9000000000000057</v>
      </c>
      <c r="N7">
        <v>1.5</v>
      </c>
      <c r="O7">
        <v>1.5</v>
      </c>
    </row>
    <row r="8" spans="1:15" ht="18" x14ac:dyDescent="0.35">
      <c r="A8">
        <v>153</v>
      </c>
      <c r="C8" s="1" t="s">
        <v>1</v>
      </c>
      <c r="D8">
        <f>(D5-D7)/(D6/SQRT(D9))</f>
        <v>5.3147674687377648</v>
      </c>
      <c r="F8">
        <v>149</v>
      </c>
      <c r="H8">
        <v>161</v>
      </c>
      <c r="I8">
        <v>153</v>
      </c>
      <c r="J8">
        <v>162</v>
      </c>
      <c r="K8">
        <v>154</v>
      </c>
      <c r="L8">
        <f>J8-I27</f>
        <v>-1.6999999999999886</v>
      </c>
      <c r="M8">
        <f>K8-I28</f>
        <v>-1.9000000000000057</v>
      </c>
      <c r="N8">
        <v>1.5</v>
      </c>
      <c r="O8">
        <v>1.5</v>
      </c>
    </row>
    <row r="9" spans="1:15" ht="18" x14ac:dyDescent="0.35">
      <c r="A9">
        <v>149</v>
      </c>
      <c r="C9" s="1" t="s">
        <v>8</v>
      </c>
      <c r="D9">
        <v>30</v>
      </c>
      <c r="F9">
        <v>149</v>
      </c>
      <c r="H9">
        <v>167</v>
      </c>
      <c r="I9">
        <v>159</v>
      </c>
      <c r="J9">
        <v>162</v>
      </c>
      <c r="K9">
        <v>155</v>
      </c>
      <c r="L9">
        <f>J9-I27</f>
        <v>-1.6999999999999886</v>
      </c>
      <c r="M9">
        <f>K9-I28</f>
        <v>-0.90000000000000568</v>
      </c>
      <c r="N9">
        <v>1.5</v>
      </c>
      <c r="O9">
        <v>0.5</v>
      </c>
    </row>
    <row r="10" spans="1:15" x14ac:dyDescent="0.3">
      <c r="A10">
        <v>152</v>
      </c>
      <c r="F10">
        <v>149</v>
      </c>
      <c r="H10">
        <v>164</v>
      </c>
      <c r="I10">
        <v>154</v>
      </c>
      <c r="J10">
        <v>163</v>
      </c>
      <c r="K10">
        <v>155</v>
      </c>
      <c r="L10">
        <f>J10-I27</f>
        <v>-0.69999999999998863</v>
      </c>
      <c r="M10">
        <f>K10-I28</f>
        <v>-0.90000000000000568</v>
      </c>
      <c r="N10">
        <v>0.5</v>
      </c>
      <c r="O10">
        <v>0.5</v>
      </c>
    </row>
    <row r="11" spans="1:15" x14ac:dyDescent="0.3">
      <c r="A11">
        <v>147</v>
      </c>
      <c r="F11">
        <v>149</v>
      </c>
      <c r="H11">
        <v>162</v>
      </c>
      <c r="I11">
        <v>155</v>
      </c>
      <c r="J11">
        <v>163</v>
      </c>
      <c r="K11">
        <v>155</v>
      </c>
      <c r="L11">
        <f>J11-I27</f>
        <v>-0.69999999999998863</v>
      </c>
      <c r="M11">
        <f>K11-I28</f>
        <v>-0.90000000000000568</v>
      </c>
      <c r="N11">
        <v>0.5</v>
      </c>
      <c r="O11">
        <v>0.5</v>
      </c>
    </row>
    <row r="12" spans="1:15" x14ac:dyDescent="0.3">
      <c r="A12">
        <v>150</v>
      </c>
      <c r="F12">
        <v>150</v>
      </c>
      <c r="H12">
        <v>165</v>
      </c>
      <c r="I12">
        <v>158</v>
      </c>
      <c r="J12">
        <v>164</v>
      </c>
      <c r="K12">
        <v>156</v>
      </c>
      <c r="L12">
        <f>J12-I27</f>
        <v>0.30000000000001137</v>
      </c>
      <c r="M12">
        <f>K12-I28</f>
        <v>9.9999999999994316E-2</v>
      </c>
      <c r="N12">
        <f t="shared" ref="N12:N21" si="0">L12*L12</f>
        <v>9.0000000000006825E-2</v>
      </c>
      <c r="O12">
        <f t="shared" ref="O12:O21" si="1">M12*M12</f>
        <v>9.999999999998864E-3</v>
      </c>
    </row>
    <row r="13" spans="1:15" x14ac:dyDescent="0.3">
      <c r="A13">
        <v>154</v>
      </c>
      <c r="F13">
        <v>150</v>
      </c>
      <c r="H13">
        <v>160</v>
      </c>
      <c r="I13">
        <v>153</v>
      </c>
      <c r="J13">
        <v>164</v>
      </c>
      <c r="K13">
        <v>157</v>
      </c>
      <c r="L13">
        <f>J13-I27</f>
        <v>0.30000000000001137</v>
      </c>
      <c r="M13">
        <f>K13-I28</f>
        <v>1.0999999999999943</v>
      </c>
      <c r="N13">
        <f t="shared" si="0"/>
        <v>9.0000000000006825E-2</v>
      </c>
      <c r="O13">
        <f t="shared" si="1"/>
        <v>1.2099999999999875</v>
      </c>
    </row>
    <row r="14" spans="1:15" x14ac:dyDescent="0.3">
      <c r="A14">
        <v>148</v>
      </c>
      <c r="F14">
        <v>150</v>
      </c>
      <c r="H14">
        <v>163</v>
      </c>
      <c r="I14">
        <v>157</v>
      </c>
      <c r="J14">
        <v>165</v>
      </c>
      <c r="K14">
        <v>157</v>
      </c>
      <c r="L14">
        <f>J14-I27</f>
        <v>1.3000000000000114</v>
      </c>
      <c r="M14">
        <f>K14-I28</f>
        <v>1.0999999999999943</v>
      </c>
      <c r="N14">
        <f t="shared" si="0"/>
        <v>1.6900000000000295</v>
      </c>
      <c r="O14">
        <f t="shared" si="1"/>
        <v>1.2099999999999875</v>
      </c>
    </row>
    <row r="15" spans="1:15" x14ac:dyDescent="0.3">
      <c r="A15">
        <v>151</v>
      </c>
      <c r="F15">
        <v>150</v>
      </c>
      <c r="H15">
        <v>162</v>
      </c>
      <c r="I15">
        <v>154</v>
      </c>
      <c r="J15">
        <v>165</v>
      </c>
      <c r="K15">
        <v>158</v>
      </c>
      <c r="L15">
        <f>J15-I27</f>
        <v>1.3000000000000114</v>
      </c>
      <c r="M15">
        <f>K15-I28</f>
        <v>2.0999999999999943</v>
      </c>
      <c r="N15">
        <f t="shared" si="0"/>
        <v>1.6900000000000295</v>
      </c>
      <c r="O15">
        <f t="shared" si="1"/>
        <v>4.4099999999999762</v>
      </c>
    </row>
    <row r="16" spans="1:15" x14ac:dyDescent="0.3">
      <c r="A16">
        <v>150</v>
      </c>
      <c r="F16">
        <v>150</v>
      </c>
      <c r="H16">
        <v>168</v>
      </c>
      <c r="I16">
        <v>159</v>
      </c>
      <c r="J16">
        <v>166</v>
      </c>
      <c r="K16">
        <v>158</v>
      </c>
      <c r="L16">
        <f>J16-I27</f>
        <v>2.3000000000000114</v>
      </c>
      <c r="M16">
        <f>K16-I28</f>
        <v>2.0999999999999943</v>
      </c>
      <c r="N16">
        <f t="shared" si="0"/>
        <v>5.2900000000000524</v>
      </c>
      <c r="O16">
        <f t="shared" si="1"/>
        <v>4.4099999999999762</v>
      </c>
    </row>
    <row r="17" spans="1:17" x14ac:dyDescent="0.3">
      <c r="A17">
        <v>149</v>
      </c>
      <c r="F17">
        <v>150</v>
      </c>
      <c r="H17">
        <v>164</v>
      </c>
      <c r="I17">
        <v>155</v>
      </c>
      <c r="J17">
        <v>166</v>
      </c>
      <c r="K17">
        <v>158</v>
      </c>
      <c r="L17">
        <f>J17-I27</f>
        <v>2.3000000000000114</v>
      </c>
      <c r="M17">
        <f>K17-I28</f>
        <v>2.0999999999999943</v>
      </c>
      <c r="N17">
        <f t="shared" si="0"/>
        <v>5.2900000000000524</v>
      </c>
      <c r="O17">
        <f t="shared" si="1"/>
        <v>4.4099999999999762</v>
      </c>
    </row>
    <row r="18" spans="1:17" x14ac:dyDescent="0.3">
      <c r="A18">
        <v>152</v>
      </c>
      <c r="F18">
        <v>151</v>
      </c>
      <c r="H18">
        <v>161</v>
      </c>
      <c r="I18">
        <v>153</v>
      </c>
      <c r="J18">
        <v>167</v>
      </c>
      <c r="K18">
        <v>159</v>
      </c>
      <c r="L18">
        <f>J18-I27</f>
        <v>3.3000000000000114</v>
      </c>
      <c r="M18">
        <f>K18-I28</f>
        <v>3.0999999999999943</v>
      </c>
      <c r="N18">
        <f t="shared" si="0"/>
        <v>10.890000000000075</v>
      </c>
      <c r="O18">
        <f t="shared" si="1"/>
        <v>9.6099999999999639</v>
      </c>
    </row>
    <row r="19" spans="1:17" x14ac:dyDescent="0.3">
      <c r="A19">
        <v>153</v>
      </c>
      <c r="F19">
        <v>151</v>
      </c>
      <c r="H19">
        <v>166</v>
      </c>
      <c r="I19">
        <v>160</v>
      </c>
      <c r="J19">
        <v>167</v>
      </c>
      <c r="K19">
        <v>159</v>
      </c>
      <c r="L19">
        <f>J19-I27</f>
        <v>3.3000000000000114</v>
      </c>
      <c r="M19">
        <f>K19-I28</f>
        <v>3.0999999999999943</v>
      </c>
      <c r="N19">
        <f t="shared" si="0"/>
        <v>10.890000000000075</v>
      </c>
      <c r="O19">
        <f t="shared" si="1"/>
        <v>9.6099999999999639</v>
      </c>
    </row>
    <row r="20" spans="1:17" x14ac:dyDescent="0.3">
      <c r="A20">
        <v>148</v>
      </c>
      <c r="F20">
        <v>151</v>
      </c>
      <c r="H20">
        <v>160</v>
      </c>
      <c r="I20">
        <v>152</v>
      </c>
      <c r="J20">
        <v>168</v>
      </c>
      <c r="K20">
        <v>160</v>
      </c>
      <c r="L20">
        <f>J20-I27</f>
        <v>4.3000000000000114</v>
      </c>
      <c r="M20">
        <f>K20-I28</f>
        <v>4.0999999999999943</v>
      </c>
      <c r="N20">
        <f t="shared" si="0"/>
        <v>18.490000000000098</v>
      </c>
      <c r="O20">
        <f t="shared" si="1"/>
        <v>16.809999999999953</v>
      </c>
    </row>
    <row r="21" spans="1:17" x14ac:dyDescent="0.3">
      <c r="A21">
        <v>150</v>
      </c>
      <c r="F21">
        <v>151</v>
      </c>
      <c r="H21">
        <v>167</v>
      </c>
      <c r="I21">
        <v>158</v>
      </c>
      <c r="J21">
        <v>168</v>
      </c>
      <c r="K21">
        <v>160</v>
      </c>
      <c r="L21">
        <f>J21-I27</f>
        <v>4.3000000000000114</v>
      </c>
      <c r="M21">
        <f>K21-I28</f>
        <v>4.0999999999999943</v>
      </c>
      <c r="N21">
        <f t="shared" si="0"/>
        <v>18.490000000000098</v>
      </c>
      <c r="O21">
        <f t="shared" si="1"/>
        <v>16.809999999999953</v>
      </c>
    </row>
    <row r="22" spans="1:17" x14ac:dyDescent="0.3">
      <c r="A22">
        <v>151</v>
      </c>
      <c r="F22">
        <v>152</v>
      </c>
      <c r="N22">
        <f>SUM(N2:N21)</f>
        <v>93.900000000000517</v>
      </c>
      <c r="O22">
        <f>SUM(O2:O21)</f>
        <v>87.499999999999716</v>
      </c>
    </row>
    <row r="23" spans="1:17" ht="25.8" x14ac:dyDescent="0.5">
      <c r="A23">
        <v>149</v>
      </c>
      <c r="F23">
        <v>152</v>
      </c>
      <c r="H23" s="2" t="s">
        <v>12</v>
      </c>
    </row>
    <row r="24" spans="1:17" ht="21" x14ac:dyDescent="0.4">
      <c r="A24">
        <v>150</v>
      </c>
      <c r="F24">
        <v>152</v>
      </c>
      <c r="H24" s="3" t="s">
        <v>13</v>
      </c>
      <c r="K24" t="s">
        <v>25</v>
      </c>
      <c r="O24" t="s">
        <v>45</v>
      </c>
    </row>
    <row r="25" spans="1:17" ht="18.600000000000001" thickBot="1" x14ac:dyDescent="0.4">
      <c r="A25">
        <v>154</v>
      </c>
      <c r="F25">
        <v>152</v>
      </c>
      <c r="H25" s="1" t="s">
        <v>0</v>
      </c>
      <c r="I25">
        <f>SUM(J2:J21)/20</f>
        <v>163.69999999999999</v>
      </c>
    </row>
    <row r="26" spans="1:17" ht="18" x14ac:dyDescent="0.35">
      <c r="A26">
        <v>148</v>
      </c>
      <c r="F26">
        <v>153</v>
      </c>
      <c r="H26" s="1" t="s">
        <v>14</v>
      </c>
      <c r="I26">
        <f>SUM(K2:K21)/20</f>
        <v>155.9</v>
      </c>
      <c r="K26" s="5"/>
      <c r="L26" s="5" t="s">
        <v>26</v>
      </c>
      <c r="M26" s="5" t="s">
        <v>27</v>
      </c>
      <c r="O26" s="5"/>
      <c r="P26" s="5" t="s">
        <v>26</v>
      </c>
      <c r="Q26" s="5" t="s">
        <v>27</v>
      </c>
    </row>
    <row r="27" spans="1:17" ht="18" x14ac:dyDescent="0.35">
      <c r="A27">
        <v>152</v>
      </c>
      <c r="F27">
        <v>153</v>
      </c>
      <c r="H27" s="1" t="s">
        <v>15</v>
      </c>
      <c r="I27">
        <f>AVERAGE(J2:J21)</f>
        <v>163.69999999999999</v>
      </c>
      <c r="K27" t="s">
        <v>28</v>
      </c>
      <c r="L27">
        <v>163.69999999999999</v>
      </c>
      <c r="M27">
        <v>155.9</v>
      </c>
      <c r="O27" t="s">
        <v>28</v>
      </c>
      <c r="P27">
        <v>163.69999999999999</v>
      </c>
      <c r="Q27">
        <v>155.9</v>
      </c>
    </row>
    <row r="28" spans="1:17" ht="18" x14ac:dyDescent="0.35">
      <c r="A28">
        <v>149</v>
      </c>
      <c r="F28">
        <v>153</v>
      </c>
      <c r="H28" s="1" t="s">
        <v>16</v>
      </c>
      <c r="I28">
        <f>AVERAGE(K2:K21)</f>
        <v>155.9</v>
      </c>
      <c r="K28" t="s">
        <v>29</v>
      </c>
      <c r="L28">
        <v>7.273684210526314</v>
      </c>
      <c r="M28">
        <v>7.0421052631578958</v>
      </c>
      <c r="O28" t="s">
        <v>29</v>
      </c>
      <c r="P28">
        <v>7.273684210526314</v>
      </c>
      <c r="Q28">
        <v>7.0421052631578958</v>
      </c>
    </row>
    <row r="29" spans="1:17" ht="18" x14ac:dyDescent="0.35">
      <c r="A29">
        <v>153</v>
      </c>
      <c r="F29">
        <v>154</v>
      </c>
      <c r="H29" s="1" t="s">
        <v>21</v>
      </c>
      <c r="I29">
        <f>_xlfn.VAR.S(J2:J21)</f>
        <v>7.273684210526314</v>
      </c>
      <c r="K29" t="s">
        <v>30</v>
      </c>
      <c r="L29">
        <v>20</v>
      </c>
      <c r="M29">
        <v>20</v>
      </c>
      <c r="O29" t="s">
        <v>30</v>
      </c>
      <c r="P29">
        <v>20</v>
      </c>
      <c r="Q29">
        <v>20</v>
      </c>
    </row>
    <row r="30" spans="1:17" ht="18" x14ac:dyDescent="0.35">
      <c r="A30">
        <v>151</v>
      </c>
      <c r="F30">
        <v>154</v>
      </c>
      <c r="H30" s="1" t="s">
        <v>22</v>
      </c>
      <c r="I30">
        <f>_xlfn.VAR.S(K2:K21)</f>
        <v>7.0421052631578958</v>
      </c>
      <c r="K30" t="s">
        <v>31</v>
      </c>
      <c r="L30">
        <v>7.1578947368421053</v>
      </c>
      <c r="O30" t="s">
        <v>32</v>
      </c>
      <c r="P30">
        <v>0</v>
      </c>
    </row>
    <row r="31" spans="1:17" ht="18" x14ac:dyDescent="0.35">
      <c r="A31">
        <v>150</v>
      </c>
      <c r="F31">
        <v>155</v>
      </c>
      <c r="H31" s="1" t="s">
        <v>23</v>
      </c>
      <c r="I31">
        <f>_xlfn.STDEV.S(J2:J21)</f>
        <v>2.6969768650335721</v>
      </c>
      <c r="K31" t="s">
        <v>32</v>
      </c>
      <c r="L31">
        <v>0</v>
      </c>
      <c r="O31" t="s">
        <v>33</v>
      </c>
      <c r="P31">
        <v>38</v>
      </c>
    </row>
    <row r="32" spans="1:17" ht="18" x14ac:dyDescent="0.35">
      <c r="H32" s="1" t="s">
        <v>24</v>
      </c>
      <c r="I32">
        <f>_xlfn.STDEV.S(K2:K21)</f>
        <v>2.653696528082647</v>
      </c>
      <c r="K32" t="s">
        <v>33</v>
      </c>
      <c r="L32">
        <v>38</v>
      </c>
      <c r="O32" t="s">
        <v>34</v>
      </c>
      <c r="P32">
        <v>9.2193849482234462</v>
      </c>
    </row>
    <row r="33" spans="8:17" ht="18" x14ac:dyDescent="0.35">
      <c r="H33" s="1" t="s">
        <v>39</v>
      </c>
      <c r="I33">
        <f>_xlfn.T.TEST(J2:J21,K2:K21,2,2)</f>
        <v>3.1088032184389364E-11</v>
      </c>
      <c r="K33" t="s">
        <v>34</v>
      </c>
      <c r="L33">
        <v>9.2193849482234498</v>
      </c>
      <c r="O33" t="s">
        <v>35</v>
      </c>
      <c r="P33">
        <v>1.5544016092194682E-11</v>
      </c>
    </row>
    <row r="34" spans="8:17" ht="18" x14ac:dyDescent="0.35">
      <c r="H34" s="1" t="s">
        <v>40</v>
      </c>
      <c r="I34">
        <f>COUNT(J2:J21)</f>
        <v>20</v>
      </c>
      <c r="K34" t="s">
        <v>35</v>
      </c>
      <c r="L34">
        <v>1.5544016092194682E-11</v>
      </c>
      <c r="O34" t="s">
        <v>36</v>
      </c>
      <c r="P34">
        <v>1.6859544601667387</v>
      </c>
    </row>
    <row r="35" spans="8:17" ht="18" x14ac:dyDescent="0.35">
      <c r="H35" s="1" t="s">
        <v>31</v>
      </c>
      <c r="I35">
        <f>(((I34-1)*I29) + ((I34-1)*I30)) / (I34+I34 -2)</f>
        <v>7.1578947368421053</v>
      </c>
      <c r="K35" t="s">
        <v>36</v>
      </c>
      <c r="L35">
        <v>1.6859544601667387</v>
      </c>
      <c r="O35" t="s">
        <v>37</v>
      </c>
      <c r="P35">
        <v>3.1088032184389364E-11</v>
      </c>
    </row>
    <row r="36" spans="8:17" ht="18.600000000000001" thickBot="1" x14ac:dyDescent="0.4">
      <c r="H36" s="1" t="s">
        <v>41</v>
      </c>
      <c r="I36">
        <f>COUNT(J2:J21) +COUNT(K2:K21) - 2</f>
        <v>38</v>
      </c>
      <c r="K36" t="s">
        <v>37</v>
      </c>
      <c r="L36">
        <v>3.1088032184389364E-11</v>
      </c>
      <c r="O36" s="4" t="s">
        <v>38</v>
      </c>
      <c r="P36" s="4">
        <v>2.0243941639119702</v>
      </c>
      <c r="Q36" s="4"/>
    </row>
    <row r="37" spans="8:17" ht="18.600000000000001" thickBot="1" x14ac:dyDescent="0.4">
      <c r="H37" s="1" t="s">
        <v>42</v>
      </c>
      <c r="I37">
        <f>SQRT(I35*(1/I34+1/I34))</f>
        <v>0.84604342304884717</v>
      </c>
      <c r="K37" s="4" t="s">
        <v>38</v>
      </c>
      <c r="L37" s="4">
        <v>2.0243941639119702</v>
      </c>
      <c r="M37" s="4"/>
    </row>
    <row r="38" spans="8:17" ht="18" x14ac:dyDescent="0.35">
      <c r="H38" s="1" t="s">
        <v>43</v>
      </c>
      <c r="I38">
        <f>(I27-I28)/I37</f>
        <v>9.2193849482234462</v>
      </c>
    </row>
    <row r="39" spans="8:17" ht="18" x14ac:dyDescent="0.35">
      <c r="H39" s="1" t="s">
        <v>44</v>
      </c>
      <c r="I39">
        <f>_xlfn.T.DIST(I38,I36,TRUE)</f>
        <v>0.99999999998445599</v>
      </c>
    </row>
    <row r="40" spans="8:17" ht="18" x14ac:dyDescent="0.35">
      <c r="H40" s="1"/>
    </row>
  </sheetData>
  <sortState xmlns:xlrd2="http://schemas.microsoft.com/office/spreadsheetml/2017/richdata2" ref="K2:K21">
    <sortCondition ref="K2:K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6152-742F-41D8-8762-883924D9C4A1}">
  <dimension ref="A1:F25"/>
  <sheetViews>
    <sheetView workbookViewId="0">
      <selection activeCell="B19" sqref="B19"/>
    </sheetView>
  </sheetViews>
  <sheetFormatPr defaultRowHeight="14.4" x14ac:dyDescent="0.3"/>
  <cols>
    <col min="1" max="1" width="15.5546875" customWidth="1"/>
    <col min="4" max="4" width="26.44140625" bestFit="1" customWidth="1"/>
  </cols>
  <sheetData>
    <row r="1" spans="1:6" ht="28.8" x14ac:dyDescent="0.55000000000000004">
      <c r="A1" s="6" t="s">
        <v>46</v>
      </c>
    </row>
    <row r="2" spans="1:6" ht="23.4" x14ac:dyDescent="0.45">
      <c r="A2" s="3" t="s">
        <v>0</v>
      </c>
      <c r="B2" s="7" t="s">
        <v>14</v>
      </c>
    </row>
    <row r="3" spans="1:6" x14ac:dyDescent="0.3">
      <c r="A3">
        <v>180</v>
      </c>
      <c r="B3">
        <v>170</v>
      </c>
    </row>
    <row r="4" spans="1:6" x14ac:dyDescent="0.3">
      <c r="A4">
        <v>182</v>
      </c>
      <c r="B4">
        <v>168</v>
      </c>
    </row>
    <row r="5" spans="1:6" x14ac:dyDescent="0.3">
      <c r="A5">
        <v>185</v>
      </c>
      <c r="B5">
        <v>172</v>
      </c>
    </row>
    <row r="6" spans="1:6" x14ac:dyDescent="0.3">
      <c r="A6">
        <v>178</v>
      </c>
      <c r="B6">
        <v>169</v>
      </c>
    </row>
    <row r="7" spans="1:6" x14ac:dyDescent="0.3">
      <c r="A7">
        <v>183</v>
      </c>
      <c r="B7">
        <v>171</v>
      </c>
    </row>
    <row r="8" spans="1:6" x14ac:dyDescent="0.3">
      <c r="A8">
        <v>181</v>
      </c>
      <c r="B8">
        <v>167</v>
      </c>
    </row>
    <row r="9" spans="1:6" x14ac:dyDescent="0.3">
      <c r="A9">
        <v>184</v>
      </c>
      <c r="B9">
        <v>173</v>
      </c>
    </row>
    <row r="10" spans="1:6" x14ac:dyDescent="0.3">
      <c r="A10">
        <v>179</v>
      </c>
      <c r="B10">
        <v>170</v>
      </c>
    </row>
    <row r="11" spans="1:6" x14ac:dyDescent="0.3">
      <c r="A11">
        <v>186</v>
      </c>
      <c r="B11">
        <v>168</v>
      </c>
    </row>
    <row r="12" spans="1:6" x14ac:dyDescent="0.3">
      <c r="A12">
        <v>182</v>
      </c>
      <c r="B12">
        <v>172</v>
      </c>
    </row>
    <row r="14" spans="1:6" ht="18" x14ac:dyDescent="0.35">
      <c r="A14" s="1" t="s">
        <v>47</v>
      </c>
      <c r="B14">
        <f>AVERAGE(A3:A12)</f>
        <v>182</v>
      </c>
      <c r="D14" t="s">
        <v>51</v>
      </c>
    </row>
    <row r="15" spans="1:6" ht="18.600000000000001" thickBot="1" x14ac:dyDescent="0.4">
      <c r="A15" s="1" t="s">
        <v>48</v>
      </c>
      <c r="B15">
        <f>AVERAGE(B3:B12)</f>
        <v>170</v>
      </c>
    </row>
    <row r="16" spans="1:6" ht="18" x14ac:dyDescent="0.35">
      <c r="A16" s="1"/>
      <c r="D16" s="11"/>
      <c r="E16" s="11" t="s">
        <v>26</v>
      </c>
      <c r="F16" s="11" t="s">
        <v>27</v>
      </c>
    </row>
    <row r="17" spans="1:6" ht="18" x14ac:dyDescent="0.35">
      <c r="A17" s="1" t="s">
        <v>49</v>
      </c>
      <c r="B17">
        <f>_xlfn.VAR.S(A3:A12)</f>
        <v>6.666666666666667</v>
      </c>
      <c r="D17" s="9" t="s">
        <v>28</v>
      </c>
      <c r="E17" s="9">
        <v>182</v>
      </c>
      <c r="F17" s="9">
        <v>170</v>
      </c>
    </row>
    <row r="18" spans="1:6" ht="18" x14ac:dyDescent="0.35">
      <c r="A18" s="1" t="s">
        <v>50</v>
      </c>
      <c r="B18">
        <f>_xlfn.VAR.S(B3:B12)</f>
        <v>4</v>
      </c>
      <c r="D18" s="9" t="s">
        <v>52</v>
      </c>
      <c r="E18" s="9">
        <v>6.6666670000000003</v>
      </c>
      <c r="F18" s="9">
        <v>4</v>
      </c>
    </row>
    <row r="19" spans="1:6" x14ac:dyDescent="0.3">
      <c r="D19" s="9" t="s">
        <v>30</v>
      </c>
      <c r="E19" s="9">
        <v>10</v>
      </c>
      <c r="F19" s="9">
        <v>10</v>
      </c>
    </row>
    <row r="20" spans="1:6" x14ac:dyDescent="0.3">
      <c r="D20" s="9" t="s">
        <v>32</v>
      </c>
      <c r="E20" s="9">
        <v>0</v>
      </c>
      <c r="F20" s="9"/>
    </row>
    <row r="21" spans="1:6" x14ac:dyDescent="0.3">
      <c r="D21" s="9" t="s">
        <v>53</v>
      </c>
      <c r="E21" s="9">
        <v>11.618949857076158</v>
      </c>
      <c r="F21" s="9"/>
    </row>
    <row r="22" spans="1:6" x14ac:dyDescent="0.3">
      <c r="D22" s="9" t="s">
        <v>54</v>
      </c>
      <c r="E22" s="9">
        <v>0</v>
      </c>
      <c r="F22" s="9"/>
    </row>
    <row r="23" spans="1:6" x14ac:dyDescent="0.3">
      <c r="D23" s="9" t="s">
        <v>55</v>
      </c>
      <c r="E23" s="9">
        <v>1.6448536269514715</v>
      </c>
      <c r="F23" s="9"/>
    </row>
    <row r="24" spans="1:6" x14ac:dyDescent="0.3">
      <c r="D24" s="9" t="s">
        <v>56</v>
      </c>
      <c r="E24" s="9">
        <v>0</v>
      </c>
      <c r="F24" s="9"/>
    </row>
    <row r="25" spans="1:6" ht="15" thickBot="1" x14ac:dyDescent="0.35">
      <c r="D25" s="10" t="s">
        <v>57</v>
      </c>
      <c r="E25" s="10">
        <v>1.9599639845400536</v>
      </c>
      <c r="F2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8094-3EEE-46B9-B671-F615786C2C25}">
  <dimension ref="A1:P25"/>
  <sheetViews>
    <sheetView workbookViewId="0">
      <selection activeCell="F25" sqref="F25"/>
    </sheetView>
  </sheetViews>
  <sheetFormatPr defaultRowHeight="14.4" x14ac:dyDescent="0.3"/>
  <sheetData>
    <row r="1" spans="1:16" ht="33.6" x14ac:dyDescent="0.65">
      <c r="A1" s="12" t="s">
        <v>58</v>
      </c>
      <c r="J1" t="s">
        <v>76</v>
      </c>
    </row>
    <row r="2" spans="1:16" ht="24" thickBot="1" x14ac:dyDescent="0.5">
      <c r="A2" s="7" t="s">
        <v>0</v>
      </c>
      <c r="B2" s="7" t="s">
        <v>14</v>
      </c>
      <c r="C2" s="7" t="s">
        <v>59</v>
      </c>
    </row>
    <row r="3" spans="1:16" x14ac:dyDescent="0.3">
      <c r="A3">
        <v>88</v>
      </c>
      <c r="B3">
        <v>75</v>
      </c>
      <c r="C3">
        <v>90</v>
      </c>
      <c r="J3" s="11" t="s">
        <v>61</v>
      </c>
      <c r="K3" s="11" t="s">
        <v>63</v>
      </c>
      <c r="L3" s="11" t="s">
        <v>64</v>
      </c>
      <c r="M3" s="11" t="s">
        <v>65</v>
      </c>
      <c r="N3" s="11" t="s">
        <v>29</v>
      </c>
    </row>
    <row r="4" spans="1:16" x14ac:dyDescent="0.3">
      <c r="A4">
        <v>85</v>
      </c>
      <c r="B4">
        <v>78</v>
      </c>
      <c r="C4">
        <v>94</v>
      </c>
      <c r="J4" s="9">
        <v>88</v>
      </c>
      <c r="K4" s="9">
        <v>2</v>
      </c>
      <c r="L4" s="9">
        <v>165</v>
      </c>
      <c r="M4" s="9">
        <v>82.5</v>
      </c>
      <c r="N4" s="9">
        <v>112.5</v>
      </c>
    </row>
    <row r="5" spans="1:16" x14ac:dyDescent="0.3">
      <c r="A5">
        <v>90</v>
      </c>
      <c r="B5">
        <v>74</v>
      </c>
      <c r="C5">
        <v>88</v>
      </c>
      <c r="J5" s="9">
        <v>85</v>
      </c>
      <c r="K5" s="9">
        <v>2</v>
      </c>
      <c r="L5" s="9">
        <v>172</v>
      </c>
      <c r="M5" s="9">
        <v>86</v>
      </c>
      <c r="N5" s="9">
        <v>128</v>
      </c>
    </row>
    <row r="6" spans="1:16" x14ac:dyDescent="0.3">
      <c r="A6">
        <v>87</v>
      </c>
      <c r="B6">
        <v>76</v>
      </c>
      <c r="C6">
        <v>92</v>
      </c>
      <c r="J6" s="9">
        <v>90</v>
      </c>
      <c r="K6" s="9">
        <v>2</v>
      </c>
      <c r="L6" s="9">
        <v>162</v>
      </c>
      <c r="M6" s="9">
        <v>81</v>
      </c>
      <c r="N6" s="9">
        <v>98</v>
      </c>
    </row>
    <row r="7" spans="1:16" x14ac:dyDescent="0.3">
      <c r="A7">
        <v>91</v>
      </c>
      <c r="B7">
        <v>77</v>
      </c>
      <c r="C7">
        <v>89</v>
      </c>
      <c r="J7" s="9">
        <v>87</v>
      </c>
      <c r="K7" s="9">
        <v>2</v>
      </c>
      <c r="L7" s="9">
        <v>168</v>
      </c>
      <c r="M7" s="9">
        <v>84</v>
      </c>
      <c r="N7" s="9">
        <v>128</v>
      </c>
    </row>
    <row r="8" spans="1:16" x14ac:dyDescent="0.3">
      <c r="J8" s="9">
        <v>91</v>
      </c>
      <c r="K8" s="9">
        <v>2</v>
      </c>
      <c r="L8" s="9">
        <v>166</v>
      </c>
      <c r="M8" s="9">
        <v>83</v>
      </c>
      <c r="N8" s="9">
        <v>72</v>
      </c>
    </row>
    <row r="9" spans="1:16" x14ac:dyDescent="0.3">
      <c r="A9" t="s">
        <v>60</v>
      </c>
      <c r="J9" s="9"/>
      <c r="K9" s="9"/>
      <c r="L9" s="9"/>
      <c r="M9" s="9"/>
      <c r="N9" s="9"/>
    </row>
    <row r="10" spans="1:16" x14ac:dyDescent="0.3">
      <c r="J10" s="9" t="s">
        <v>14</v>
      </c>
      <c r="K10" s="9">
        <v>5</v>
      </c>
      <c r="L10" s="9">
        <v>380</v>
      </c>
      <c r="M10" s="9">
        <v>76</v>
      </c>
      <c r="N10" s="9">
        <v>2.5</v>
      </c>
    </row>
    <row r="11" spans="1:16" ht="15" thickBot="1" x14ac:dyDescent="0.35">
      <c r="A11" t="s">
        <v>61</v>
      </c>
      <c r="J11" s="10" t="s">
        <v>59</v>
      </c>
      <c r="K11" s="10">
        <v>5</v>
      </c>
      <c r="L11" s="10">
        <v>453</v>
      </c>
      <c r="M11" s="10">
        <v>90.6</v>
      </c>
      <c r="N11" s="10">
        <v>5.7999999999999989</v>
      </c>
    </row>
    <row r="12" spans="1:16" x14ac:dyDescent="0.3">
      <c r="A12" s="11" t="s">
        <v>62</v>
      </c>
      <c r="B12" s="11" t="s">
        <v>63</v>
      </c>
      <c r="C12" s="11" t="s">
        <v>64</v>
      </c>
      <c r="D12" s="11" t="s">
        <v>65</v>
      </c>
      <c r="E12" s="11" t="s">
        <v>29</v>
      </c>
    </row>
    <row r="13" spans="1:16" x14ac:dyDescent="0.3">
      <c r="A13" s="9" t="s">
        <v>0</v>
      </c>
      <c r="B13" s="9">
        <v>5</v>
      </c>
      <c r="C13" s="9">
        <v>441</v>
      </c>
      <c r="D13" s="9">
        <v>88.2</v>
      </c>
      <c r="E13" s="9">
        <v>5.6999999999999993</v>
      </c>
    </row>
    <row r="14" spans="1:16" ht="15" thickBot="1" x14ac:dyDescent="0.35">
      <c r="A14" s="9" t="s">
        <v>14</v>
      </c>
      <c r="B14" s="9">
        <v>5</v>
      </c>
      <c r="C14" s="9">
        <v>380</v>
      </c>
      <c r="D14" s="9">
        <v>76</v>
      </c>
      <c r="E14" s="9">
        <v>2.5</v>
      </c>
      <c r="J14" t="s">
        <v>66</v>
      </c>
    </row>
    <row r="15" spans="1:16" ht="15" thickBot="1" x14ac:dyDescent="0.35">
      <c r="A15" s="10" t="s">
        <v>59</v>
      </c>
      <c r="B15" s="10">
        <v>5</v>
      </c>
      <c r="C15" s="10">
        <v>453</v>
      </c>
      <c r="D15" s="10">
        <v>90.6</v>
      </c>
      <c r="E15" s="10">
        <v>5.7999999999999989</v>
      </c>
      <c r="J15" s="11" t="s">
        <v>67</v>
      </c>
      <c r="K15" s="11" t="s">
        <v>68</v>
      </c>
      <c r="L15" s="11" t="s">
        <v>33</v>
      </c>
      <c r="M15" s="11" t="s">
        <v>69</v>
      </c>
      <c r="N15" s="11" t="s">
        <v>70</v>
      </c>
      <c r="O15" s="11" t="s">
        <v>71</v>
      </c>
      <c r="P15" s="11" t="s">
        <v>72</v>
      </c>
    </row>
    <row r="16" spans="1:16" x14ac:dyDescent="0.3">
      <c r="J16" s="9" t="s">
        <v>77</v>
      </c>
      <c r="K16" s="9">
        <v>27.600000000000023</v>
      </c>
      <c r="L16" s="9">
        <v>4</v>
      </c>
      <c r="M16" s="9">
        <v>6.9000000000000057</v>
      </c>
      <c r="N16" s="9">
        <v>4.9285714285714128</v>
      </c>
      <c r="O16" s="9">
        <v>7.5755482373681501E-2</v>
      </c>
      <c r="P16" s="9">
        <v>6.38823290869587</v>
      </c>
    </row>
    <row r="17" spans="1:16" x14ac:dyDescent="0.3">
      <c r="J17" s="9" t="s">
        <v>78</v>
      </c>
      <c r="K17" s="9">
        <v>532.9</v>
      </c>
      <c r="L17" s="9">
        <v>1</v>
      </c>
      <c r="M17" s="9">
        <v>532.9</v>
      </c>
      <c r="N17" s="9">
        <v>380.64285714285558</v>
      </c>
      <c r="O17" s="9">
        <v>4.0695612275490571E-5</v>
      </c>
      <c r="P17" s="9">
        <v>7.708647422176786</v>
      </c>
    </row>
    <row r="18" spans="1:16" ht="15" thickBot="1" x14ac:dyDescent="0.35">
      <c r="A18" t="s">
        <v>66</v>
      </c>
      <c r="J18" s="9" t="s">
        <v>79</v>
      </c>
      <c r="K18" s="9">
        <v>5.6000000000000227</v>
      </c>
      <c r="L18" s="9">
        <v>4</v>
      </c>
      <c r="M18" s="9">
        <v>1.4000000000000057</v>
      </c>
      <c r="N18" s="9"/>
      <c r="O18" s="9"/>
      <c r="P18" s="9"/>
    </row>
    <row r="19" spans="1:16" x14ac:dyDescent="0.3">
      <c r="A19" s="11" t="s">
        <v>67</v>
      </c>
      <c r="B19" s="11" t="s">
        <v>68</v>
      </c>
      <c r="C19" s="11" t="s">
        <v>33</v>
      </c>
      <c r="D19" s="11" t="s">
        <v>69</v>
      </c>
      <c r="E19" s="11" t="s">
        <v>70</v>
      </c>
      <c r="F19" s="11" t="s">
        <v>71</v>
      </c>
      <c r="G19" s="11" t="s">
        <v>72</v>
      </c>
      <c r="J19" s="9"/>
      <c r="K19" s="9"/>
      <c r="L19" s="9"/>
      <c r="M19" s="9"/>
      <c r="N19" s="9"/>
      <c r="O19" s="9"/>
      <c r="P19" s="9"/>
    </row>
    <row r="20" spans="1:16" ht="15" thickBot="1" x14ac:dyDescent="0.35">
      <c r="A20" s="9" t="s">
        <v>73</v>
      </c>
      <c r="B20" s="9">
        <v>612.93333333333328</v>
      </c>
      <c r="C20" s="9">
        <v>2</v>
      </c>
      <c r="D20" s="9">
        <v>306.46666666666664</v>
      </c>
      <c r="E20" s="9">
        <v>65.671428571428578</v>
      </c>
      <c r="F20" s="9">
        <v>3.4421606554091409E-7</v>
      </c>
      <c r="G20" s="9">
        <v>3.8852938346523942</v>
      </c>
      <c r="J20" s="10" t="s">
        <v>75</v>
      </c>
      <c r="K20" s="10">
        <v>566.1</v>
      </c>
      <c r="L20" s="10">
        <v>9</v>
      </c>
      <c r="M20" s="10"/>
      <c r="N20" s="10"/>
      <c r="O20" s="10"/>
      <c r="P20" s="10"/>
    </row>
    <row r="21" spans="1:16" x14ac:dyDescent="0.3">
      <c r="A21" s="9" t="s">
        <v>74</v>
      </c>
      <c r="B21" s="9">
        <v>55.999999999999993</v>
      </c>
      <c r="C21" s="9">
        <v>12</v>
      </c>
      <c r="D21" s="9">
        <v>4.6666666666666661</v>
      </c>
      <c r="E21" s="9"/>
      <c r="F21" s="9"/>
      <c r="G21" s="9"/>
    </row>
    <row r="22" spans="1:16" x14ac:dyDescent="0.3">
      <c r="A22" s="9"/>
      <c r="B22" s="9"/>
      <c r="C22" s="9"/>
      <c r="D22" s="9"/>
      <c r="E22" s="9"/>
      <c r="F22" s="9"/>
      <c r="G22" s="9"/>
    </row>
    <row r="23" spans="1:16" ht="15" thickBot="1" x14ac:dyDescent="0.35">
      <c r="A23" s="10" t="s">
        <v>75</v>
      </c>
      <c r="B23" s="10">
        <v>668.93333333333328</v>
      </c>
      <c r="C23" s="10">
        <v>14</v>
      </c>
      <c r="D23" s="10"/>
      <c r="E23" s="10"/>
      <c r="F23" s="10"/>
      <c r="G23" s="10"/>
    </row>
    <row r="24" spans="1:16" x14ac:dyDescent="0.3">
      <c r="A24" s="9"/>
      <c r="B24" s="9"/>
      <c r="C24" s="9"/>
      <c r="D24" s="9"/>
      <c r="E24" s="9"/>
      <c r="F24" s="9"/>
      <c r="G24" s="9"/>
    </row>
    <row r="25" spans="1:16" ht="15" thickBot="1" x14ac:dyDescent="0.35">
      <c r="A25" s="10"/>
      <c r="B25" s="10"/>
      <c r="C25" s="10"/>
      <c r="D25" s="10"/>
      <c r="E25" s="10"/>
      <c r="F25" s="10"/>
      <c r="G2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76D2-5F47-4D9D-B4CC-C3763B1715E8}">
  <dimension ref="A1:F57"/>
  <sheetViews>
    <sheetView tabSelected="1" workbookViewId="0">
      <selection activeCell="A58" sqref="A58"/>
    </sheetView>
  </sheetViews>
  <sheetFormatPr defaultRowHeight="14.4" x14ac:dyDescent="0.3"/>
  <cols>
    <col min="1" max="1" width="21.5546875" customWidth="1"/>
    <col min="3" max="3" width="21.44140625" customWidth="1"/>
    <col min="4" max="4" width="13.21875" customWidth="1"/>
    <col min="5" max="5" width="13.44140625" customWidth="1"/>
  </cols>
  <sheetData>
    <row r="1" spans="1:6" ht="25.8" x14ac:dyDescent="0.5">
      <c r="A1" s="2" t="s">
        <v>80</v>
      </c>
    </row>
    <row r="2" spans="1:6" ht="18" x14ac:dyDescent="0.35">
      <c r="A2" s="13" t="s">
        <v>81</v>
      </c>
      <c r="B2" s="13" t="s">
        <v>86</v>
      </c>
      <c r="C2" s="13" t="s">
        <v>87</v>
      </c>
      <c r="D2" s="13" t="s">
        <v>88</v>
      </c>
      <c r="E2" s="13" t="s">
        <v>89</v>
      </c>
      <c r="F2" s="13" t="s">
        <v>75</v>
      </c>
    </row>
    <row r="3" spans="1:6" ht="18" x14ac:dyDescent="0.35">
      <c r="A3" s="13" t="s">
        <v>82</v>
      </c>
      <c r="B3" s="14">
        <v>25</v>
      </c>
      <c r="C3" s="14">
        <v>30</v>
      </c>
      <c r="D3" s="14">
        <v>20</v>
      </c>
      <c r="E3" s="14">
        <v>25</v>
      </c>
      <c r="F3" s="14">
        <v>100</v>
      </c>
    </row>
    <row r="4" spans="1:6" ht="18" x14ac:dyDescent="0.35">
      <c r="A4" s="13" t="s">
        <v>83</v>
      </c>
      <c r="B4" s="14">
        <v>40</v>
      </c>
      <c r="C4" s="14">
        <v>20</v>
      </c>
      <c r="D4" s="14">
        <v>30</v>
      </c>
      <c r="E4" s="14">
        <v>10</v>
      </c>
      <c r="F4" s="14">
        <v>100</v>
      </c>
    </row>
    <row r="5" spans="1:6" ht="18" x14ac:dyDescent="0.35">
      <c r="A5" s="13" t="s">
        <v>84</v>
      </c>
      <c r="B5" s="14">
        <v>35</v>
      </c>
      <c r="C5" s="14">
        <v>25</v>
      </c>
      <c r="D5" s="14">
        <v>15</v>
      </c>
      <c r="E5" s="14">
        <v>25</v>
      </c>
      <c r="F5" s="14">
        <v>100</v>
      </c>
    </row>
    <row r="6" spans="1:6" ht="18" x14ac:dyDescent="0.35">
      <c r="A6" s="13" t="s">
        <v>85</v>
      </c>
      <c r="B6" s="14">
        <v>20</v>
      </c>
      <c r="C6" s="14">
        <v>35</v>
      </c>
      <c r="D6" s="14">
        <v>10</v>
      </c>
      <c r="E6" s="14">
        <v>35</v>
      </c>
      <c r="F6" s="14">
        <v>100</v>
      </c>
    </row>
    <row r="7" spans="1:6" ht="18" x14ac:dyDescent="0.35">
      <c r="A7" s="13" t="s">
        <v>75</v>
      </c>
      <c r="B7" s="14">
        <v>120</v>
      </c>
      <c r="C7" s="14">
        <v>110</v>
      </c>
      <c r="D7" s="14">
        <v>75</v>
      </c>
      <c r="E7" s="14">
        <v>95</v>
      </c>
      <c r="F7" s="14">
        <v>400</v>
      </c>
    </row>
    <row r="10" spans="1:6" ht="25.8" x14ac:dyDescent="0.5">
      <c r="A10" s="2" t="s">
        <v>90</v>
      </c>
    </row>
    <row r="11" spans="1:6" ht="18" x14ac:dyDescent="0.35">
      <c r="A11" s="13" t="s">
        <v>81</v>
      </c>
      <c r="B11" s="13" t="s">
        <v>86</v>
      </c>
      <c r="C11" s="13" t="s">
        <v>87</v>
      </c>
      <c r="D11" s="13" t="s">
        <v>88</v>
      </c>
      <c r="E11" s="13" t="s">
        <v>89</v>
      </c>
      <c r="F11" s="13" t="s">
        <v>75</v>
      </c>
    </row>
    <row r="12" spans="1:6" ht="18" x14ac:dyDescent="0.35">
      <c r="A12" s="13" t="s">
        <v>82</v>
      </c>
      <c r="B12" s="14">
        <f>F3*B7/F7</f>
        <v>30</v>
      </c>
      <c r="C12" s="14">
        <f>F3*C7/F7</f>
        <v>27.5</v>
      </c>
      <c r="D12" s="14">
        <f>F3*D7/F7</f>
        <v>18.75</v>
      </c>
      <c r="E12" s="14">
        <f>F3*E7/F7</f>
        <v>23.75</v>
      </c>
      <c r="F12" s="14">
        <f>SUM(B12:E12)</f>
        <v>100</v>
      </c>
    </row>
    <row r="13" spans="1:6" ht="18" x14ac:dyDescent="0.35">
      <c r="A13" s="13" t="s">
        <v>83</v>
      </c>
      <c r="B13" s="14">
        <f>F4*B7/F7</f>
        <v>30</v>
      </c>
      <c r="C13" s="14">
        <f>F4*C7/F7</f>
        <v>27.5</v>
      </c>
      <c r="D13" s="14">
        <f>F4*D7/F7</f>
        <v>18.75</v>
      </c>
      <c r="E13" s="14">
        <f>F4*E7/F7</f>
        <v>23.75</v>
      </c>
      <c r="F13" s="14">
        <f>SUM(B13:E13)</f>
        <v>100</v>
      </c>
    </row>
    <row r="14" spans="1:6" ht="18" x14ac:dyDescent="0.35">
      <c r="A14" s="13" t="s">
        <v>84</v>
      </c>
      <c r="B14" s="14">
        <f>F5*B7/F7</f>
        <v>30</v>
      </c>
      <c r="C14" s="14">
        <f>F5*C7/F7</f>
        <v>27.5</v>
      </c>
      <c r="D14" s="14">
        <f>F5*D7/F7</f>
        <v>18.75</v>
      </c>
      <c r="E14" s="14">
        <f>F5*E7/F7</f>
        <v>23.75</v>
      </c>
      <c r="F14" s="14">
        <f>SUM(B14:E14)</f>
        <v>100</v>
      </c>
    </row>
    <row r="15" spans="1:6" ht="18" x14ac:dyDescent="0.35">
      <c r="A15" s="13" t="s">
        <v>85</v>
      </c>
      <c r="B15" s="14">
        <f>F6*B7/F7</f>
        <v>30</v>
      </c>
      <c r="C15" s="14">
        <f>F6*C7/F7</f>
        <v>27.5</v>
      </c>
      <c r="D15" s="14">
        <f>F6*D7/F7</f>
        <v>18.75</v>
      </c>
      <c r="E15" s="14">
        <f>F6*E7/F7</f>
        <v>23.75</v>
      </c>
      <c r="F15" s="14">
        <f>SUM(B15:E15)</f>
        <v>100</v>
      </c>
    </row>
    <row r="16" spans="1:6" ht="18" x14ac:dyDescent="0.35">
      <c r="A16" s="13" t="s">
        <v>75</v>
      </c>
      <c r="B16" s="14">
        <f>SUM(B12:B15)</f>
        <v>120</v>
      </c>
      <c r="C16" s="14">
        <f>SUM(C12:C15)</f>
        <v>110</v>
      </c>
      <c r="D16" s="14">
        <f>SUM(D12:D15)</f>
        <v>75</v>
      </c>
      <c r="E16" s="14">
        <f>SUM(E12:E15)</f>
        <v>95</v>
      </c>
      <c r="F16" s="14">
        <f>SUM(B16:E16)</f>
        <v>400</v>
      </c>
    </row>
    <row r="19" spans="1:5" ht="25.8" x14ac:dyDescent="0.5">
      <c r="A19" s="2" t="s">
        <v>91</v>
      </c>
    </row>
    <row r="21" spans="1:5" ht="54" x14ac:dyDescent="0.35">
      <c r="C21" s="15" t="s">
        <v>92</v>
      </c>
    </row>
    <row r="24" spans="1:5" ht="25.8" x14ac:dyDescent="0.5">
      <c r="A24" s="2" t="s">
        <v>93</v>
      </c>
    </row>
    <row r="26" spans="1:5" ht="18" x14ac:dyDescent="0.35">
      <c r="A26" s="13" t="s">
        <v>94</v>
      </c>
      <c r="B26" s="13" t="s">
        <v>95</v>
      </c>
      <c r="C26" s="13" t="s">
        <v>96</v>
      </c>
      <c r="D26" s="13" t="s">
        <v>97</v>
      </c>
      <c r="E26" s="13" t="s">
        <v>98</v>
      </c>
    </row>
    <row r="27" spans="1:5" x14ac:dyDescent="0.3">
      <c r="A27" s="14">
        <v>25</v>
      </c>
      <c r="B27" s="14">
        <v>30</v>
      </c>
      <c r="C27" s="14">
        <f>A27-B27</f>
        <v>-5</v>
      </c>
      <c r="D27" s="14">
        <v>5</v>
      </c>
      <c r="E27" s="14">
        <f>D27/B27</f>
        <v>0.16666666666666666</v>
      </c>
    </row>
    <row r="28" spans="1:5" x14ac:dyDescent="0.3">
      <c r="A28" s="14">
        <v>40</v>
      </c>
      <c r="B28" s="14">
        <v>30</v>
      </c>
      <c r="C28" s="14">
        <f>A28-B28</f>
        <v>10</v>
      </c>
      <c r="D28" s="14">
        <f>C28*C28</f>
        <v>100</v>
      </c>
      <c r="E28" s="14">
        <f>D28/B28</f>
        <v>3.3333333333333335</v>
      </c>
    </row>
    <row r="29" spans="1:5" x14ac:dyDescent="0.3">
      <c r="A29" s="14">
        <v>35</v>
      </c>
      <c r="B29" s="14">
        <v>30</v>
      </c>
      <c r="C29" s="14">
        <f>A29-B29</f>
        <v>5</v>
      </c>
      <c r="D29" s="14">
        <f>C29*C29</f>
        <v>25</v>
      </c>
      <c r="E29" s="14">
        <f t="shared" ref="E29:E42" si="0">D29/B29</f>
        <v>0.83333333333333337</v>
      </c>
    </row>
    <row r="30" spans="1:5" x14ac:dyDescent="0.3">
      <c r="A30" s="14">
        <v>20</v>
      </c>
      <c r="B30" s="14">
        <v>30</v>
      </c>
      <c r="C30" s="14">
        <f>A30-B30</f>
        <v>-10</v>
      </c>
      <c r="D30" s="14">
        <v>10</v>
      </c>
      <c r="E30" s="14">
        <f t="shared" si="0"/>
        <v>0.33333333333333331</v>
      </c>
    </row>
    <row r="31" spans="1:5" x14ac:dyDescent="0.3">
      <c r="A31" s="14">
        <v>30</v>
      </c>
      <c r="B31" s="14">
        <v>27.5</v>
      </c>
      <c r="C31" s="14">
        <f>A31-B31</f>
        <v>2.5</v>
      </c>
      <c r="D31" s="14">
        <f>C31*C31</f>
        <v>6.25</v>
      </c>
      <c r="E31" s="14">
        <f t="shared" si="0"/>
        <v>0.22727272727272727</v>
      </c>
    </row>
    <row r="32" spans="1:5" x14ac:dyDescent="0.3">
      <c r="A32" s="14">
        <v>20</v>
      </c>
      <c r="B32" s="14">
        <v>27.5</v>
      </c>
      <c r="C32" s="14">
        <f>A32-B32</f>
        <v>-7.5</v>
      </c>
      <c r="D32" s="14">
        <v>7.5</v>
      </c>
      <c r="E32" s="14">
        <f t="shared" si="0"/>
        <v>0.27272727272727271</v>
      </c>
    </row>
    <row r="33" spans="1:5" x14ac:dyDescent="0.3">
      <c r="A33" s="14">
        <v>25</v>
      </c>
      <c r="B33" s="14">
        <v>27.5</v>
      </c>
      <c r="C33" s="14">
        <f>A33-B33</f>
        <v>-2.5</v>
      </c>
      <c r="D33" s="14">
        <v>2.5</v>
      </c>
      <c r="E33" s="14">
        <f t="shared" si="0"/>
        <v>9.0909090909090912E-2</v>
      </c>
    </row>
    <row r="34" spans="1:5" x14ac:dyDescent="0.3">
      <c r="A34" s="14">
        <v>35</v>
      </c>
      <c r="B34" s="14">
        <v>27.5</v>
      </c>
      <c r="C34" s="14">
        <f>A34-B34</f>
        <v>7.5</v>
      </c>
      <c r="D34" s="14">
        <f>C34*C34</f>
        <v>56.25</v>
      </c>
      <c r="E34" s="14">
        <f t="shared" si="0"/>
        <v>2.0454545454545454</v>
      </c>
    </row>
    <row r="35" spans="1:5" x14ac:dyDescent="0.3">
      <c r="A35" s="14">
        <v>20</v>
      </c>
      <c r="B35" s="14">
        <v>18.75</v>
      </c>
      <c r="C35" s="14">
        <f t="shared" ref="C35:C42" si="1">A35-B35</f>
        <v>1.25</v>
      </c>
      <c r="D35" s="14">
        <f>C35*C35</f>
        <v>1.5625</v>
      </c>
      <c r="E35" s="14">
        <f t="shared" si="0"/>
        <v>8.3333333333333329E-2</v>
      </c>
    </row>
    <row r="36" spans="1:5" x14ac:dyDescent="0.3">
      <c r="A36" s="14">
        <v>30</v>
      </c>
      <c r="B36" s="14">
        <v>18.75</v>
      </c>
      <c r="C36" s="14">
        <f t="shared" si="1"/>
        <v>11.25</v>
      </c>
      <c r="D36" s="14">
        <f>C36*C36</f>
        <v>126.5625</v>
      </c>
      <c r="E36" s="14">
        <f t="shared" si="0"/>
        <v>6.75</v>
      </c>
    </row>
    <row r="37" spans="1:5" x14ac:dyDescent="0.3">
      <c r="A37" s="14">
        <v>15</v>
      </c>
      <c r="B37" s="14">
        <v>18.75</v>
      </c>
      <c r="C37" s="14">
        <f t="shared" si="1"/>
        <v>-3.75</v>
      </c>
      <c r="D37" s="14">
        <v>3.75</v>
      </c>
      <c r="E37" s="14">
        <f t="shared" si="0"/>
        <v>0.2</v>
      </c>
    </row>
    <row r="38" spans="1:5" x14ac:dyDescent="0.3">
      <c r="A38" s="14">
        <v>10</v>
      </c>
      <c r="B38" s="14">
        <v>18.75</v>
      </c>
      <c r="C38" s="14">
        <f t="shared" si="1"/>
        <v>-8.75</v>
      </c>
      <c r="D38" s="14">
        <v>8.75</v>
      </c>
      <c r="E38" s="14">
        <f t="shared" si="0"/>
        <v>0.46666666666666667</v>
      </c>
    </row>
    <row r="39" spans="1:5" x14ac:dyDescent="0.3">
      <c r="A39" s="14">
        <v>25</v>
      </c>
      <c r="B39" s="14">
        <v>23.75</v>
      </c>
      <c r="C39" s="14">
        <f t="shared" si="1"/>
        <v>1.25</v>
      </c>
      <c r="D39" s="14">
        <f>C39*C39</f>
        <v>1.5625</v>
      </c>
      <c r="E39" s="14">
        <f t="shared" si="0"/>
        <v>6.5789473684210523E-2</v>
      </c>
    </row>
    <row r="40" spans="1:5" x14ac:dyDescent="0.3">
      <c r="A40" s="14">
        <v>10</v>
      </c>
      <c r="B40" s="14">
        <v>23.75</v>
      </c>
      <c r="C40" s="14">
        <f t="shared" si="1"/>
        <v>-13.75</v>
      </c>
      <c r="D40" s="14">
        <v>13.75</v>
      </c>
      <c r="E40" s="14">
        <f t="shared" si="0"/>
        <v>0.57894736842105265</v>
      </c>
    </row>
    <row r="41" spans="1:5" x14ac:dyDescent="0.3">
      <c r="A41" s="14">
        <v>25</v>
      </c>
      <c r="B41" s="14">
        <v>23.75</v>
      </c>
      <c r="C41" s="14">
        <f t="shared" si="1"/>
        <v>1.25</v>
      </c>
      <c r="D41" s="14">
        <f>C41*C41</f>
        <v>1.5625</v>
      </c>
      <c r="E41" s="14">
        <f t="shared" si="0"/>
        <v>6.5789473684210523E-2</v>
      </c>
    </row>
    <row r="42" spans="1:5" x14ac:dyDescent="0.3">
      <c r="A42" s="14">
        <v>35</v>
      </c>
      <c r="B42" s="14">
        <v>23.75</v>
      </c>
      <c r="C42" s="14">
        <f t="shared" si="1"/>
        <v>11.25</v>
      </c>
      <c r="D42" s="14">
        <f>C42*C42</f>
        <v>126.5625</v>
      </c>
      <c r="E42" s="14">
        <f t="shared" si="0"/>
        <v>5.3289473684210522</v>
      </c>
    </row>
    <row r="43" spans="1:5" x14ac:dyDescent="0.3">
      <c r="A43" s="14"/>
      <c r="B43" s="14"/>
      <c r="C43" s="14"/>
      <c r="D43" s="14">
        <f>SUM(D27:D42)</f>
        <v>496.5625</v>
      </c>
      <c r="E43" s="14">
        <f>SUM(E27:E42)</f>
        <v>20.842503987240828</v>
      </c>
    </row>
    <row r="46" spans="1:5" ht="25.8" x14ac:dyDescent="0.5">
      <c r="A46" s="2" t="s">
        <v>99</v>
      </c>
    </row>
    <row r="48" spans="1:5" ht="18" x14ac:dyDescent="0.35">
      <c r="A48" s="8" t="s">
        <v>100</v>
      </c>
    </row>
    <row r="49" spans="1:2" x14ac:dyDescent="0.3">
      <c r="A49" t="s">
        <v>101</v>
      </c>
    </row>
    <row r="50" spans="1:2" x14ac:dyDescent="0.3">
      <c r="A50" t="s">
        <v>102</v>
      </c>
    </row>
    <row r="51" spans="1:2" x14ac:dyDescent="0.3">
      <c r="A51" t="s">
        <v>103</v>
      </c>
    </row>
    <row r="54" spans="1:2" ht="25.8" x14ac:dyDescent="0.5">
      <c r="A54" s="2" t="s">
        <v>104</v>
      </c>
      <c r="B54" s="1">
        <f>_xlfn.CHISQ.TEST(B3:F7,B12:F16)</f>
        <v>1.5300715988979126E-3</v>
      </c>
    </row>
    <row r="57" spans="1:2" ht="23.4" x14ac:dyDescent="0.45">
      <c r="A57" s="1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T-Test</vt:lpstr>
      <vt:lpstr>Z-test</vt:lpstr>
      <vt:lpstr>ANOVA</vt:lpstr>
      <vt:lpstr>Chi-Square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Darji</dc:creator>
  <cp:lastModifiedBy>Kashish Darji</cp:lastModifiedBy>
  <dcterms:created xsi:type="dcterms:W3CDTF">2025-06-02T13:07:42Z</dcterms:created>
  <dcterms:modified xsi:type="dcterms:W3CDTF">2025-06-04T07:18:35Z</dcterms:modified>
</cp:coreProperties>
</file>