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lockStructure="1"/>
  <bookViews>
    <workbookView xWindow="240" yWindow="105" windowWidth="14805" windowHeight="8010" activeTab="1"/>
  </bookViews>
  <sheets>
    <sheet name="Nelson Siegel Model" sheetId="1" r:id="rId1"/>
    <sheet name="Nelson Siegel Svensson Model" sheetId="2" r:id="rId2"/>
    <sheet name="Linear Interpolation" sheetId="3" r:id="rId3"/>
    <sheet name="daily-treasury-rates" sheetId="5" r:id="rId4"/>
  </sheets>
  <definedNames>
    <definedName name="solver_adj" localSheetId="0" hidden="1">'Nelson Siegel Model'!$Q$3:$Q$6</definedName>
    <definedName name="solver_adj" localSheetId="1" hidden="1">'Nelson Siegel Svensson Model'!$R$3:$R$8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'Nelson Siegel Model'!$Q$6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'Nelson Siegel Model'!$L$16</definedName>
    <definedName name="solver_opt" localSheetId="1" hidden="1">'Nelson Siegel Svensson Model'!$M$16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N24" i="3" l="1"/>
  <c r="N25" i="3"/>
  <c r="N26" i="3"/>
  <c r="N27" i="3"/>
  <c r="N28" i="3"/>
  <c r="N29" i="3"/>
  <c r="N30" i="3"/>
  <c r="N31" i="3"/>
  <c r="N32" i="3"/>
  <c r="N34" i="3"/>
  <c r="N35" i="3"/>
  <c r="N36" i="3"/>
  <c r="N37" i="3"/>
  <c r="N38" i="3"/>
  <c r="N39" i="3"/>
  <c r="N40" i="3"/>
  <c r="N41" i="3"/>
  <c r="N42" i="3"/>
  <c r="N21" i="3"/>
  <c r="N22" i="3"/>
  <c r="N19" i="3"/>
  <c r="M18" i="3"/>
  <c r="M20" i="3"/>
  <c r="M23" i="3"/>
  <c r="M34" i="3"/>
  <c r="M33" i="3"/>
  <c r="M42" i="3"/>
  <c r="M21" i="3"/>
  <c r="M22" i="3"/>
  <c r="M24" i="3"/>
  <c r="M25" i="3"/>
  <c r="M26" i="3"/>
  <c r="M27" i="3"/>
  <c r="M28" i="3"/>
  <c r="M29" i="3"/>
  <c r="M30" i="3"/>
  <c r="M31" i="3"/>
  <c r="M32" i="3"/>
  <c r="M35" i="3"/>
  <c r="M36" i="3"/>
  <c r="M37" i="3"/>
  <c r="M38" i="3"/>
  <c r="M39" i="3"/>
  <c r="M40" i="3"/>
  <c r="M41" i="3"/>
  <c r="M19" i="3"/>
  <c r="M17" i="3"/>
  <c r="N17" i="3"/>
  <c r="M10" i="3"/>
  <c r="N10" i="3"/>
  <c r="N11" i="3"/>
  <c r="N12" i="3"/>
  <c r="N13" i="3"/>
  <c r="M11" i="3"/>
  <c r="M12" i="3"/>
  <c r="M13" i="3"/>
  <c r="N9" i="3"/>
  <c r="N7" i="3"/>
  <c r="M9" i="3"/>
  <c r="M7" i="3"/>
  <c r="D20" i="3"/>
  <c r="S35" i="3"/>
  <c r="S36" i="3"/>
  <c r="S37" i="3"/>
  <c r="S38" i="3"/>
  <c r="S39" i="3"/>
  <c r="S40" i="3"/>
  <c r="S41" i="3"/>
  <c r="S42" i="3"/>
  <c r="S34" i="3"/>
  <c r="Q35" i="3"/>
  <c r="Q36" i="3"/>
  <c r="Q37" i="3"/>
  <c r="Q38" i="3"/>
  <c r="Q39" i="3"/>
  <c r="Q40" i="3"/>
  <c r="Q41" i="3"/>
  <c r="Q42" i="3"/>
  <c r="Q34" i="3"/>
  <c r="S25" i="3"/>
  <c r="S26" i="3"/>
  <c r="S27" i="3"/>
  <c r="S28" i="3"/>
  <c r="S29" i="3"/>
  <c r="S30" i="3"/>
  <c r="S31" i="3"/>
  <c r="S32" i="3"/>
  <c r="S24" i="3"/>
  <c r="Q25" i="3"/>
  <c r="Q26" i="3"/>
  <c r="Q27" i="3"/>
  <c r="Q28" i="3"/>
  <c r="Q29" i="3"/>
  <c r="Q30" i="3"/>
  <c r="Q31" i="3"/>
  <c r="Q32" i="3"/>
  <c r="Q24" i="3"/>
  <c r="S22" i="3"/>
  <c r="S21" i="3"/>
  <c r="Q22" i="3"/>
  <c r="Q21" i="3"/>
  <c r="S19" i="3"/>
  <c r="Q19" i="3"/>
  <c r="S17" i="3"/>
  <c r="Q17" i="3"/>
  <c r="S10" i="3"/>
  <c r="S11" i="3"/>
  <c r="S12" i="3"/>
  <c r="S13" i="3"/>
  <c r="S9" i="3"/>
  <c r="Q10" i="3"/>
  <c r="Q11" i="3"/>
  <c r="Q12" i="3"/>
  <c r="Q13" i="3"/>
  <c r="Q9" i="3"/>
  <c r="P10" i="3"/>
  <c r="P11" i="3"/>
  <c r="P12" i="3"/>
  <c r="P13" i="3"/>
  <c r="P9" i="3"/>
  <c r="S7" i="3"/>
  <c r="Q7" i="3"/>
  <c r="R7" i="3"/>
  <c r="P7" i="3"/>
  <c r="O13" i="3"/>
  <c r="O12" i="3"/>
  <c r="O11" i="3"/>
  <c r="O10" i="3"/>
  <c r="O9" i="3"/>
  <c r="O7" i="3"/>
  <c r="D21" i="3"/>
  <c r="D22" i="3"/>
  <c r="D23" i="3"/>
  <c r="I23" i="3"/>
  <c r="G23" i="3"/>
  <c r="I22" i="3"/>
  <c r="G22" i="3"/>
  <c r="I21" i="3"/>
  <c r="G21" i="3"/>
  <c r="H21" i="3"/>
  <c r="F21" i="3"/>
  <c r="I20" i="3"/>
  <c r="H20" i="3"/>
  <c r="G20" i="3"/>
  <c r="F20" i="3"/>
  <c r="E21" i="3"/>
  <c r="E20" i="3"/>
  <c r="X14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Y24" i="2"/>
  <c r="Y14" i="2"/>
  <c r="Y15" i="2"/>
  <c r="Y16" i="2"/>
  <c r="Y17" i="2"/>
  <c r="Y18" i="2"/>
  <c r="Y19" i="2"/>
  <c r="Y20" i="2"/>
  <c r="Y21" i="2"/>
  <c r="Y22" i="2"/>
  <c r="Y23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X13" i="2"/>
  <c r="Z13" i="2" s="1"/>
  <c r="X12" i="2"/>
  <c r="Z12" i="2" s="1"/>
  <c r="X11" i="2"/>
  <c r="AA11" i="2" s="1"/>
  <c r="X10" i="2"/>
  <c r="Y10" i="2" s="1"/>
  <c r="X9" i="2"/>
  <c r="AA9" i="2" s="1"/>
  <c r="X8" i="2"/>
  <c r="Z8" i="2" s="1"/>
  <c r="X7" i="2"/>
  <c r="AA7" i="2" s="1"/>
  <c r="X6" i="2"/>
  <c r="Y6" i="2" s="1"/>
  <c r="X5" i="2"/>
  <c r="Y5" i="2" s="1"/>
  <c r="X4" i="2"/>
  <c r="Z4" i="2" s="1"/>
  <c r="X3" i="2"/>
  <c r="Z3" i="2" s="1"/>
  <c r="K21" i="2"/>
  <c r="K22" i="2"/>
  <c r="K23" i="2"/>
  <c r="J21" i="2"/>
  <c r="J22" i="2"/>
  <c r="J23" i="2"/>
  <c r="I21" i="2"/>
  <c r="I22" i="2"/>
  <c r="I23" i="2"/>
  <c r="K8" i="2"/>
  <c r="K9" i="2"/>
  <c r="K10" i="2"/>
  <c r="K11" i="2"/>
  <c r="K12" i="2"/>
  <c r="K13" i="2"/>
  <c r="K14" i="2"/>
  <c r="K15" i="2"/>
  <c r="J8" i="2"/>
  <c r="J9" i="2"/>
  <c r="J10" i="2"/>
  <c r="J11" i="2"/>
  <c r="J12" i="2"/>
  <c r="J13" i="2"/>
  <c r="J14" i="2"/>
  <c r="J15" i="2"/>
  <c r="I8" i="2"/>
  <c r="I9" i="2"/>
  <c r="I10" i="2"/>
  <c r="I11" i="2"/>
  <c r="I12" i="2"/>
  <c r="I13" i="2"/>
  <c r="I14" i="2"/>
  <c r="I15" i="2"/>
  <c r="H20" i="2"/>
  <c r="I20" i="2" s="1"/>
  <c r="H19" i="2"/>
  <c r="I19" i="2" s="1"/>
  <c r="G7" i="2"/>
  <c r="K7" i="2" s="1"/>
  <c r="G6" i="2"/>
  <c r="I6" i="2" s="1"/>
  <c r="G5" i="2"/>
  <c r="K5" i="2" s="1"/>
  <c r="G4" i="2"/>
  <c r="I4" i="2" s="1"/>
  <c r="G3" i="2"/>
  <c r="K3" i="2" s="1"/>
  <c r="J5" i="2" l="1"/>
  <c r="K6" i="2"/>
  <c r="AA10" i="2"/>
  <c r="L9" i="2"/>
  <c r="M9" i="2" s="1"/>
  <c r="Z11" i="2"/>
  <c r="Y8" i="2"/>
  <c r="L12" i="2"/>
  <c r="M12" i="2" s="1"/>
  <c r="L15" i="2"/>
  <c r="M15" i="2" s="1"/>
  <c r="L11" i="2"/>
  <c r="M11" i="2" s="1"/>
  <c r="I5" i="2"/>
  <c r="J19" i="2"/>
  <c r="J20" i="2"/>
  <c r="K20" i="2"/>
  <c r="Z7" i="2"/>
  <c r="AA6" i="2"/>
  <c r="AB6" i="2" s="1"/>
  <c r="L8" i="2"/>
  <c r="M8" i="2" s="1"/>
  <c r="Y4" i="2"/>
  <c r="L14" i="2"/>
  <c r="M14" i="2" s="1"/>
  <c r="L10" i="2"/>
  <c r="M10" i="2" s="1"/>
  <c r="J6" i="2"/>
  <c r="L6" i="2" s="1"/>
  <c r="M6" i="2" s="1"/>
  <c r="Y12" i="2"/>
  <c r="Y13" i="2"/>
  <c r="Y9" i="2"/>
  <c r="AB9" i="2" s="1"/>
  <c r="J3" i="2"/>
  <c r="K19" i="2"/>
  <c r="Z6" i="2"/>
  <c r="AA13" i="2"/>
  <c r="AA5" i="2"/>
  <c r="AB5" i="2" s="1"/>
  <c r="J4" i="2"/>
  <c r="K4" i="2"/>
  <c r="Y3" i="2"/>
  <c r="Y11" i="2"/>
  <c r="AB11" i="2" s="1"/>
  <c r="Y7" i="2"/>
  <c r="Z9" i="2"/>
  <c r="Z5" i="2"/>
  <c r="AA3" i="2"/>
  <c r="AB3" i="2" s="1"/>
  <c r="AA12" i="2"/>
  <c r="AB12" i="2" s="1"/>
  <c r="AA8" i="2"/>
  <c r="AA4" i="2"/>
  <c r="AB4" i="2" s="1"/>
  <c r="I3" i="2"/>
  <c r="L3" i="2" s="1"/>
  <c r="M3" i="2" s="1"/>
  <c r="Z10" i="2"/>
  <c r="I7" i="2"/>
  <c r="J7" i="2"/>
  <c r="AB42" i="2"/>
  <c r="AB38" i="2"/>
  <c r="AB34" i="2"/>
  <c r="AB30" i="2"/>
  <c r="AB26" i="2"/>
  <c r="L13" i="2"/>
  <c r="M13" i="2" s="1"/>
  <c r="AB21" i="2"/>
  <c r="AB17" i="2"/>
  <c r="AB13" i="2"/>
  <c r="AB41" i="2"/>
  <c r="AB37" i="2"/>
  <c r="AB33" i="2"/>
  <c r="AB29" i="2"/>
  <c r="AB25" i="2"/>
  <c r="AB22" i="2"/>
  <c r="AB43" i="2"/>
  <c r="AB18" i="2"/>
  <c r="AB39" i="2"/>
  <c r="AB35" i="2"/>
  <c r="AB31" i="2"/>
  <c r="AB27" i="2"/>
  <c r="AB14" i="2"/>
  <c r="L5" i="2"/>
  <c r="M5" i="2" s="1"/>
  <c r="AB20" i="2"/>
  <c r="AB16" i="2"/>
  <c r="AB8" i="2"/>
  <c r="AB40" i="2"/>
  <c r="AB36" i="2"/>
  <c r="AB32" i="2"/>
  <c r="AB28" i="2"/>
  <c r="AB23" i="2"/>
  <c r="AB19" i="2"/>
  <c r="AB15" i="2"/>
  <c r="AB24" i="2"/>
  <c r="L22" i="2"/>
  <c r="L23" i="2"/>
  <c r="L21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3" i="1"/>
  <c r="J3" i="1"/>
  <c r="V3" i="1"/>
  <c r="V24" i="1"/>
  <c r="V4" i="1"/>
  <c r="X4" i="1" s="1"/>
  <c r="V5" i="1"/>
  <c r="X5" i="1" s="1"/>
  <c r="V6" i="1"/>
  <c r="X6" i="1" s="1"/>
  <c r="V7" i="1"/>
  <c r="X7" i="1" s="1"/>
  <c r="V8" i="1"/>
  <c r="X8" i="1" s="1"/>
  <c r="V9" i="1"/>
  <c r="X9" i="1" s="1"/>
  <c r="V10" i="1"/>
  <c r="X10" i="1" s="1"/>
  <c r="V11" i="1"/>
  <c r="X11" i="1" s="1"/>
  <c r="V12" i="1"/>
  <c r="X12" i="1" s="1"/>
  <c r="V13" i="1"/>
  <c r="X13" i="1" s="1"/>
  <c r="V14" i="1"/>
  <c r="X14" i="1" s="1"/>
  <c r="V15" i="1"/>
  <c r="X15" i="1" s="1"/>
  <c r="V16" i="1"/>
  <c r="X16" i="1" s="1"/>
  <c r="V17" i="1"/>
  <c r="X17" i="1" s="1"/>
  <c r="V18" i="1"/>
  <c r="X18" i="1" s="1"/>
  <c r="V19" i="1"/>
  <c r="X19" i="1" s="1"/>
  <c r="V20" i="1"/>
  <c r="X20" i="1" s="1"/>
  <c r="V21" i="1"/>
  <c r="X21" i="1" s="1"/>
  <c r="V22" i="1"/>
  <c r="X22" i="1" s="1"/>
  <c r="V23" i="1"/>
  <c r="X23" i="1" s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U14" i="1"/>
  <c r="U13" i="1"/>
  <c r="U12" i="1"/>
  <c r="U11" i="1"/>
  <c r="U10" i="1"/>
  <c r="U9" i="1"/>
  <c r="U8" i="1"/>
  <c r="U7" i="1"/>
  <c r="U6" i="1"/>
  <c r="U5" i="1"/>
  <c r="U4" i="1"/>
  <c r="U3" i="1"/>
  <c r="J21" i="1"/>
  <c r="J22" i="1"/>
  <c r="J23" i="1"/>
  <c r="J19" i="1"/>
  <c r="I22" i="1"/>
  <c r="I21" i="1"/>
  <c r="I23" i="1"/>
  <c r="I19" i="1"/>
  <c r="K19" i="1" s="1"/>
  <c r="H20" i="1"/>
  <c r="J20" i="1" s="1"/>
  <c r="H19" i="1"/>
  <c r="J8" i="1"/>
  <c r="J9" i="1"/>
  <c r="J10" i="1"/>
  <c r="J11" i="1"/>
  <c r="J12" i="1"/>
  <c r="J13" i="1"/>
  <c r="J14" i="1"/>
  <c r="J15" i="1"/>
  <c r="I8" i="1"/>
  <c r="I9" i="1"/>
  <c r="I10" i="1"/>
  <c r="I11" i="1"/>
  <c r="I12" i="1"/>
  <c r="I13" i="1"/>
  <c r="I14" i="1"/>
  <c r="I15" i="1"/>
  <c r="AB7" i="2" l="1"/>
  <c r="L4" i="2"/>
  <c r="M4" i="2" s="1"/>
  <c r="AB10" i="2"/>
  <c r="L19" i="2"/>
  <c r="L20" i="2"/>
  <c r="L7" i="2"/>
  <c r="M7" i="2" s="1"/>
  <c r="M16" i="2" s="1"/>
  <c r="X42" i="1"/>
  <c r="X30" i="1"/>
  <c r="X38" i="1"/>
  <c r="X34" i="1"/>
  <c r="X26" i="1"/>
  <c r="X41" i="1"/>
  <c r="X37" i="1"/>
  <c r="X33" i="1"/>
  <c r="X29" i="1"/>
  <c r="X25" i="1"/>
  <c r="X40" i="1"/>
  <c r="X36" i="1"/>
  <c r="X32" i="1"/>
  <c r="X28" i="1"/>
  <c r="K23" i="1"/>
  <c r="K22" i="1"/>
  <c r="X24" i="1"/>
  <c r="X43" i="1"/>
  <c r="X39" i="1"/>
  <c r="X35" i="1"/>
  <c r="X31" i="1"/>
  <c r="X27" i="1"/>
  <c r="X3" i="1"/>
  <c r="K21" i="1"/>
  <c r="I20" i="1"/>
  <c r="K20" i="1" s="1"/>
  <c r="K15" i="1"/>
  <c r="L15" i="1" s="1"/>
  <c r="K11" i="1"/>
  <c r="L11" i="1" s="1"/>
  <c r="K13" i="1"/>
  <c r="L13" i="1" s="1"/>
  <c r="K9" i="1"/>
  <c r="L9" i="1" s="1"/>
  <c r="K14" i="1"/>
  <c r="L14" i="1" s="1"/>
  <c r="K10" i="1"/>
  <c r="L10" i="1" s="1"/>
  <c r="K12" i="1"/>
  <c r="L12" i="1" s="1"/>
  <c r="K8" i="1"/>
  <c r="L8" i="1" s="1"/>
  <c r="G7" i="1"/>
  <c r="G6" i="1"/>
  <c r="G5" i="1"/>
  <c r="G4" i="1"/>
  <c r="G3" i="1"/>
  <c r="I6" i="1" l="1"/>
  <c r="J6" i="1"/>
  <c r="I3" i="1"/>
  <c r="K3" i="1" s="1"/>
  <c r="L3" i="1" s="1"/>
  <c r="J7" i="1"/>
  <c r="I7" i="1"/>
  <c r="J4" i="1"/>
  <c r="I4" i="1"/>
  <c r="K4" i="1" s="1"/>
  <c r="L4" i="1" s="1"/>
  <c r="J5" i="1"/>
  <c r="I5" i="1"/>
  <c r="K5" i="1" l="1"/>
  <c r="L5" i="1" s="1"/>
  <c r="K7" i="1"/>
  <c r="L7" i="1" s="1"/>
  <c r="K6" i="1"/>
  <c r="L6" i="1" s="1"/>
  <c r="L16" i="1" l="1"/>
</calcChain>
</file>

<file path=xl/sharedStrings.xml><?xml version="1.0" encoding="utf-8"?>
<sst xmlns="http://schemas.openxmlformats.org/spreadsheetml/2006/main" count="486" uniqueCount="160">
  <si>
    <t>Date</t>
  </si>
  <si>
    <t>Maturity</t>
  </si>
  <si>
    <t>Actual Yield</t>
  </si>
  <si>
    <t>1 Mo</t>
  </si>
  <si>
    <t>2 Mo</t>
  </si>
  <si>
    <t>3 Mo</t>
  </si>
  <si>
    <t>4 Mo</t>
  </si>
  <si>
    <t>6 Mo</t>
  </si>
  <si>
    <t>1 Yr</t>
  </si>
  <si>
    <t>2 Yr</t>
  </si>
  <si>
    <t>3 Yr</t>
  </si>
  <si>
    <t>5 Yr</t>
  </si>
  <si>
    <t>6 Yr</t>
  </si>
  <si>
    <t>7 Yr</t>
  </si>
  <si>
    <t>10 Yr</t>
  </si>
  <si>
    <t>20  Yr</t>
  </si>
  <si>
    <t>30 Yr</t>
  </si>
  <si>
    <t>Actual Yield (%)</t>
  </si>
  <si>
    <t xml:space="preserve">Term 1 </t>
  </si>
  <si>
    <t>Term 2</t>
  </si>
  <si>
    <t>Model Yield (%)</t>
  </si>
  <si>
    <t>Sq. Error</t>
  </si>
  <si>
    <t>Sum of Sq. Error</t>
  </si>
  <si>
    <t>Test</t>
  </si>
  <si>
    <t>1.5 Mo</t>
  </si>
  <si>
    <t>2.5 Mo</t>
  </si>
  <si>
    <t>27 Yr</t>
  </si>
  <si>
    <r>
      <t xml:space="preserve">Find yield for below maturity using </t>
    </r>
    <r>
      <rPr>
        <b/>
        <sz val="11"/>
        <color rgb="FFFF0000"/>
        <rFont val="Calibri"/>
        <family val="2"/>
        <scheme val="minor"/>
      </rPr>
      <t>Nelson Seigel Method</t>
    </r>
  </si>
  <si>
    <t>a)</t>
  </si>
  <si>
    <t>b)</t>
  </si>
  <si>
    <t>c)</t>
  </si>
  <si>
    <t>d)</t>
  </si>
  <si>
    <t>e)</t>
  </si>
  <si>
    <t>05/27/2025</t>
  </si>
  <si>
    <t>05/23/2025</t>
  </si>
  <si>
    <t>01/13/2025</t>
  </si>
  <si>
    <t>01/14/2025</t>
  </si>
  <si>
    <t>01/15/2025</t>
  </si>
  <si>
    <t>01/16/2025</t>
  </si>
  <si>
    <t>01/17/2025</t>
  </si>
  <si>
    <t>01/21/2025</t>
  </si>
  <si>
    <t>01/22/2025</t>
  </si>
  <si>
    <t>01/23/2025</t>
  </si>
  <si>
    <t>01/24/2025</t>
  </si>
  <si>
    <t>01/27/2025</t>
  </si>
  <si>
    <t>01/28/2025</t>
  </si>
  <si>
    <t>01/29/2025</t>
  </si>
  <si>
    <t>01/30/2025</t>
  </si>
  <si>
    <t>01/31/2025</t>
  </si>
  <si>
    <t>02/13/2025</t>
  </si>
  <si>
    <t>02/14/2025</t>
  </si>
  <si>
    <t>02/18/2025</t>
  </si>
  <si>
    <t>02/19/2025</t>
  </si>
  <si>
    <t>02/20/2025</t>
  </si>
  <si>
    <t>02/21/2025</t>
  </si>
  <si>
    <t>02/24/2025</t>
  </si>
  <si>
    <t>02/25/2025</t>
  </si>
  <si>
    <t>02/26/2025</t>
  </si>
  <si>
    <t>02/27/2025</t>
  </si>
  <si>
    <t>02/28/2025</t>
  </si>
  <si>
    <t>03/13/2025</t>
  </si>
  <si>
    <t>03/14/2025</t>
  </si>
  <si>
    <t>03/17/2025</t>
  </si>
  <si>
    <t>03/18/2025</t>
  </si>
  <si>
    <t>03/19/2025</t>
  </si>
  <si>
    <t>03/20/2025</t>
  </si>
  <si>
    <t>03/21/2025</t>
  </si>
  <si>
    <t>03/24/2025</t>
  </si>
  <si>
    <t>03/25/2025</t>
  </si>
  <si>
    <t>03/26/2025</t>
  </si>
  <si>
    <t>03/27/2025</t>
  </si>
  <si>
    <t>03/28/2025</t>
  </si>
  <si>
    <t>03/31/2025</t>
  </si>
  <si>
    <t>04/14/2025</t>
  </si>
  <si>
    <t>04/15/2025</t>
  </si>
  <si>
    <t>04/16/2025</t>
  </si>
  <si>
    <t>04/17/2025</t>
  </si>
  <si>
    <t>04/21/2025</t>
  </si>
  <si>
    <t>04/22/2025</t>
  </si>
  <si>
    <t>04/23/2025</t>
  </si>
  <si>
    <t>04/24/2025</t>
  </si>
  <si>
    <t>04/25/2025</t>
  </si>
  <si>
    <t>04/28/2025</t>
  </si>
  <si>
    <t>04/29/2025</t>
  </si>
  <si>
    <t>04/30/2025</t>
  </si>
  <si>
    <t>05/13/2025</t>
  </si>
  <si>
    <t>05/14/2025</t>
  </si>
  <si>
    <t>05/15/2025</t>
  </si>
  <si>
    <t>05/16/2025</t>
  </si>
  <si>
    <t>05/19/2025</t>
  </si>
  <si>
    <t>05/20/2025</t>
  </si>
  <si>
    <t>05/21/2025</t>
  </si>
  <si>
    <t>05/22/2025</t>
  </si>
  <si>
    <t>05/28/2025</t>
  </si>
  <si>
    <t>20 Yr</t>
  </si>
  <si>
    <t>Maturity (in years)</t>
  </si>
  <si>
    <t>Interpretation</t>
  </si>
  <si>
    <t>Parameter</t>
  </si>
  <si>
    <t>Initial Value</t>
  </si>
  <si>
    <t xml:space="preserve">Optimized Value </t>
  </si>
  <si>
    <t>long term level</t>
  </si>
  <si>
    <t xml:space="preserve">slope </t>
  </si>
  <si>
    <t>shape</t>
  </si>
  <si>
    <t>decay</t>
  </si>
  <si>
    <t>Beta_1</t>
  </si>
  <si>
    <t>Beta_2</t>
  </si>
  <si>
    <t>lambda</t>
  </si>
  <si>
    <t>Ordinary</t>
  </si>
  <si>
    <t>Least Square (OLS)</t>
  </si>
  <si>
    <t xml:space="preserve">Nelson Siegel Model </t>
  </si>
  <si>
    <t>Beta_3</t>
  </si>
  <si>
    <t>B1+ (B2*Term 1) + (B3*Term 2)</t>
  </si>
  <si>
    <t>5 Mo</t>
  </si>
  <si>
    <t>7 Mo</t>
  </si>
  <si>
    <t>8 Mo</t>
  </si>
  <si>
    <t>9 Mo</t>
  </si>
  <si>
    <t>10 Mo</t>
  </si>
  <si>
    <t>11 Mo</t>
  </si>
  <si>
    <t>12 Mo</t>
  </si>
  <si>
    <t>4 Yr</t>
  </si>
  <si>
    <t>8 Yr</t>
  </si>
  <si>
    <t>9 Yr</t>
  </si>
  <si>
    <t>11 Yr</t>
  </si>
  <si>
    <t>12 Yr</t>
  </si>
  <si>
    <t>13 Yr</t>
  </si>
  <si>
    <t>14 Yr</t>
  </si>
  <si>
    <t>15 Yr</t>
  </si>
  <si>
    <t>16 Yr</t>
  </si>
  <si>
    <t>17 Yr</t>
  </si>
  <si>
    <t>18 Yr</t>
  </si>
  <si>
    <t>19 Yr</t>
  </si>
  <si>
    <t>21 Yr</t>
  </si>
  <si>
    <t>22 Yr</t>
  </si>
  <si>
    <t>23 Yr</t>
  </si>
  <si>
    <t>24 Yr</t>
  </si>
  <si>
    <t>25 Yr</t>
  </si>
  <si>
    <t>26 Yr</t>
  </si>
  <si>
    <t>28 Yr</t>
  </si>
  <si>
    <t>29 Yr</t>
  </si>
  <si>
    <t xml:space="preserve">Term 3 </t>
  </si>
  <si>
    <t>Model Yield (NS%)</t>
  </si>
  <si>
    <t>lambda 1</t>
  </si>
  <si>
    <t>lambda 2</t>
  </si>
  <si>
    <t>mu</t>
  </si>
  <si>
    <t xml:space="preserve">Nelson Siegel Svensson Model </t>
  </si>
  <si>
    <t>Model Yield (NSS%)</t>
  </si>
  <si>
    <t>B1+ (B2*Term 1) + (B3*Term 2)+ (B4*Term 3)</t>
  </si>
  <si>
    <t>Beta_4</t>
  </si>
  <si>
    <t>Term 3</t>
  </si>
  <si>
    <r>
      <t xml:space="preserve">Find yield for below maturity using </t>
    </r>
    <r>
      <rPr>
        <b/>
        <sz val="11"/>
        <color rgb="FFFF0000"/>
        <rFont val="Calibri"/>
        <family val="2"/>
        <scheme val="minor"/>
      </rPr>
      <t>Nelson Seigel Svensson Method</t>
    </r>
  </si>
  <si>
    <r>
      <t xml:space="preserve">Find yield for below maturity using </t>
    </r>
    <r>
      <rPr>
        <b/>
        <sz val="11"/>
        <color rgb="FFFF0000"/>
        <rFont val="Calibri"/>
        <family val="2"/>
        <scheme val="minor"/>
      </rPr>
      <t>Linear Interpolation</t>
    </r>
  </si>
  <si>
    <t>y</t>
  </si>
  <si>
    <t>x</t>
  </si>
  <si>
    <t>x1</t>
  </si>
  <si>
    <t>y1</t>
  </si>
  <si>
    <t>x2</t>
  </si>
  <si>
    <t>y2</t>
  </si>
  <si>
    <t>-</t>
  </si>
  <si>
    <t>Interpolated Yield (%)</t>
  </si>
  <si>
    <t>Calibration: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</si>
</sst>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1B1B1B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Alignment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0" fillId="2" borderId="5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4" fillId="4" borderId="0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1" fillId="2" borderId="0" xfId="0" applyFont="1" applyFill="1" applyAlignment="1"/>
    <xf numFmtId="164" fontId="0" fillId="2" borderId="2" xfId="0" applyNumberFormat="1" applyFont="1" applyFill="1" applyBorder="1" applyAlignment="1">
      <alignment horizontal="center"/>
    </xf>
    <xf numFmtId="164" fontId="0" fillId="2" borderId="5" xfId="0" applyNumberFormat="1" applyFont="1" applyFill="1" applyBorder="1" applyAlignment="1">
      <alignment horizontal="center"/>
    </xf>
    <xf numFmtId="0" fontId="1" fillId="2" borderId="0" xfId="0" applyFont="1" applyFill="1" applyBorder="1" applyAlignment="1"/>
    <xf numFmtId="0" fontId="0" fillId="5" borderId="0" xfId="0" applyFont="1" applyFill="1" applyBorder="1" applyAlignment="1">
      <alignment horizontal="center"/>
    </xf>
    <xf numFmtId="164" fontId="0" fillId="5" borderId="0" xfId="0" applyNumberFormat="1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 vertical="center" wrapText="1"/>
    </xf>
    <xf numFmtId="2" fontId="0" fillId="3" borderId="5" xfId="0" applyNumberForma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Model</a:t>
            </a:r>
            <a:r>
              <a:rPr lang="en-US" b="1" baseline="0"/>
              <a:t> Yield Curves Using Nelson Siegel Method</a:t>
            </a:r>
            <a:endParaRPr lang="en-US" b="1"/>
          </a:p>
        </c:rich>
      </c:tx>
      <c:layout>
        <c:manualLayout>
          <c:xMode val="edge"/>
          <c:yMode val="edge"/>
          <c:x val="0.19486263823713823"/>
          <c:y val="2.2288548366149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'Nelson Siegel Model'!$H$2</c:f>
              <c:strCache>
                <c:ptCount val="1"/>
                <c:pt idx="0">
                  <c:v>Actual Yield (%)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'Nelson Siegel Model'!$F$3:$F$15</c:f>
              <c:strCache>
                <c:ptCount val="13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4 Mo</c:v>
                </c:pt>
                <c:pt idx="4">
                  <c:v>6 Mo</c:v>
                </c:pt>
                <c:pt idx="5">
                  <c:v>1 Yr</c:v>
                </c:pt>
                <c:pt idx="6">
                  <c:v>2 Yr</c:v>
                </c:pt>
                <c:pt idx="7">
                  <c:v>3 Yr</c:v>
                </c:pt>
                <c:pt idx="8">
                  <c:v>5 Yr</c:v>
                </c:pt>
                <c:pt idx="9">
                  <c:v>7 Yr</c:v>
                </c:pt>
                <c:pt idx="10">
                  <c:v>10 Yr</c:v>
                </c:pt>
                <c:pt idx="11">
                  <c:v>20  Yr</c:v>
                </c:pt>
                <c:pt idx="12">
                  <c:v>30 Yr</c:v>
                </c:pt>
              </c:strCache>
            </c:strRef>
          </c:cat>
          <c:val>
            <c:numRef>
              <c:f>'Nelson Siegel Model'!$H$3:$H$15</c:f>
              <c:numCache>
                <c:formatCode>General</c:formatCode>
                <c:ptCount val="13"/>
                <c:pt idx="0">
                  <c:v>4.37</c:v>
                </c:pt>
                <c:pt idx="1">
                  <c:v>4.3499999999999996</c:v>
                </c:pt>
                <c:pt idx="2">
                  <c:v>4.38</c:v>
                </c:pt>
                <c:pt idx="3">
                  <c:v>4.43</c:v>
                </c:pt>
                <c:pt idx="4">
                  <c:v>4.29</c:v>
                </c:pt>
                <c:pt idx="5">
                  <c:v>4.0999999999999996</c:v>
                </c:pt>
                <c:pt idx="6" formatCode="0.00">
                  <c:v>3.96</c:v>
                </c:pt>
                <c:pt idx="7">
                  <c:v>3.95</c:v>
                </c:pt>
                <c:pt idx="8">
                  <c:v>4.07</c:v>
                </c:pt>
                <c:pt idx="9">
                  <c:v>4.25</c:v>
                </c:pt>
                <c:pt idx="10">
                  <c:v>4.45</c:v>
                </c:pt>
                <c:pt idx="11">
                  <c:v>4.93</c:v>
                </c:pt>
                <c:pt idx="12">
                  <c:v>4.91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'Nelson Siegel Model'!$K$2</c:f>
              <c:strCache>
                <c:ptCount val="1"/>
                <c:pt idx="0">
                  <c:v>Model Yield (NS%)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'Nelson Siegel Model'!$F$3:$F$15</c:f>
              <c:strCache>
                <c:ptCount val="13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4 Mo</c:v>
                </c:pt>
                <c:pt idx="4">
                  <c:v>6 Mo</c:v>
                </c:pt>
                <c:pt idx="5">
                  <c:v>1 Yr</c:v>
                </c:pt>
                <c:pt idx="6">
                  <c:v>2 Yr</c:v>
                </c:pt>
                <c:pt idx="7">
                  <c:v>3 Yr</c:v>
                </c:pt>
                <c:pt idx="8">
                  <c:v>5 Yr</c:v>
                </c:pt>
                <c:pt idx="9">
                  <c:v>7 Yr</c:v>
                </c:pt>
                <c:pt idx="10">
                  <c:v>10 Yr</c:v>
                </c:pt>
                <c:pt idx="11">
                  <c:v>20  Yr</c:v>
                </c:pt>
                <c:pt idx="12">
                  <c:v>30 Yr</c:v>
                </c:pt>
              </c:strCache>
            </c:strRef>
          </c:cat>
          <c:val>
            <c:numRef>
              <c:f>'Nelson Siegel Model'!$K$3:$K$15</c:f>
              <c:numCache>
                <c:formatCode>0.00</c:formatCode>
                <c:ptCount val="13"/>
                <c:pt idx="0">
                  <c:v>4.3509117826690344</c:v>
                </c:pt>
                <c:pt idx="1">
                  <c:v>4.3451345771733951</c:v>
                </c:pt>
                <c:pt idx="2">
                  <c:v>4.3432088345993201</c:v>
                </c:pt>
                <c:pt idx="3">
                  <c:v>4.3422459633122719</c:v>
                </c:pt>
                <c:pt idx="4">
                  <c:v>4.3412830920252228</c:v>
                </c:pt>
                <c:pt idx="5">
                  <c:v>4.3403202207381746</c:v>
                </c:pt>
                <c:pt idx="6">
                  <c:v>4.3398387850946509</c:v>
                </c:pt>
                <c:pt idx="7">
                  <c:v>4.3396783065468094</c:v>
                </c:pt>
                <c:pt idx="8">
                  <c:v>4.3395499237085362</c:v>
                </c:pt>
                <c:pt idx="9">
                  <c:v>4.3394949024921337</c:v>
                </c:pt>
                <c:pt idx="10">
                  <c:v>4.3394536365798313</c:v>
                </c:pt>
                <c:pt idx="11">
                  <c:v>4.3394054930154784</c:v>
                </c:pt>
                <c:pt idx="12">
                  <c:v>4.3393894451606947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5044704"/>
        <c:axId val="-345062656"/>
      </c:lineChart>
      <c:catAx>
        <c:axId val="-34504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Maturity</a:t>
                </a:r>
                <a:r>
                  <a:rPr lang="en-IN" sz="1100" b="1" baseline="0"/>
                  <a:t> 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0.47215110870650884"/>
              <c:y val="0.90770633873461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5062656"/>
        <c:crosses val="autoZero"/>
        <c:auto val="1"/>
        <c:lblAlgn val="ctr"/>
        <c:lblOffset val="100"/>
        <c:noMultiLvlLbl val="0"/>
      </c:catAx>
      <c:valAx>
        <c:axId val="-3450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Yield</a:t>
                </a:r>
                <a:r>
                  <a:rPr lang="en-IN" sz="1100" b="1" baseline="0"/>
                  <a:t> (%)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1.1249428892182816E-2"/>
              <c:y val="0.36095018849976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50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190671619249882"/>
          <c:y val="0.81361338897587232"/>
          <c:w val="0.83704690220335687"/>
          <c:h val="6.9552252949854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Nelson</a:t>
            </a:r>
            <a:r>
              <a:rPr lang="en-IN" b="1" baseline="0"/>
              <a:t> Siegel Yield Curve</a:t>
            </a:r>
            <a:endParaRPr lang="en-IN" b="1"/>
          </a:p>
        </c:rich>
      </c:tx>
      <c:layout>
        <c:manualLayout>
          <c:xMode val="edge"/>
          <c:yMode val="edge"/>
          <c:x val="0.34152621105724773"/>
          <c:y val="2.160850047782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'Nelson Siegel Model'!$X$2</c:f>
              <c:strCache>
                <c:ptCount val="1"/>
                <c:pt idx="0">
                  <c:v>Model Yield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'Nelson Siegel Model'!$T$3:$T$43</c:f>
              <c:strCache>
                <c:ptCount val="41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4 Mo</c:v>
                </c:pt>
                <c:pt idx="4">
                  <c:v>5 Mo</c:v>
                </c:pt>
                <c:pt idx="5">
                  <c:v>6 Mo</c:v>
                </c:pt>
                <c:pt idx="6">
                  <c:v>7 Mo</c:v>
                </c:pt>
                <c:pt idx="7">
                  <c:v>8 Mo</c:v>
                </c:pt>
                <c:pt idx="8">
                  <c:v>9 Mo</c:v>
                </c:pt>
                <c:pt idx="9">
                  <c:v>10 Mo</c:v>
                </c:pt>
                <c:pt idx="10">
                  <c:v>11 Mo</c:v>
                </c:pt>
                <c:pt idx="11">
                  <c:v>12 Mo</c:v>
                </c:pt>
                <c:pt idx="12">
                  <c:v>2 Yr</c:v>
                </c:pt>
                <c:pt idx="13">
                  <c:v>3 Yr</c:v>
                </c:pt>
                <c:pt idx="14">
                  <c:v>4 Yr</c:v>
                </c:pt>
                <c:pt idx="15">
                  <c:v>5 Yr</c:v>
                </c:pt>
                <c:pt idx="16">
                  <c:v>6 Yr</c:v>
                </c:pt>
                <c:pt idx="17">
                  <c:v>7 Yr</c:v>
                </c:pt>
                <c:pt idx="18">
                  <c:v>8 Yr</c:v>
                </c:pt>
                <c:pt idx="19">
                  <c:v>9 Yr</c:v>
                </c:pt>
                <c:pt idx="20">
                  <c:v>10 Yr</c:v>
                </c:pt>
                <c:pt idx="21">
                  <c:v>11 Yr</c:v>
                </c:pt>
                <c:pt idx="22">
                  <c:v>12 Yr</c:v>
                </c:pt>
                <c:pt idx="23">
                  <c:v>13 Yr</c:v>
                </c:pt>
                <c:pt idx="24">
                  <c:v>14 Yr</c:v>
                </c:pt>
                <c:pt idx="25">
                  <c:v>15 Yr</c:v>
                </c:pt>
                <c:pt idx="26">
                  <c:v>16 Yr</c:v>
                </c:pt>
                <c:pt idx="27">
                  <c:v>17 Yr</c:v>
                </c:pt>
                <c:pt idx="28">
                  <c:v>18 Yr</c:v>
                </c:pt>
                <c:pt idx="29">
                  <c:v>19 Yr</c:v>
                </c:pt>
                <c:pt idx="30">
                  <c:v>20 Yr</c:v>
                </c:pt>
                <c:pt idx="31">
                  <c:v>21 Yr</c:v>
                </c:pt>
                <c:pt idx="32">
                  <c:v>22 Yr</c:v>
                </c:pt>
                <c:pt idx="33">
                  <c:v>23 Yr</c:v>
                </c:pt>
                <c:pt idx="34">
                  <c:v>24 Yr</c:v>
                </c:pt>
                <c:pt idx="35">
                  <c:v>25 Yr</c:v>
                </c:pt>
                <c:pt idx="36">
                  <c:v>26 Yr</c:v>
                </c:pt>
                <c:pt idx="37">
                  <c:v>27 Yr</c:v>
                </c:pt>
                <c:pt idx="38">
                  <c:v>28 Yr</c:v>
                </c:pt>
                <c:pt idx="39">
                  <c:v>29 Yr</c:v>
                </c:pt>
                <c:pt idx="40">
                  <c:v>30 Yr</c:v>
                </c:pt>
              </c:strCache>
            </c:strRef>
          </c:cat>
          <c:val>
            <c:numRef>
              <c:f>'Nelson Siegel Model'!$X$3:$X$43</c:f>
              <c:numCache>
                <c:formatCode>0.00</c:formatCode>
                <c:ptCount val="41"/>
                <c:pt idx="0">
                  <c:v>4.3509117826690344</c:v>
                </c:pt>
                <c:pt idx="1">
                  <c:v>4.3451345771733951</c:v>
                </c:pt>
                <c:pt idx="2">
                  <c:v>4.3432088345993201</c:v>
                </c:pt>
                <c:pt idx="3">
                  <c:v>4.3422459633122719</c:v>
                </c:pt>
                <c:pt idx="4">
                  <c:v>4.3416682405400424</c:v>
                </c:pt>
                <c:pt idx="5">
                  <c:v>4.3412830920252228</c:v>
                </c:pt>
                <c:pt idx="6">
                  <c:v>4.3410079859432091</c:v>
                </c:pt>
                <c:pt idx="7">
                  <c:v>4.3408016563816991</c:v>
                </c:pt>
                <c:pt idx="8">
                  <c:v>4.3406411778338576</c:v>
                </c:pt>
                <c:pt idx="9">
                  <c:v>4.3405127949955844</c:v>
                </c:pt>
                <c:pt idx="10">
                  <c:v>4.3404077544915429</c:v>
                </c:pt>
                <c:pt idx="11">
                  <c:v>4.3403202207381746</c:v>
                </c:pt>
                <c:pt idx="12">
                  <c:v>4.3398387850946509</c:v>
                </c:pt>
                <c:pt idx="13">
                  <c:v>4.3396783065468094</c:v>
                </c:pt>
                <c:pt idx="14">
                  <c:v>4.3395980672728882</c:v>
                </c:pt>
                <c:pt idx="15">
                  <c:v>4.3395499237085362</c:v>
                </c:pt>
                <c:pt idx="16">
                  <c:v>4.3395178279989679</c:v>
                </c:pt>
                <c:pt idx="17">
                  <c:v>4.3394949024921337</c:v>
                </c:pt>
                <c:pt idx="18">
                  <c:v>4.3394777083620077</c:v>
                </c:pt>
                <c:pt idx="19">
                  <c:v>4.3394643351496871</c:v>
                </c:pt>
                <c:pt idx="20">
                  <c:v>4.3394536365798313</c:v>
                </c:pt>
                <c:pt idx="21">
                  <c:v>4.3394448832044947</c:v>
                </c:pt>
                <c:pt idx="22">
                  <c:v>4.3394375887250467</c:v>
                </c:pt>
                <c:pt idx="23">
                  <c:v>4.3394314164732073</c:v>
                </c:pt>
                <c:pt idx="24">
                  <c:v>4.33942612597163</c:v>
                </c:pt>
                <c:pt idx="25">
                  <c:v>4.339421540870263</c:v>
                </c:pt>
                <c:pt idx="26">
                  <c:v>4.3394175289065666</c:v>
                </c:pt>
                <c:pt idx="27">
                  <c:v>4.3394139889385999</c:v>
                </c:pt>
                <c:pt idx="28">
                  <c:v>4.3394108423004072</c:v>
                </c:pt>
                <c:pt idx="29">
                  <c:v>4.3394080268872868</c:v>
                </c:pt>
                <c:pt idx="30">
                  <c:v>4.3394054930154784</c:v>
                </c:pt>
                <c:pt idx="31">
                  <c:v>4.3394032004647958</c:v>
                </c:pt>
                <c:pt idx="32">
                  <c:v>4.3394011163278101</c:v>
                </c:pt>
                <c:pt idx="33">
                  <c:v>4.3393992134201289</c:v>
                </c:pt>
                <c:pt idx="34">
                  <c:v>4.3393974690880865</c:v>
                </c:pt>
                <c:pt idx="35">
                  <c:v>4.3393958643026087</c:v>
                </c:pt>
                <c:pt idx="36">
                  <c:v>4.3393943829621664</c:v>
                </c:pt>
                <c:pt idx="37">
                  <c:v>4.3393930113506469</c:v>
                </c:pt>
                <c:pt idx="38">
                  <c:v>4.3393917377113782</c:v>
                </c:pt>
                <c:pt idx="39">
                  <c:v>4.3393905519093003</c:v>
                </c:pt>
                <c:pt idx="40">
                  <c:v>4.3393894451606947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5044160"/>
        <c:axId val="-345056128"/>
      </c:lineChart>
      <c:catAx>
        <c:axId val="-34504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Maturity</a:t>
                </a:r>
              </a:p>
            </c:rich>
          </c:tx>
          <c:layout>
            <c:manualLayout>
              <c:xMode val="edge"/>
              <c:yMode val="edge"/>
              <c:x val="0.4852336626653998"/>
              <c:y val="0.92363181610655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5056128"/>
        <c:crosses val="autoZero"/>
        <c:auto val="1"/>
        <c:lblAlgn val="ctr"/>
        <c:lblOffset val="100"/>
        <c:noMultiLvlLbl val="0"/>
      </c:catAx>
      <c:valAx>
        <c:axId val="-3450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Model Yield</a:t>
                </a:r>
                <a:r>
                  <a:rPr lang="en-IN" sz="1100" b="1" baseline="0"/>
                  <a:t> (%)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1.1160522052312794E-2"/>
              <c:y val="0.34413351898116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504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Model</a:t>
            </a:r>
            <a:r>
              <a:rPr lang="en-US" b="1" baseline="0"/>
              <a:t> Yield Curves Using Nelson Siegel Svensson Method</a:t>
            </a:r>
            <a:endParaRPr lang="en-US" b="1"/>
          </a:p>
        </c:rich>
      </c:tx>
      <c:layout>
        <c:manualLayout>
          <c:xMode val="edge"/>
          <c:yMode val="edge"/>
          <c:x val="0.20069672485722884"/>
          <c:y val="2.2288497584370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'Nelson Siegel Svensson Model'!$H$2</c:f>
              <c:strCache>
                <c:ptCount val="1"/>
                <c:pt idx="0">
                  <c:v>Actual Yield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'Nelson Siegel Svensson Model'!$F$3:$F$15</c:f>
              <c:strCache>
                <c:ptCount val="13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4 Mo</c:v>
                </c:pt>
                <c:pt idx="4">
                  <c:v>6 Mo</c:v>
                </c:pt>
                <c:pt idx="5">
                  <c:v>1 Yr</c:v>
                </c:pt>
                <c:pt idx="6">
                  <c:v>2 Yr</c:v>
                </c:pt>
                <c:pt idx="7">
                  <c:v>3 Yr</c:v>
                </c:pt>
                <c:pt idx="8">
                  <c:v>5 Yr</c:v>
                </c:pt>
                <c:pt idx="9">
                  <c:v>7 Yr</c:v>
                </c:pt>
                <c:pt idx="10">
                  <c:v>10 Yr</c:v>
                </c:pt>
                <c:pt idx="11">
                  <c:v>20  Yr</c:v>
                </c:pt>
                <c:pt idx="12">
                  <c:v>30 Yr</c:v>
                </c:pt>
              </c:strCache>
            </c:strRef>
          </c:cat>
          <c:val>
            <c:numRef>
              <c:f>'Nelson Siegel Svensson Model'!$H$3:$H$15</c:f>
              <c:numCache>
                <c:formatCode>General</c:formatCode>
                <c:ptCount val="13"/>
                <c:pt idx="0">
                  <c:v>4.37</c:v>
                </c:pt>
                <c:pt idx="1">
                  <c:v>4.3499999999999996</c:v>
                </c:pt>
                <c:pt idx="2">
                  <c:v>4.38</c:v>
                </c:pt>
                <c:pt idx="3">
                  <c:v>4.43</c:v>
                </c:pt>
                <c:pt idx="4">
                  <c:v>4.29</c:v>
                </c:pt>
                <c:pt idx="5">
                  <c:v>4.0999999999999996</c:v>
                </c:pt>
                <c:pt idx="6" formatCode="0.00">
                  <c:v>3.96</c:v>
                </c:pt>
                <c:pt idx="7">
                  <c:v>3.95</c:v>
                </c:pt>
                <c:pt idx="8">
                  <c:v>4.07</c:v>
                </c:pt>
                <c:pt idx="9">
                  <c:v>4.25</c:v>
                </c:pt>
                <c:pt idx="10">
                  <c:v>4.45</c:v>
                </c:pt>
                <c:pt idx="11">
                  <c:v>4.93</c:v>
                </c:pt>
                <c:pt idx="12">
                  <c:v>4.91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'Nelson Siegel Svensson Model'!$L$2</c:f>
              <c:strCache>
                <c:ptCount val="1"/>
                <c:pt idx="0">
                  <c:v>Model Yield (NSS%)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'Nelson Siegel Svensson Model'!$F$3:$F$15</c:f>
              <c:strCache>
                <c:ptCount val="13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4 Mo</c:v>
                </c:pt>
                <c:pt idx="4">
                  <c:v>6 Mo</c:v>
                </c:pt>
                <c:pt idx="5">
                  <c:v>1 Yr</c:v>
                </c:pt>
                <c:pt idx="6">
                  <c:v>2 Yr</c:v>
                </c:pt>
                <c:pt idx="7">
                  <c:v>3 Yr</c:v>
                </c:pt>
                <c:pt idx="8">
                  <c:v>5 Yr</c:v>
                </c:pt>
                <c:pt idx="9">
                  <c:v>7 Yr</c:v>
                </c:pt>
                <c:pt idx="10">
                  <c:v>10 Yr</c:v>
                </c:pt>
                <c:pt idx="11">
                  <c:v>20  Yr</c:v>
                </c:pt>
                <c:pt idx="12">
                  <c:v>30 Yr</c:v>
                </c:pt>
              </c:strCache>
            </c:strRef>
          </c:cat>
          <c:val>
            <c:numRef>
              <c:f>'Nelson Siegel Svensson Model'!$L$3:$L$15</c:f>
              <c:numCache>
                <c:formatCode>0.00</c:formatCode>
                <c:ptCount val="13"/>
                <c:pt idx="0">
                  <c:v>4.3432756286086764</c:v>
                </c:pt>
                <c:pt idx="1">
                  <c:v>4.3424918280935243</c:v>
                </c:pt>
                <c:pt idx="2">
                  <c:v>4.3420707219451575</c:v>
                </c:pt>
                <c:pt idx="3">
                  <c:v>4.3418234985957103</c:v>
                </c:pt>
                <c:pt idx="4">
                  <c:v>4.3415590315111805</c:v>
                </c:pt>
                <c:pt idx="5">
                  <c:v>4.3412883308214392</c:v>
                </c:pt>
                <c:pt idx="6">
                  <c:v>4.3411527586144851</c:v>
                </c:pt>
                <c:pt idx="7">
                  <c:v>4.3411075678181721</c:v>
                </c:pt>
                <c:pt idx="8">
                  <c:v>4.3410714151811218</c:v>
                </c:pt>
                <c:pt idx="9">
                  <c:v>4.3410559211938144</c:v>
                </c:pt>
                <c:pt idx="10">
                  <c:v>4.3410443007033344</c:v>
                </c:pt>
                <c:pt idx="11">
                  <c:v>4.3410307434644411</c:v>
                </c:pt>
                <c:pt idx="12">
                  <c:v>4.3410262243848097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5050144"/>
        <c:axId val="-345040352"/>
      </c:lineChart>
      <c:catAx>
        <c:axId val="-34505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Maturity</a:t>
                </a:r>
                <a:r>
                  <a:rPr lang="en-IN" sz="1100" b="1" baseline="0"/>
                  <a:t> 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0.47215111001919802"/>
              <c:y val="0.92478323646957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5040352"/>
        <c:crosses val="autoZero"/>
        <c:auto val="1"/>
        <c:lblAlgn val="ctr"/>
        <c:lblOffset val="100"/>
        <c:noMultiLvlLbl val="0"/>
      </c:catAx>
      <c:valAx>
        <c:axId val="-3450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Yield</a:t>
                </a:r>
                <a:r>
                  <a:rPr lang="en-IN" sz="1100" b="1" baseline="0"/>
                  <a:t> (%)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1.1249428892182816E-2"/>
              <c:y val="0.36095018849976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50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235335526894223E-2"/>
          <c:y val="0.83410574236113777"/>
          <c:w val="0.8025473570511974"/>
          <c:h val="7.8127651472265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Nelson</a:t>
            </a:r>
            <a:r>
              <a:rPr lang="en-US" b="1" baseline="0"/>
              <a:t> Siegel Svensson Yield Curve</a:t>
            </a:r>
            <a:endParaRPr lang="en-US" b="1"/>
          </a:p>
        </c:rich>
      </c:tx>
      <c:layout>
        <c:manualLayout>
          <c:xMode val="edge"/>
          <c:yMode val="edge"/>
          <c:x val="0.26149085729292215"/>
          <c:y val="1.8871454033558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'Nelson Siegel Svensson Model'!$AB$2</c:f>
              <c:strCache>
                <c:ptCount val="1"/>
                <c:pt idx="0">
                  <c:v>Model Yield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'Nelson Siegel Svensson Model'!$W$3:$W$43</c:f>
              <c:strCache>
                <c:ptCount val="41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4 Mo</c:v>
                </c:pt>
                <c:pt idx="4">
                  <c:v>5 Mo</c:v>
                </c:pt>
                <c:pt idx="5">
                  <c:v>6 Mo</c:v>
                </c:pt>
                <c:pt idx="6">
                  <c:v>7 Mo</c:v>
                </c:pt>
                <c:pt idx="7">
                  <c:v>8 Mo</c:v>
                </c:pt>
                <c:pt idx="8">
                  <c:v>9 Mo</c:v>
                </c:pt>
                <c:pt idx="9">
                  <c:v>10 Mo</c:v>
                </c:pt>
                <c:pt idx="10">
                  <c:v>11 Mo</c:v>
                </c:pt>
                <c:pt idx="11">
                  <c:v>12 Mo</c:v>
                </c:pt>
                <c:pt idx="12">
                  <c:v>2 Yr</c:v>
                </c:pt>
                <c:pt idx="13">
                  <c:v>3 Yr</c:v>
                </c:pt>
                <c:pt idx="14">
                  <c:v>4 Yr</c:v>
                </c:pt>
                <c:pt idx="15">
                  <c:v>5 Yr</c:v>
                </c:pt>
                <c:pt idx="16">
                  <c:v>6 Yr</c:v>
                </c:pt>
                <c:pt idx="17">
                  <c:v>7 Yr</c:v>
                </c:pt>
                <c:pt idx="18">
                  <c:v>8 Yr</c:v>
                </c:pt>
                <c:pt idx="19">
                  <c:v>9 Yr</c:v>
                </c:pt>
                <c:pt idx="20">
                  <c:v>10 Yr</c:v>
                </c:pt>
                <c:pt idx="21">
                  <c:v>11 Yr</c:v>
                </c:pt>
                <c:pt idx="22">
                  <c:v>12 Yr</c:v>
                </c:pt>
                <c:pt idx="23">
                  <c:v>13 Yr</c:v>
                </c:pt>
                <c:pt idx="24">
                  <c:v>14 Yr</c:v>
                </c:pt>
                <c:pt idx="25">
                  <c:v>15 Yr</c:v>
                </c:pt>
                <c:pt idx="26">
                  <c:v>16 Yr</c:v>
                </c:pt>
                <c:pt idx="27">
                  <c:v>17 Yr</c:v>
                </c:pt>
                <c:pt idx="28">
                  <c:v>18 Yr</c:v>
                </c:pt>
                <c:pt idx="29">
                  <c:v>19 Yr</c:v>
                </c:pt>
                <c:pt idx="30">
                  <c:v>20 Yr</c:v>
                </c:pt>
                <c:pt idx="31">
                  <c:v>21 Yr</c:v>
                </c:pt>
                <c:pt idx="32">
                  <c:v>22 Yr</c:v>
                </c:pt>
                <c:pt idx="33">
                  <c:v>23 Yr</c:v>
                </c:pt>
                <c:pt idx="34">
                  <c:v>24 Yr</c:v>
                </c:pt>
                <c:pt idx="35">
                  <c:v>25 Yr</c:v>
                </c:pt>
                <c:pt idx="36">
                  <c:v>26 Yr</c:v>
                </c:pt>
                <c:pt idx="37">
                  <c:v>27 Yr</c:v>
                </c:pt>
                <c:pt idx="38">
                  <c:v>28 Yr</c:v>
                </c:pt>
                <c:pt idx="39">
                  <c:v>29 Yr</c:v>
                </c:pt>
                <c:pt idx="40">
                  <c:v>30 Yr</c:v>
                </c:pt>
              </c:strCache>
            </c:strRef>
          </c:cat>
          <c:val>
            <c:numRef>
              <c:f>'Nelson Siegel Svensson Model'!$AB$3:$AB$43</c:f>
              <c:numCache>
                <c:formatCode>0.00</c:formatCode>
                <c:ptCount val="41"/>
                <c:pt idx="0">
                  <c:v>4.3432756286086764</c:v>
                </c:pt>
                <c:pt idx="1">
                  <c:v>4.3424918280935243</c:v>
                </c:pt>
                <c:pt idx="2">
                  <c:v>4.3420707219451575</c:v>
                </c:pt>
                <c:pt idx="3">
                  <c:v>4.3418234985957103</c:v>
                </c:pt>
                <c:pt idx="4">
                  <c:v>4.3416661908463485</c:v>
                </c:pt>
                <c:pt idx="5">
                  <c:v>4.3415590315111805</c:v>
                </c:pt>
                <c:pt idx="6">
                  <c:v>4.3414818893598648</c:v>
                </c:pt>
                <c:pt idx="7">
                  <c:v>4.3414238722144516</c:v>
                </c:pt>
                <c:pt idx="8">
                  <c:v>4.3413787041186263</c:v>
                </c:pt>
                <c:pt idx="9">
                  <c:v>4.3413425576251337</c:v>
                </c:pt>
                <c:pt idx="10">
                  <c:v>4.3413129798796728</c:v>
                </c:pt>
                <c:pt idx="11">
                  <c:v>4.3412883308214392</c:v>
                </c:pt>
                <c:pt idx="12">
                  <c:v>4.3411527586144851</c:v>
                </c:pt>
                <c:pt idx="13">
                  <c:v>4.3411075678181721</c:v>
                </c:pt>
                <c:pt idx="14">
                  <c:v>4.341084972420016</c:v>
                </c:pt>
                <c:pt idx="15">
                  <c:v>4.3410714151811218</c:v>
                </c:pt>
                <c:pt idx="16">
                  <c:v>4.3410623770218599</c:v>
                </c:pt>
                <c:pt idx="17">
                  <c:v>4.3410559211938144</c:v>
                </c:pt>
                <c:pt idx="18">
                  <c:v>4.3410510793227814</c:v>
                </c:pt>
                <c:pt idx="19">
                  <c:v>4.3410473134230889</c:v>
                </c:pt>
                <c:pt idx="20">
                  <c:v>4.3410443007033344</c:v>
                </c:pt>
                <c:pt idx="21">
                  <c:v>4.3410418357508087</c:v>
                </c:pt>
                <c:pt idx="22">
                  <c:v>4.341039781623703</c:v>
                </c:pt>
                <c:pt idx="23">
                  <c:v>4.3410380435161526</c:v>
                </c:pt>
                <c:pt idx="24">
                  <c:v>4.3410365537096807</c:v>
                </c:pt>
                <c:pt idx="25">
                  <c:v>4.3410352625440716</c:v>
                </c:pt>
                <c:pt idx="26">
                  <c:v>4.3410341327741637</c:v>
                </c:pt>
                <c:pt idx="27">
                  <c:v>4.3410331359183632</c:v>
                </c:pt>
                <c:pt idx="28">
                  <c:v>4.3410322498243179</c:v>
                </c:pt>
                <c:pt idx="29">
                  <c:v>4.3410314570033295</c:v>
                </c:pt>
                <c:pt idx="30">
                  <c:v>4.3410307434644411</c:v>
                </c:pt>
                <c:pt idx="31">
                  <c:v>4.3410300978816361</c:v>
                </c:pt>
                <c:pt idx="32">
                  <c:v>4.3410295109881778</c:v>
                </c:pt>
                <c:pt idx="33">
                  <c:v>4.3410289751289328</c:v>
                </c:pt>
                <c:pt idx="34">
                  <c:v>4.3410284839246254</c:v>
                </c:pt>
                <c:pt idx="35">
                  <c:v>4.3410280320166619</c:v>
                </c:pt>
                <c:pt idx="36">
                  <c:v>4.3410276148708498</c:v>
                </c:pt>
                <c:pt idx="37">
                  <c:v>4.3410272286247276</c:v>
                </c:pt>
                <c:pt idx="38">
                  <c:v>4.3410268699676138</c:v>
                </c:pt>
                <c:pt idx="39">
                  <c:v>4.3410265360454741</c:v>
                </c:pt>
                <c:pt idx="40">
                  <c:v>4.3410262243848097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5051776"/>
        <c:axId val="-345034368"/>
      </c:lineChart>
      <c:catAx>
        <c:axId val="-34505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Maturity</a:t>
                </a:r>
              </a:p>
            </c:rich>
          </c:tx>
          <c:layout>
            <c:manualLayout>
              <c:xMode val="edge"/>
              <c:yMode val="edge"/>
              <c:x val="0.47044565632933932"/>
              <c:y val="0.89836228645570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5034368"/>
        <c:crosses val="autoZero"/>
        <c:auto val="1"/>
        <c:lblAlgn val="ctr"/>
        <c:lblOffset val="100"/>
        <c:noMultiLvlLbl val="0"/>
      </c:catAx>
      <c:valAx>
        <c:axId val="-3450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Model</a:t>
                </a:r>
                <a:r>
                  <a:rPr lang="en-IN" sz="1100" b="1" baseline="0"/>
                  <a:t> Yield (%)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8.2994783179333991E-3"/>
              <c:y val="0.34249957124170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505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Linear</a:t>
            </a:r>
            <a:r>
              <a:rPr lang="en-IN" b="1" baseline="0"/>
              <a:t> Interpolation Yield Curve </a:t>
            </a:r>
            <a:endParaRPr lang="en-IN" b="1"/>
          </a:p>
        </c:rich>
      </c:tx>
      <c:layout>
        <c:manualLayout>
          <c:xMode val="edge"/>
          <c:yMode val="edge"/>
          <c:x val="0.30254038899430097"/>
          <c:y val="2.7777858208821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'Linear Interpolation'!$L$3:$L$43</c:f>
              <c:strCache>
                <c:ptCount val="41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4 Mo</c:v>
                </c:pt>
                <c:pt idx="4">
                  <c:v>5 Mo</c:v>
                </c:pt>
                <c:pt idx="5">
                  <c:v>6 Mo</c:v>
                </c:pt>
                <c:pt idx="6">
                  <c:v>7 Mo</c:v>
                </c:pt>
                <c:pt idx="7">
                  <c:v>8 Mo</c:v>
                </c:pt>
                <c:pt idx="8">
                  <c:v>9 Mo</c:v>
                </c:pt>
                <c:pt idx="9">
                  <c:v>10 Mo</c:v>
                </c:pt>
                <c:pt idx="10">
                  <c:v>11 Mo</c:v>
                </c:pt>
                <c:pt idx="11">
                  <c:v>12 Mo</c:v>
                </c:pt>
                <c:pt idx="12">
                  <c:v>2 Yr</c:v>
                </c:pt>
                <c:pt idx="13">
                  <c:v>3 Yr</c:v>
                </c:pt>
                <c:pt idx="14">
                  <c:v>4 Yr</c:v>
                </c:pt>
                <c:pt idx="15">
                  <c:v>5 Yr</c:v>
                </c:pt>
                <c:pt idx="16">
                  <c:v>6 Yr</c:v>
                </c:pt>
                <c:pt idx="17">
                  <c:v>7 Yr</c:v>
                </c:pt>
                <c:pt idx="18">
                  <c:v>8 Yr</c:v>
                </c:pt>
                <c:pt idx="19">
                  <c:v>9 Yr</c:v>
                </c:pt>
                <c:pt idx="20">
                  <c:v>10 Yr</c:v>
                </c:pt>
                <c:pt idx="21">
                  <c:v>11 Yr</c:v>
                </c:pt>
                <c:pt idx="22">
                  <c:v>12 Yr</c:v>
                </c:pt>
                <c:pt idx="23">
                  <c:v>13 Yr</c:v>
                </c:pt>
                <c:pt idx="24">
                  <c:v>14 Yr</c:v>
                </c:pt>
                <c:pt idx="25">
                  <c:v>15 Yr</c:v>
                </c:pt>
                <c:pt idx="26">
                  <c:v>16 Yr</c:v>
                </c:pt>
                <c:pt idx="27">
                  <c:v>17 Yr</c:v>
                </c:pt>
                <c:pt idx="28">
                  <c:v>18 Yr</c:v>
                </c:pt>
                <c:pt idx="29">
                  <c:v>19 Yr</c:v>
                </c:pt>
                <c:pt idx="30">
                  <c:v>20 Yr</c:v>
                </c:pt>
                <c:pt idx="31">
                  <c:v>21 Yr</c:v>
                </c:pt>
                <c:pt idx="32">
                  <c:v>22 Yr</c:v>
                </c:pt>
                <c:pt idx="33">
                  <c:v>23 Yr</c:v>
                </c:pt>
                <c:pt idx="34">
                  <c:v>24 Yr</c:v>
                </c:pt>
                <c:pt idx="35">
                  <c:v>25 Yr</c:v>
                </c:pt>
                <c:pt idx="36">
                  <c:v>26 Yr</c:v>
                </c:pt>
                <c:pt idx="37">
                  <c:v>27 Yr</c:v>
                </c:pt>
                <c:pt idx="38">
                  <c:v>28 Yr</c:v>
                </c:pt>
                <c:pt idx="39">
                  <c:v>29 Yr</c:v>
                </c:pt>
                <c:pt idx="40">
                  <c:v>30 Yr</c:v>
                </c:pt>
              </c:strCache>
            </c:strRef>
          </c:cat>
          <c:val>
            <c:numRef>
              <c:f>'Linear Interpolation'!$M$3:$M$43</c:f>
              <c:numCache>
                <c:formatCode>0.00</c:formatCode>
                <c:ptCount val="41"/>
                <c:pt idx="0">
                  <c:v>4.37</c:v>
                </c:pt>
                <c:pt idx="1">
                  <c:v>4.3499999999999996</c:v>
                </c:pt>
                <c:pt idx="2">
                  <c:v>4.38</c:v>
                </c:pt>
                <c:pt idx="3">
                  <c:v>4.43</c:v>
                </c:pt>
                <c:pt idx="4">
                  <c:v>4.3599999999999994</c:v>
                </c:pt>
                <c:pt idx="5">
                  <c:v>4.29</c:v>
                </c:pt>
                <c:pt idx="6">
                  <c:v>4.2583333333333329</c:v>
                </c:pt>
                <c:pt idx="7">
                  <c:v>4.2266666666666666</c:v>
                </c:pt>
                <c:pt idx="8">
                  <c:v>4.1950000000000003</c:v>
                </c:pt>
                <c:pt idx="9">
                  <c:v>4.1633333333333331</c:v>
                </c:pt>
                <c:pt idx="10">
                  <c:v>4.1316666666666668</c:v>
                </c:pt>
                <c:pt idx="11">
                  <c:v>4.0999999999999996</c:v>
                </c:pt>
                <c:pt idx="12">
                  <c:v>3.96</c:v>
                </c:pt>
                <c:pt idx="13">
                  <c:v>3.95</c:v>
                </c:pt>
                <c:pt idx="14">
                  <c:v>4.01</c:v>
                </c:pt>
                <c:pt idx="15">
                  <c:v>4.07</c:v>
                </c:pt>
                <c:pt idx="16">
                  <c:v>4.16</c:v>
                </c:pt>
                <c:pt idx="17">
                  <c:v>4.25</c:v>
                </c:pt>
                <c:pt idx="18">
                  <c:v>4.3166666666666664</c:v>
                </c:pt>
                <c:pt idx="19">
                  <c:v>4.3833333333333337</c:v>
                </c:pt>
                <c:pt idx="20">
                  <c:v>4.45</c:v>
                </c:pt>
                <c:pt idx="21">
                  <c:v>4.4980000000000002</c:v>
                </c:pt>
                <c:pt idx="22">
                  <c:v>4.5460000000000003</c:v>
                </c:pt>
                <c:pt idx="23">
                  <c:v>4.5940000000000003</c:v>
                </c:pt>
                <c:pt idx="24">
                  <c:v>4.6420000000000003</c:v>
                </c:pt>
                <c:pt idx="25">
                  <c:v>4.6899999999999995</c:v>
                </c:pt>
                <c:pt idx="26">
                  <c:v>4.7379999999999995</c:v>
                </c:pt>
                <c:pt idx="27">
                  <c:v>4.7859999999999996</c:v>
                </c:pt>
                <c:pt idx="28">
                  <c:v>4.8339999999999996</c:v>
                </c:pt>
                <c:pt idx="29">
                  <c:v>4.8819999999999997</c:v>
                </c:pt>
                <c:pt idx="30">
                  <c:v>4.93</c:v>
                </c:pt>
                <c:pt idx="31">
                  <c:v>4.9279999999999999</c:v>
                </c:pt>
                <c:pt idx="32">
                  <c:v>4.9260000000000002</c:v>
                </c:pt>
                <c:pt idx="33">
                  <c:v>4.9239999999999995</c:v>
                </c:pt>
                <c:pt idx="34">
                  <c:v>4.9219999999999997</c:v>
                </c:pt>
                <c:pt idx="35">
                  <c:v>4.92</c:v>
                </c:pt>
                <c:pt idx="36">
                  <c:v>4.9180000000000001</c:v>
                </c:pt>
                <c:pt idx="37">
                  <c:v>4.9160000000000004</c:v>
                </c:pt>
                <c:pt idx="38">
                  <c:v>4.9139999999999997</c:v>
                </c:pt>
                <c:pt idx="39">
                  <c:v>4.9119999999999999</c:v>
                </c:pt>
                <c:pt idx="40">
                  <c:v>4.91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5059936"/>
        <c:axId val="-345061568"/>
      </c:lineChart>
      <c:catAx>
        <c:axId val="-34505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Maturity</a:t>
                </a:r>
              </a:p>
            </c:rich>
          </c:tx>
          <c:layout>
            <c:manualLayout>
              <c:xMode val="edge"/>
              <c:yMode val="edge"/>
              <c:x val="0.47515290276619954"/>
              <c:y val="0.9183452464577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5061568"/>
        <c:crosses val="autoZero"/>
        <c:auto val="1"/>
        <c:lblAlgn val="ctr"/>
        <c:lblOffset val="100"/>
        <c:noMultiLvlLbl val="0"/>
      </c:catAx>
      <c:valAx>
        <c:axId val="-3450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Interpolated</a:t>
                </a:r>
                <a:r>
                  <a:rPr lang="en-IN" sz="1100" b="1" baseline="0"/>
                  <a:t> Yield (%)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1.0766971309903556E-2"/>
              <c:y val="0.31416733731222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50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8987</xdr:colOff>
      <xdr:row>14</xdr:row>
      <xdr:rowOff>157701</xdr:rowOff>
    </xdr:from>
    <xdr:to>
      <xdr:col>18</xdr:col>
      <xdr:colOff>8987</xdr:colOff>
      <xdr:row>33</xdr:row>
      <xdr:rowOff>161745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399922</xdr:colOff>
      <xdr:row>1</xdr:row>
      <xdr:rowOff>103893</xdr:rowOff>
    </xdr:from>
    <xdr:to>
      <xdr:col>33</xdr:col>
      <xdr:colOff>590280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35945</xdr:colOff>
      <xdr:row>8</xdr:row>
      <xdr:rowOff>44929</xdr:rowOff>
    </xdr:from>
    <xdr:to>
      <xdr:col>16</xdr:col>
      <xdr:colOff>1306364</xdr:colOff>
      <xdr:row>12</xdr:row>
      <xdr:rowOff>115019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0615" y="1482665"/>
          <a:ext cx="4816414" cy="817712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18</xdr:row>
      <xdr:rowOff>9525</xdr:rowOff>
    </xdr:from>
    <xdr:to>
      <xdr:col>21</xdr:col>
      <xdr:colOff>15455</xdr:colOff>
      <xdr:row>37</xdr:row>
      <xdr:rowOff>24891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19050</xdr:colOff>
      <xdr:row>10</xdr:row>
      <xdr:rowOff>47625</xdr:rowOff>
    </xdr:from>
    <xdr:to>
      <xdr:col>17</xdr:col>
      <xdr:colOff>1209675</xdr:colOff>
      <xdr:row>15</xdr:row>
      <xdr:rowOff>152400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0" y="1857375"/>
          <a:ext cx="4619625" cy="106680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>
    <xdr:from>
      <xdr:col>28</xdr:col>
      <xdr:colOff>178593</xdr:colOff>
      <xdr:row>1</xdr:row>
      <xdr:rowOff>113900</xdr:rowOff>
    </xdr:from>
    <xdr:to>
      <xdr:col>36</xdr:col>
      <xdr:colOff>272143</xdr:colOff>
      <xdr:row>17</xdr:row>
      <xdr:rowOff>8504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</xdr:row>
      <xdr:rowOff>57150</xdr:rowOff>
    </xdr:from>
    <xdr:to>
      <xdr:col>9</xdr:col>
      <xdr:colOff>294218</xdr:colOff>
      <xdr:row>10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5675" y="152400"/>
          <a:ext cx="3457576" cy="167640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>
    <xdr:from>
      <xdr:col>19</xdr:col>
      <xdr:colOff>476250</xdr:colOff>
      <xdr:row>1</xdr:row>
      <xdr:rowOff>161001</xdr:rowOff>
    </xdr:from>
    <xdr:to>
      <xdr:col>30</xdr:col>
      <xdr:colOff>280864</xdr:colOff>
      <xdr:row>21</xdr:row>
      <xdr:rowOff>158749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X43"/>
  <sheetViews>
    <sheetView zoomScaleNormal="100" workbookViewId="0">
      <selection activeCell="B1" sqref="B1"/>
    </sheetView>
  </sheetViews>
  <sheetFormatPr defaultRowHeight="15" x14ac:dyDescent="0.25"/>
  <cols>
    <col min="1" max="1" width="1.28515625" style="2" customWidth="1"/>
    <col min="2" max="2" width="14.28515625" style="2" customWidth="1"/>
    <col min="3" max="3" width="15.42578125" style="2" customWidth="1"/>
    <col min="4" max="4" width="17.42578125" style="2" customWidth="1"/>
    <col min="5" max="5" width="9.140625" style="2"/>
    <col min="6" max="6" width="13.28515625" style="2" customWidth="1"/>
    <col min="7" max="7" width="17.85546875" style="2" customWidth="1"/>
    <col min="8" max="8" width="17.5703125" style="2" customWidth="1"/>
    <col min="9" max="9" width="13.85546875" style="2" customWidth="1"/>
    <col min="10" max="10" width="12.42578125" style="2" customWidth="1"/>
    <col min="11" max="11" width="18.7109375" style="2" customWidth="1"/>
    <col min="12" max="12" width="14.140625" style="2" customWidth="1"/>
    <col min="13" max="13" width="18.5703125" style="2" customWidth="1"/>
    <col min="14" max="14" width="20" style="2" bestFit="1" customWidth="1"/>
    <col min="15" max="15" width="15.7109375" style="2" customWidth="1"/>
    <col min="16" max="16" width="17.5703125" style="2" customWidth="1"/>
    <col min="17" max="17" width="21.85546875" style="2" customWidth="1"/>
    <col min="18" max="19" width="9.140625" style="2"/>
    <col min="20" max="20" width="14" style="2" customWidth="1"/>
    <col min="21" max="21" width="17.7109375" style="2" bestFit="1" customWidth="1"/>
    <col min="22" max="22" width="14.7109375" style="2" customWidth="1"/>
    <col min="23" max="23" width="12.28515625" style="2" customWidth="1"/>
    <col min="24" max="24" width="19.85546875" style="2" customWidth="1"/>
    <col min="25" max="1998" width="9.140625" style="2"/>
    <col min="1999" max="2000" width="2.7109375" style="2" customWidth="1"/>
    <col min="2001" max="16384" width="9.140625" style="2"/>
  </cols>
  <sheetData>
    <row r="1" spans="2:24" ht="7.5" customHeight="1" thickBot="1" x14ac:dyDescent="0.3"/>
    <row r="2" spans="2:24" ht="15.75" thickBot="1" x14ac:dyDescent="0.3">
      <c r="B2" s="9" t="s">
        <v>0</v>
      </c>
      <c r="C2" s="10" t="s">
        <v>1</v>
      </c>
      <c r="D2" s="11" t="s">
        <v>2</v>
      </c>
      <c r="F2" s="9" t="s">
        <v>1</v>
      </c>
      <c r="G2" s="10" t="s">
        <v>95</v>
      </c>
      <c r="H2" s="10" t="s">
        <v>17</v>
      </c>
      <c r="I2" s="10" t="s">
        <v>18</v>
      </c>
      <c r="J2" s="10" t="s">
        <v>19</v>
      </c>
      <c r="K2" s="10" t="s">
        <v>140</v>
      </c>
      <c r="L2" s="11" t="s">
        <v>21</v>
      </c>
      <c r="N2" s="9" t="s">
        <v>96</v>
      </c>
      <c r="O2" s="10" t="s">
        <v>97</v>
      </c>
      <c r="P2" s="10" t="s">
        <v>98</v>
      </c>
      <c r="Q2" s="11" t="s">
        <v>99</v>
      </c>
      <c r="T2" s="9" t="s">
        <v>1</v>
      </c>
      <c r="U2" s="10" t="s">
        <v>95</v>
      </c>
      <c r="V2" s="10" t="s">
        <v>18</v>
      </c>
      <c r="W2" s="10" t="s">
        <v>19</v>
      </c>
      <c r="X2" s="11" t="s">
        <v>20</v>
      </c>
    </row>
    <row r="3" spans="2:24" x14ac:dyDescent="0.25">
      <c r="B3" s="15" t="s">
        <v>87</v>
      </c>
      <c r="C3" s="4" t="s">
        <v>3</v>
      </c>
      <c r="D3" s="16">
        <v>4.37</v>
      </c>
      <c r="F3" s="3" t="s">
        <v>3</v>
      </c>
      <c r="G3" s="18">
        <f>1/12</f>
        <v>8.3333333333333329E-2</v>
      </c>
      <c r="H3" s="38">
        <v>4.37</v>
      </c>
      <c r="I3" s="29">
        <f>((1-EXP(-$Q$6*G3))/($Q$6*G3))</f>
        <v>7.598025558129877E-2</v>
      </c>
      <c r="J3" s="29">
        <f>((1-EXP(-$Q$6*G3))/($Q$6*G3)-EXP(-$Q$6*G3))</f>
        <v>7.5978331936160853E-2</v>
      </c>
      <c r="K3" s="18">
        <f>($Q$3+($Q$4*I3)+($Q$5*J3))</f>
        <v>4.3509117826690344</v>
      </c>
      <c r="L3" s="32">
        <f>(H3-K3)^2</f>
        <v>3.6436004087417789E-4</v>
      </c>
      <c r="N3" s="3" t="s">
        <v>100</v>
      </c>
      <c r="O3" s="23" t="s">
        <v>104</v>
      </c>
      <c r="P3" s="25">
        <v>1</v>
      </c>
      <c r="Q3" s="45">
        <v>4.3393573494511264</v>
      </c>
      <c r="T3" s="2" t="s">
        <v>3</v>
      </c>
      <c r="U3" s="37">
        <f>1/12</f>
        <v>8.3333333333333329E-2</v>
      </c>
      <c r="V3" s="36">
        <f>((1-EXP(-$Q$6*U3))/($Q$6*U3))</f>
        <v>7.598025558129877E-2</v>
      </c>
      <c r="W3" s="36">
        <f>(((1-EXP(-$Q$6*U3))/($Q$6*U3))-EXP(-$Q$6*U3))</f>
        <v>7.5978331936160853E-2</v>
      </c>
      <c r="X3" s="37">
        <f>($Q$3+($Q$4*V3)+($Q$5*W3))</f>
        <v>4.3509117826690344</v>
      </c>
    </row>
    <row r="4" spans="2:24" x14ac:dyDescent="0.25">
      <c r="B4" s="3"/>
      <c r="C4" s="4" t="s">
        <v>4</v>
      </c>
      <c r="D4" s="5">
        <v>4.3499999999999996</v>
      </c>
      <c r="F4" s="3" t="s">
        <v>4</v>
      </c>
      <c r="G4" s="18">
        <f>2/12</f>
        <v>0.16666666666666666</v>
      </c>
      <c r="H4" s="4">
        <v>4.3499999999999996</v>
      </c>
      <c r="I4" s="29">
        <f t="shared" ref="I4:I15" si="0">((1-EXP(-$Q$6*G4))/($Q$6*G4))</f>
        <v>3.7990200870174004E-2</v>
      </c>
      <c r="J4" s="29">
        <f t="shared" ref="J4:J15" si="1">((1-EXP(-$Q$6*G4))/($Q$6*G4)-EXP(-$Q$6*G4))</f>
        <v>3.7990200866473596E-2</v>
      </c>
      <c r="K4" s="18">
        <f t="shared" ref="K4:K15" si="2">($Q$3+($Q$4*I4)+($Q$5*J4))</f>
        <v>4.3451345771733951</v>
      </c>
      <c r="L4" s="32">
        <f t="shared" ref="L4:L15" si="3">(H4-K4)^2</f>
        <v>2.3672339281644269E-5</v>
      </c>
      <c r="N4" s="3" t="s">
        <v>101</v>
      </c>
      <c r="O4" s="23" t="s">
        <v>105</v>
      </c>
      <c r="P4" s="25">
        <v>1</v>
      </c>
      <c r="Q4" s="45">
        <v>0.15207152344394353</v>
      </c>
      <c r="T4" s="2" t="s">
        <v>4</v>
      </c>
      <c r="U4" s="37">
        <f>2/12</f>
        <v>0.16666666666666666</v>
      </c>
      <c r="V4" s="36">
        <f t="shared" ref="V4:V43" si="4">((1-EXP(-$Q$6*U4))/($Q$6*U4))</f>
        <v>3.7990200870174004E-2</v>
      </c>
      <c r="W4" s="36">
        <f t="shared" ref="W4:W43" si="5">(((1-EXP(-$Q$6*U4))/($Q$6*U4))-EXP(-$Q$6*U4))</f>
        <v>3.7990200866473596E-2</v>
      </c>
      <c r="X4" s="37">
        <f t="shared" ref="X4:X43" si="6">($Q$3+($Q$4*V4)+($Q$5*W4))</f>
        <v>4.3451345771733951</v>
      </c>
    </row>
    <row r="5" spans="2:24" x14ac:dyDescent="0.25">
      <c r="B5" s="3"/>
      <c r="C5" s="4" t="s">
        <v>5</v>
      </c>
      <c r="D5" s="5">
        <v>4.38</v>
      </c>
      <c r="F5" s="3" t="s">
        <v>5</v>
      </c>
      <c r="G5" s="18">
        <f>3/12</f>
        <v>0.25</v>
      </c>
      <c r="H5" s="4">
        <v>4.38</v>
      </c>
      <c r="I5" s="29">
        <f t="shared" si="0"/>
        <v>2.5326800580209721E-2</v>
      </c>
      <c r="J5" s="29">
        <f t="shared" si="1"/>
        <v>2.5326800580209714E-2</v>
      </c>
      <c r="K5" s="18">
        <f t="shared" si="2"/>
        <v>4.3432088345993201</v>
      </c>
      <c r="L5" s="32">
        <f t="shared" si="3"/>
        <v>1.3535898515401811E-3</v>
      </c>
      <c r="N5" s="3" t="s">
        <v>102</v>
      </c>
      <c r="O5" s="23" t="s">
        <v>110</v>
      </c>
      <c r="P5" s="25">
        <v>1</v>
      </c>
      <c r="Q5" s="45">
        <v>0</v>
      </c>
      <c r="T5" s="2" t="s">
        <v>5</v>
      </c>
      <c r="U5" s="37">
        <f>3/12</f>
        <v>0.25</v>
      </c>
      <c r="V5" s="36">
        <f t="shared" si="4"/>
        <v>2.5326800580209721E-2</v>
      </c>
      <c r="W5" s="36">
        <f t="shared" si="5"/>
        <v>2.5326800580209714E-2</v>
      </c>
      <c r="X5" s="37">
        <f t="shared" si="6"/>
        <v>4.3432088345993201</v>
      </c>
    </row>
    <row r="6" spans="2:24" ht="15.75" thickBot="1" x14ac:dyDescent="0.3">
      <c r="B6" s="3"/>
      <c r="C6" s="4" t="s">
        <v>6</v>
      </c>
      <c r="D6" s="5">
        <v>4.43</v>
      </c>
      <c r="F6" s="3" t="s">
        <v>6</v>
      </c>
      <c r="G6" s="18">
        <f>4/12</f>
        <v>0.33333333333333331</v>
      </c>
      <c r="H6" s="4">
        <v>4.43</v>
      </c>
      <c r="I6" s="29">
        <f t="shared" si="0"/>
        <v>1.899510043515729E-2</v>
      </c>
      <c r="J6" s="29">
        <f t="shared" si="1"/>
        <v>1.899510043515729E-2</v>
      </c>
      <c r="K6" s="18">
        <f t="shared" si="2"/>
        <v>4.3422459633122719</v>
      </c>
      <c r="L6" s="32">
        <f t="shared" si="3"/>
        <v>7.7007709549910862E-3</v>
      </c>
      <c r="N6" s="6" t="s">
        <v>103</v>
      </c>
      <c r="O6" s="24" t="s">
        <v>106</v>
      </c>
      <c r="P6" s="26">
        <v>1</v>
      </c>
      <c r="Q6" s="46">
        <v>157.9354639498203</v>
      </c>
      <c r="T6" s="2" t="s">
        <v>6</v>
      </c>
      <c r="U6" s="37">
        <f>4/12</f>
        <v>0.33333333333333331</v>
      </c>
      <c r="V6" s="36">
        <f t="shared" si="4"/>
        <v>1.899510043515729E-2</v>
      </c>
      <c r="W6" s="36">
        <f t="shared" si="5"/>
        <v>1.899510043515729E-2</v>
      </c>
      <c r="X6" s="37">
        <f t="shared" si="6"/>
        <v>4.3422459633122719</v>
      </c>
    </row>
    <row r="7" spans="2:24" x14ac:dyDescent="0.25">
      <c r="B7" s="3"/>
      <c r="C7" s="4" t="s">
        <v>7</v>
      </c>
      <c r="D7" s="5">
        <v>4.29</v>
      </c>
      <c r="F7" s="3" t="s">
        <v>7</v>
      </c>
      <c r="G7" s="18">
        <f>6/12</f>
        <v>0.5</v>
      </c>
      <c r="H7" s="4">
        <v>4.29</v>
      </c>
      <c r="I7" s="29">
        <f t="shared" si="0"/>
        <v>1.266340029010486E-2</v>
      </c>
      <c r="J7" s="29">
        <f t="shared" si="1"/>
        <v>1.266340029010486E-2</v>
      </c>
      <c r="K7" s="18">
        <f t="shared" si="2"/>
        <v>4.3412830920252228</v>
      </c>
      <c r="L7" s="32">
        <f t="shared" si="3"/>
        <v>2.6299555276674646E-3</v>
      </c>
      <c r="T7" s="2" t="s">
        <v>112</v>
      </c>
      <c r="U7" s="37">
        <f>5/12</f>
        <v>0.41666666666666669</v>
      </c>
      <c r="V7" s="36">
        <f t="shared" si="4"/>
        <v>1.5196080348125831E-2</v>
      </c>
      <c r="W7" s="36">
        <f t="shared" si="5"/>
        <v>1.5196080348125831E-2</v>
      </c>
      <c r="X7" s="37">
        <f t="shared" si="6"/>
        <v>4.3416682405400424</v>
      </c>
    </row>
    <row r="8" spans="2:24" x14ac:dyDescent="0.25">
      <c r="B8" s="3"/>
      <c r="C8" s="4" t="s">
        <v>8</v>
      </c>
      <c r="D8" s="5">
        <v>4.0999999999999996</v>
      </c>
      <c r="F8" s="3" t="s">
        <v>8</v>
      </c>
      <c r="G8" s="19">
        <v>1</v>
      </c>
      <c r="H8" s="4">
        <v>4.0999999999999996</v>
      </c>
      <c r="I8" s="29">
        <f t="shared" si="0"/>
        <v>6.3317001450524301E-3</v>
      </c>
      <c r="J8" s="29">
        <f t="shared" si="1"/>
        <v>6.3317001450524301E-3</v>
      </c>
      <c r="K8" s="18">
        <f t="shared" si="2"/>
        <v>4.3403202207381746</v>
      </c>
      <c r="L8" s="32">
        <f t="shared" si="3"/>
        <v>5.7753808495645126E-2</v>
      </c>
      <c r="N8" s="14" t="s">
        <v>109</v>
      </c>
      <c r="T8" s="2" t="s">
        <v>7</v>
      </c>
      <c r="U8" s="37">
        <f>6/12</f>
        <v>0.5</v>
      </c>
      <c r="V8" s="36">
        <f t="shared" si="4"/>
        <v>1.266340029010486E-2</v>
      </c>
      <c r="W8" s="36">
        <f t="shared" si="5"/>
        <v>1.266340029010486E-2</v>
      </c>
      <c r="X8" s="37">
        <f t="shared" si="6"/>
        <v>4.3412830920252228</v>
      </c>
    </row>
    <row r="9" spans="2:24" x14ac:dyDescent="0.25">
      <c r="B9" s="3"/>
      <c r="C9" s="4" t="s">
        <v>9</v>
      </c>
      <c r="D9" s="17">
        <v>3.96</v>
      </c>
      <c r="F9" s="3" t="s">
        <v>9</v>
      </c>
      <c r="G9" s="4">
        <v>2</v>
      </c>
      <c r="H9" s="18">
        <v>3.96</v>
      </c>
      <c r="I9" s="29">
        <f t="shared" si="0"/>
        <v>3.1658500725262151E-3</v>
      </c>
      <c r="J9" s="29">
        <f t="shared" si="1"/>
        <v>3.1658500725262151E-3</v>
      </c>
      <c r="K9" s="18">
        <f t="shared" si="2"/>
        <v>4.3398387850946509</v>
      </c>
      <c r="L9" s="32">
        <f t="shared" si="3"/>
        <v>0.14427750266218045</v>
      </c>
      <c r="T9" s="2" t="s">
        <v>113</v>
      </c>
      <c r="U9" s="37">
        <f>7/12</f>
        <v>0.58333333333333337</v>
      </c>
      <c r="V9" s="36">
        <f t="shared" si="4"/>
        <v>1.0854343105804165E-2</v>
      </c>
      <c r="W9" s="36">
        <f t="shared" si="5"/>
        <v>1.0854343105804165E-2</v>
      </c>
      <c r="X9" s="37">
        <f t="shared" si="6"/>
        <v>4.3410079859432091</v>
      </c>
    </row>
    <row r="10" spans="2:24" x14ac:dyDescent="0.25">
      <c r="B10" s="3"/>
      <c r="C10" s="4" t="s">
        <v>10</v>
      </c>
      <c r="D10" s="5">
        <v>3.95</v>
      </c>
      <c r="F10" s="3" t="s">
        <v>10</v>
      </c>
      <c r="G10" s="4">
        <v>3</v>
      </c>
      <c r="H10" s="4">
        <v>3.95</v>
      </c>
      <c r="I10" s="29">
        <f t="shared" si="0"/>
        <v>2.1105667150174766E-3</v>
      </c>
      <c r="J10" s="29">
        <f t="shared" si="1"/>
        <v>2.1105667150174766E-3</v>
      </c>
      <c r="K10" s="18">
        <f t="shared" si="2"/>
        <v>4.3396783065468094</v>
      </c>
      <c r="L10" s="32">
        <f t="shared" si="3"/>
        <v>0.15184918259318902</v>
      </c>
      <c r="T10" s="2" t="s">
        <v>114</v>
      </c>
      <c r="U10" s="37">
        <f>8/12</f>
        <v>0.66666666666666663</v>
      </c>
      <c r="V10" s="36">
        <f t="shared" si="4"/>
        <v>9.4975502175786448E-3</v>
      </c>
      <c r="W10" s="36">
        <f t="shared" si="5"/>
        <v>9.4975502175786448E-3</v>
      </c>
      <c r="X10" s="37">
        <f t="shared" si="6"/>
        <v>4.3408016563816991</v>
      </c>
    </row>
    <row r="11" spans="2:24" x14ac:dyDescent="0.25">
      <c r="B11" s="3"/>
      <c r="C11" s="4" t="s">
        <v>11</v>
      </c>
      <c r="D11" s="5">
        <v>4.07</v>
      </c>
      <c r="F11" s="3" t="s">
        <v>11</v>
      </c>
      <c r="G11" s="4">
        <v>5</v>
      </c>
      <c r="H11" s="4">
        <v>4.07</v>
      </c>
      <c r="I11" s="29">
        <f t="shared" si="0"/>
        <v>1.2663400290104858E-3</v>
      </c>
      <c r="J11" s="29">
        <f t="shared" si="1"/>
        <v>1.2663400290104858E-3</v>
      </c>
      <c r="K11" s="18">
        <f t="shared" si="2"/>
        <v>4.3395499237085362</v>
      </c>
      <c r="L11" s="32">
        <f t="shared" si="3"/>
        <v>7.2657161371277534E-2</v>
      </c>
      <c r="T11" s="2" t="s">
        <v>115</v>
      </c>
      <c r="U11" s="37">
        <f>9/12</f>
        <v>0.75</v>
      </c>
      <c r="V11" s="36">
        <f t="shared" si="4"/>
        <v>8.4422668600699063E-3</v>
      </c>
      <c r="W11" s="36">
        <f t="shared" si="5"/>
        <v>8.4422668600699063E-3</v>
      </c>
      <c r="X11" s="37">
        <f t="shared" si="6"/>
        <v>4.3406411778338576</v>
      </c>
    </row>
    <row r="12" spans="2:24" x14ac:dyDescent="0.25">
      <c r="B12" s="3"/>
      <c r="C12" s="4" t="s">
        <v>13</v>
      </c>
      <c r="D12" s="5">
        <v>4.25</v>
      </c>
      <c r="F12" s="3" t="s">
        <v>13</v>
      </c>
      <c r="G12" s="4">
        <v>7</v>
      </c>
      <c r="H12" s="4">
        <v>4.25</v>
      </c>
      <c r="I12" s="29">
        <f t="shared" si="0"/>
        <v>9.0452859215034713E-4</v>
      </c>
      <c r="J12" s="29">
        <f t="shared" si="1"/>
        <v>9.0452859215034713E-4</v>
      </c>
      <c r="K12" s="18">
        <f t="shared" si="2"/>
        <v>4.3394949024921337</v>
      </c>
      <c r="L12" s="32">
        <f t="shared" si="3"/>
        <v>8.0093375720765112E-3</v>
      </c>
      <c r="T12" s="2" t="s">
        <v>116</v>
      </c>
      <c r="U12" s="37">
        <f>10/12</f>
        <v>0.83333333333333337</v>
      </c>
      <c r="V12" s="36">
        <f t="shared" si="4"/>
        <v>7.5980401740629155E-3</v>
      </c>
      <c r="W12" s="36">
        <f t="shared" si="5"/>
        <v>7.5980401740629155E-3</v>
      </c>
      <c r="X12" s="37">
        <f t="shared" si="6"/>
        <v>4.3405127949955844</v>
      </c>
    </row>
    <row r="13" spans="2:24" x14ac:dyDescent="0.25">
      <c r="B13" s="3"/>
      <c r="C13" s="4" t="s">
        <v>14</v>
      </c>
      <c r="D13" s="5">
        <v>4.45</v>
      </c>
      <c r="F13" s="3" t="s">
        <v>14</v>
      </c>
      <c r="G13" s="4">
        <v>10</v>
      </c>
      <c r="H13" s="4">
        <v>4.45</v>
      </c>
      <c r="I13" s="29">
        <f t="shared" si="0"/>
        <v>6.3317001450524288E-4</v>
      </c>
      <c r="J13" s="29">
        <f t="shared" si="1"/>
        <v>6.3317001450524288E-4</v>
      </c>
      <c r="K13" s="18">
        <f t="shared" si="2"/>
        <v>4.3394536365798313</v>
      </c>
      <c r="L13" s="32">
        <f>(H13-K13)^2</f>
        <v>1.2220498465424052E-2</v>
      </c>
      <c r="T13" s="2" t="s">
        <v>117</v>
      </c>
      <c r="U13" s="37">
        <f>11/12</f>
        <v>0.91666666666666663</v>
      </c>
      <c r="V13" s="36">
        <f t="shared" si="4"/>
        <v>6.9073092491481053E-3</v>
      </c>
      <c r="W13" s="36">
        <f t="shared" si="5"/>
        <v>6.9073092491481053E-3</v>
      </c>
      <c r="X13" s="37">
        <f t="shared" si="6"/>
        <v>4.3404077544915429</v>
      </c>
    </row>
    <row r="14" spans="2:24" x14ac:dyDescent="0.25">
      <c r="B14" s="3"/>
      <c r="C14" s="4" t="s">
        <v>15</v>
      </c>
      <c r="D14" s="5">
        <v>4.93</v>
      </c>
      <c r="F14" s="3" t="s">
        <v>15</v>
      </c>
      <c r="G14" s="4">
        <v>20</v>
      </c>
      <c r="H14" s="4">
        <v>4.93</v>
      </c>
      <c r="I14" s="29">
        <f t="shared" si="0"/>
        <v>3.1658500725262144E-4</v>
      </c>
      <c r="J14" s="29">
        <f t="shared" si="1"/>
        <v>3.1658500725262144E-4</v>
      </c>
      <c r="K14" s="18">
        <f t="shared" si="2"/>
        <v>4.3394054930154784</v>
      </c>
      <c r="L14" s="32">
        <f t="shared" si="3"/>
        <v>0.34880187168028981</v>
      </c>
      <c r="O14" s="57" t="s">
        <v>111</v>
      </c>
      <c r="P14" s="57"/>
      <c r="Q14" s="20"/>
      <c r="T14" s="2" t="s">
        <v>118</v>
      </c>
      <c r="U14" s="2">
        <f>12/12</f>
        <v>1</v>
      </c>
      <c r="V14" s="36">
        <f t="shared" si="4"/>
        <v>6.3317001450524301E-3</v>
      </c>
      <c r="W14" s="36">
        <f t="shared" si="5"/>
        <v>6.3317001450524301E-3</v>
      </c>
      <c r="X14" s="37">
        <f t="shared" si="6"/>
        <v>4.3403202207381746</v>
      </c>
    </row>
    <row r="15" spans="2:24" ht="15.75" thickBot="1" x14ac:dyDescent="0.3">
      <c r="B15" s="6"/>
      <c r="C15" s="7" t="s">
        <v>16</v>
      </c>
      <c r="D15" s="8">
        <v>4.91</v>
      </c>
      <c r="F15" s="6" t="s">
        <v>16</v>
      </c>
      <c r="G15" s="7">
        <v>30</v>
      </c>
      <c r="H15" s="7">
        <v>4.91</v>
      </c>
      <c r="I15" s="31">
        <f t="shared" si="0"/>
        <v>2.1105667150174765E-4</v>
      </c>
      <c r="J15" s="31">
        <f t="shared" si="1"/>
        <v>2.1105667150174765E-4</v>
      </c>
      <c r="K15" s="30">
        <f t="shared" si="2"/>
        <v>4.3393894451606947</v>
      </c>
      <c r="L15" s="33">
        <f t="shared" si="3"/>
        <v>0.32559640529402001</v>
      </c>
      <c r="T15" s="2" t="s">
        <v>9</v>
      </c>
      <c r="U15" s="2">
        <v>2</v>
      </c>
      <c r="V15" s="36">
        <f t="shared" si="4"/>
        <v>3.1658500725262151E-3</v>
      </c>
      <c r="W15" s="36">
        <f t="shared" si="5"/>
        <v>3.1658500725262151E-3</v>
      </c>
      <c r="X15" s="37">
        <f t="shared" si="6"/>
        <v>4.3398387850946509</v>
      </c>
    </row>
    <row r="16" spans="2:24" x14ac:dyDescent="0.25">
      <c r="K16" s="12" t="s">
        <v>22</v>
      </c>
      <c r="L16" s="34">
        <f>SUM(L3:L15)</f>
        <v>1.1332381168484571</v>
      </c>
      <c r="M16" s="14" t="s">
        <v>159</v>
      </c>
      <c r="T16" s="2" t="s">
        <v>10</v>
      </c>
      <c r="U16" s="2">
        <v>3</v>
      </c>
      <c r="V16" s="36">
        <f t="shared" si="4"/>
        <v>2.1105667150174766E-3</v>
      </c>
      <c r="W16" s="36">
        <f t="shared" si="5"/>
        <v>2.1105667150174766E-3</v>
      </c>
      <c r="X16" s="37">
        <f t="shared" si="6"/>
        <v>4.3396783065468094</v>
      </c>
    </row>
    <row r="17" spans="2:24" ht="15.75" thickBot="1" x14ac:dyDescent="0.3">
      <c r="B17" s="56" t="s">
        <v>27</v>
      </c>
      <c r="C17" s="56"/>
      <c r="D17" s="56"/>
      <c r="E17" s="56"/>
      <c r="M17" s="12" t="s">
        <v>107</v>
      </c>
      <c r="T17" s="2" t="s">
        <v>119</v>
      </c>
      <c r="U17" s="2">
        <v>4</v>
      </c>
      <c r="V17" s="36">
        <f t="shared" si="4"/>
        <v>1.5829250362631075E-3</v>
      </c>
      <c r="W17" s="36">
        <f t="shared" si="5"/>
        <v>1.5829250362631075E-3</v>
      </c>
      <c r="X17" s="37">
        <f t="shared" si="6"/>
        <v>4.3395980672728882</v>
      </c>
    </row>
    <row r="18" spans="2:24" ht="15.75" thickBot="1" x14ac:dyDescent="0.3">
      <c r="B18" s="13" t="s">
        <v>28</v>
      </c>
      <c r="C18" s="4" t="s">
        <v>24</v>
      </c>
      <c r="F18" s="12"/>
      <c r="G18" s="9" t="s">
        <v>23</v>
      </c>
      <c r="H18" s="10" t="s">
        <v>1</v>
      </c>
      <c r="I18" s="10" t="s">
        <v>18</v>
      </c>
      <c r="J18" s="10" t="s">
        <v>19</v>
      </c>
      <c r="K18" s="11" t="s">
        <v>140</v>
      </c>
      <c r="M18" s="12" t="s">
        <v>108</v>
      </c>
      <c r="T18" s="2" t="s">
        <v>11</v>
      </c>
      <c r="U18" s="2">
        <v>5</v>
      </c>
      <c r="V18" s="36">
        <f t="shared" si="4"/>
        <v>1.2663400290104858E-3</v>
      </c>
      <c r="W18" s="36">
        <f t="shared" si="5"/>
        <v>1.2663400290104858E-3</v>
      </c>
      <c r="X18" s="37">
        <f t="shared" si="6"/>
        <v>4.3395499237085362</v>
      </c>
    </row>
    <row r="19" spans="2:24" x14ac:dyDescent="0.25">
      <c r="B19" s="13" t="s">
        <v>29</v>
      </c>
      <c r="C19" s="4" t="s">
        <v>25</v>
      </c>
      <c r="G19" s="3" t="s">
        <v>24</v>
      </c>
      <c r="H19" s="18">
        <f>1.5/12</f>
        <v>0.125</v>
      </c>
      <c r="I19" s="29">
        <f>((1-EXP(-$Q$6*H19))/($Q$6*H19))</f>
        <v>5.0653601025275129E-2</v>
      </c>
      <c r="J19" s="29">
        <f>((1-EXP(-$Q$6*H19))/($Q$6*H19)-EXP(-$Q$6*H19))</f>
        <v>5.0653598357265218E-2</v>
      </c>
      <c r="K19" s="17">
        <f>($Q$3+($Q$4*I19)+($Q$5*J19))</f>
        <v>4.3470603197269613</v>
      </c>
      <c r="T19" s="2" t="s">
        <v>12</v>
      </c>
      <c r="U19" s="2">
        <v>6</v>
      </c>
      <c r="V19" s="36">
        <f t="shared" si="4"/>
        <v>1.0552833575087383E-3</v>
      </c>
      <c r="W19" s="36">
        <f t="shared" si="5"/>
        <v>1.0552833575087383E-3</v>
      </c>
      <c r="X19" s="37">
        <f t="shared" si="6"/>
        <v>4.3395178279989679</v>
      </c>
    </row>
    <row r="20" spans="2:24" x14ac:dyDescent="0.25">
      <c r="B20" s="13" t="s">
        <v>30</v>
      </c>
      <c r="C20" s="4" t="s">
        <v>12</v>
      </c>
      <c r="G20" s="3" t="s">
        <v>25</v>
      </c>
      <c r="H20" s="18">
        <f>2.5/12</f>
        <v>0.20833333333333334</v>
      </c>
      <c r="I20" s="29">
        <f>((1-EXP(-$Q$6*H20))/($Q$6*H20))</f>
        <v>3.0392160696251506E-2</v>
      </c>
      <c r="J20" s="29">
        <f t="shared" ref="J20:J23" si="7">((1-EXP(-$Q$6*H20))/($Q$6*H20)-EXP(-$Q$6*H20))</f>
        <v>3.0392160696246374E-2</v>
      </c>
      <c r="K20" s="17">
        <f t="shared" ref="K20:K23" si="8">($Q$3+($Q$4*I20)+($Q$5*J20))</f>
        <v>4.3439791316289584</v>
      </c>
      <c r="T20" s="2" t="s">
        <v>13</v>
      </c>
      <c r="U20" s="2">
        <v>7</v>
      </c>
      <c r="V20" s="36">
        <f t="shared" si="4"/>
        <v>9.0452859215034713E-4</v>
      </c>
      <c r="W20" s="36">
        <f t="shared" si="5"/>
        <v>9.0452859215034713E-4</v>
      </c>
      <c r="X20" s="37">
        <f t="shared" si="6"/>
        <v>4.3394949024921337</v>
      </c>
    </row>
    <row r="21" spans="2:24" x14ac:dyDescent="0.25">
      <c r="B21" s="13" t="s">
        <v>31</v>
      </c>
      <c r="C21" s="4" t="s">
        <v>26</v>
      </c>
      <c r="G21" s="3" t="s">
        <v>12</v>
      </c>
      <c r="H21" s="4">
        <v>6</v>
      </c>
      <c r="I21" s="29">
        <f t="shared" ref="I21:I23" si="9">((1-EXP(-$Q$6*H21))/($Q$6*H21))</f>
        <v>1.0552833575087383E-3</v>
      </c>
      <c r="J21" s="29">
        <f t="shared" si="7"/>
        <v>1.0552833575087383E-3</v>
      </c>
      <c r="K21" s="17">
        <f t="shared" si="8"/>
        <v>4.3395178279989679</v>
      </c>
      <c r="T21" s="2" t="s">
        <v>120</v>
      </c>
      <c r="U21" s="2">
        <v>8</v>
      </c>
      <c r="V21" s="36">
        <f t="shared" si="4"/>
        <v>7.9146251813155377E-4</v>
      </c>
      <c r="W21" s="36">
        <f t="shared" si="5"/>
        <v>7.9146251813155377E-4</v>
      </c>
      <c r="X21" s="37">
        <f t="shared" si="6"/>
        <v>4.3394777083620077</v>
      </c>
    </row>
    <row r="22" spans="2:24" x14ac:dyDescent="0.25">
      <c r="B22" s="13" t="s">
        <v>32</v>
      </c>
      <c r="C22" s="4" t="s">
        <v>16</v>
      </c>
      <c r="G22" s="3" t="s">
        <v>26</v>
      </c>
      <c r="H22" s="4">
        <v>27</v>
      </c>
      <c r="I22" s="29">
        <f>((1-EXP(-$Q$6*H22))/($Q$6*H22))</f>
        <v>2.3450741277971959E-4</v>
      </c>
      <c r="J22" s="29">
        <f t="shared" si="7"/>
        <v>2.3450741277971959E-4</v>
      </c>
      <c r="K22" s="17">
        <f t="shared" si="8"/>
        <v>4.3393930113506469</v>
      </c>
      <c r="T22" s="2" t="s">
        <v>121</v>
      </c>
      <c r="U22" s="2">
        <v>9</v>
      </c>
      <c r="V22" s="36">
        <f t="shared" si="4"/>
        <v>7.0352223833915878E-4</v>
      </c>
      <c r="W22" s="36">
        <f t="shared" si="5"/>
        <v>7.0352223833915878E-4</v>
      </c>
      <c r="X22" s="37">
        <f t="shared" si="6"/>
        <v>4.3394643351496871</v>
      </c>
    </row>
    <row r="23" spans="2:24" ht="15.75" thickBot="1" x14ac:dyDescent="0.3">
      <c r="G23" s="6" t="s">
        <v>16</v>
      </c>
      <c r="H23" s="7">
        <v>30</v>
      </c>
      <c r="I23" s="31">
        <f t="shared" si="9"/>
        <v>2.1105667150174765E-4</v>
      </c>
      <c r="J23" s="31">
        <f t="shared" si="7"/>
        <v>2.1105667150174765E-4</v>
      </c>
      <c r="K23" s="35">
        <f t="shared" si="8"/>
        <v>4.3393894451606947</v>
      </c>
      <c r="T23" s="2" t="s">
        <v>14</v>
      </c>
      <c r="U23" s="2">
        <v>10</v>
      </c>
      <c r="V23" s="36">
        <f t="shared" si="4"/>
        <v>6.3317001450524288E-4</v>
      </c>
      <c r="W23" s="36">
        <f t="shared" si="5"/>
        <v>6.3317001450524288E-4</v>
      </c>
      <c r="X23" s="37">
        <f t="shared" si="6"/>
        <v>4.3394536365798313</v>
      </c>
    </row>
    <row r="24" spans="2:24" x14ac:dyDescent="0.25">
      <c r="T24" s="2" t="s">
        <v>122</v>
      </c>
      <c r="U24" s="2">
        <v>11</v>
      </c>
      <c r="V24" s="36">
        <f>((1-EXP(-$Q$6*U24))/($Q$6*U24))</f>
        <v>5.7560910409567548E-4</v>
      </c>
      <c r="W24" s="36">
        <f t="shared" si="5"/>
        <v>5.7560910409567548E-4</v>
      </c>
      <c r="X24" s="37">
        <f t="shared" si="6"/>
        <v>4.3394448832044947</v>
      </c>
    </row>
    <row r="25" spans="2:24" x14ac:dyDescent="0.25">
      <c r="T25" s="2" t="s">
        <v>123</v>
      </c>
      <c r="U25" s="2">
        <v>12</v>
      </c>
      <c r="V25" s="36">
        <f t="shared" si="4"/>
        <v>5.2764167875436914E-4</v>
      </c>
      <c r="W25" s="36">
        <f t="shared" si="5"/>
        <v>5.2764167875436914E-4</v>
      </c>
      <c r="X25" s="37">
        <f t="shared" si="6"/>
        <v>4.3394375887250467</v>
      </c>
    </row>
    <row r="26" spans="2:24" x14ac:dyDescent="0.25">
      <c r="D26" s="20"/>
      <c r="E26" s="20"/>
      <c r="F26" s="20"/>
      <c r="G26" s="20"/>
      <c r="H26" s="20"/>
      <c r="I26" s="20"/>
      <c r="J26" s="20"/>
      <c r="K26" s="20"/>
      <c r="T26" s="2" t="s">
        <v>124</v>
      </c>
      <c r="U26" s="2">
        <v>13</v>
      </c>
      <c r="V26" s="36">
        <f t="shared" si="4"/>
        <v>4.8705385731172534E-4</v>
      </c>
      <c r="W26" s="36">
        <f t="shared" si="5"/>
        <v>4.8705385731172534E-4</v>
      </c>
      <c r="X26" s="37">
        <f t="shared" si="6"/>
        <v>4.3394314164732073</v>
      </c>
    </row>
    <row r="27" spans="2:24" x14ac:dyDescent="0.25">
      <c r="T27" s="2" t="s">
        <v>125</v>
      </c>
      <c r="U27" s="2">
        <v>14</v>
      </c>
      <c r="V27" s="36">
        <f t="shared" si="4"/>
        <v>4.5226429607517357E-4</v>
      </c>
      <c r="W27" s="36">
        <f t="shared" si="5"/>
        <v>4.5226429607517357E-4</v>
      </c>
      <c r="X27" s="37">
        <f t="shared" si="6"/>
        <v>4.33942612597163</v>
      </c>
    </row>
    <row r="28" spans="2:24" x14ac:dyDescent="0.25">
      <c r="T28" s="2" t="s">
        <v>126</v>
      </c>
      <c r="U28" s="2">
        <v>15</v>
      </c>
      <c r="V28" s="36">
        <f t="shared" si="4"/>
        <v>4.2211334300349529E-4</v>
      </c>
      <c r="W28" s="36">
        <f t="shared" si="5"/>
        <v>4.2211334300349529E-4</v>
      </c>
      <c r="X28" s="37">
        <f t="shared" si="6"/>
        <v>4.339421540870263</v>
      </c>
    </row>
    <row r="29" spans="2:24" x14ac:dyDescent="0.25">
      <c r="T29" s="2" t="s">
        <v>127</v>
      </c>
      <c r="U29" s="2">
        <v>16</v>
      </c>
      <c r="V29" s="36">
        <f t="shared" si="4"/>
        <v>3.9573125906577688E-4</v>
      </c>
      <c r="W29" s="36">
        <f t="shared" si="5"/>
        <v>3.9573125906577688E-4</v>
      </c>
      <c r="X29" s="37">
        <f t="shared" si="6"/>
        <v>4.3394175289065666</v>
      </c>
    </row>
    <row r="30" spans="2:24" x14ac:dyDescent="0.25">
      <c r="T30" s="2" t="s">
        <v>128</v>
      </c>
      <c r="U30" s="2">
        <v>17</v>
      </c>
      <c r="V30" s="36">
        <f t="shared" si="4"/>
        <v>3.7245294970896648E-4</v>
      </c>
      <c r="W30" s="36">
        <f t="shared" si="5"/>
        <v>3.7245294970896648E-4</v>
      </c>
      <c r="X30" s="37">
        <f t="shared" si="6"/>
        <v>4.3394139889385999</v>
      </c>
    </row>
    <row r="31" spans="2:24" x14ac:dyDescent="0.25">
      <c r="T31" s="2" t="s">
        <v>129</v>
      </c>
      <c r="U31" s="2">
        <v>18</v>
      </c>
      <c r="V31" s="36">
        <f t="shared" si="4"/>
        <v>3.5176111916957939E-4</v>
      </c>
      <c r="W31" s="36">
        <f t="shared" si="5"/>
        <v>3.5176111916957939E-4</v>
      </c>
      <c r="X31" s="37">
        <f t="shared" si="6"/>
        <v>4.3394108423004072</v>
      </c>
    </row>
    <row r="32" spans="2:24" x14ac:dyDescent="0.25">
      <c r="T32" s="2" t="s">
        <v>130</v>
      </c>
      <c r="U32" s="2">
        <v>19</v>
      </c>
      <c r="V32" s="36">
        <f t="shared" si="4"/>
        <v>3.3324737605539104E-4</v>
      </c>
      <c r="W32" s="36">
        <f t="shared" si="5"/>
        <v>3.3324737605539104E-4</v>
      </c>
      <c r="X32" s="37">
        <f t="shared" si="6"/>
        <v>4.3394080268872868</v>
      </c>
    </row>
    <row r="33" spans="20:24" x14ac:dyDescent="0.25">
      <c r="T33" s="2" t="s">
        <v>94</v>
      </c>
      <c r="U33" s="2">
        <v>20</v>
      </c>
      <c r="V33" s="36">
        <f t="shared" si="4"/>
        <v>3.1658500725262144E-4</v>
      </c>
      <c r="W33" s="36">
        <f t="shared" si="5"/>
        <v>3.1658500725262144E-4</v>
      </c>
      <c r="X33" s="37">
        <f t="shared" si="6"/>
        <v>4.3394054930154784</v>
      </c>
    </row>
    <row r="34" spans="20:24" x14ac:dyDescent="0.25">
      <c r="T34" s="2" t="s">
        <v>131</v>
      </c>
      <c r="U34" s="2">
        <v>21</v>
      </c>
      <c r="V34" s="36">
        <f t="shared" si="4"/>
        <v>3.0150953071678236E-4</v>
      </c>
      <c r="W34" s="36">
        <f t="shared" si="5"/>
        <v>3.0150953071678236E-4</v>
      </c>
      <c r="X34" s="37">
        <f t="shared" si="6"/>
        <v>4.3394032004647958</v>
      </c>
    </row>
    <row r="35" spans="20:24" x14ac:dyDescent="0.25">
      <c r="T35" s="2" t="s">
        <v>132</v>
      </c>
      <c r="U35" s="2">
        <v>22</v>
      </c>
      <c r="V35" s="36">
        <f t="shared" si="4"/>
        <v>2.8780455204783774E-4</v>
      </c>
      <c r="W35" s="36">
        <f t="shared" si="5"/>
        <v>2.8780455204783774E-4</v>
      </c>
      <c r="X35" s="37">
        <f t="shared" si="6"/>
        <v>4.3394011163278101</v>
      </c>
    </row>
    <row r="36" spans="20:24" x14ac:dyDescent="0.25">
      <c r="T36" s="2" t="s">
        <v>133</v>
      </c>
      <c r="U36" s="2">
        <v>23</v>
      </c>
      <c r="V36" s="36">
        <f t="shared" si="4"/>
        <v>2.7529131065445343E-4</v>
      </c>
      <c r="W36" s="36">
        <f t="shared" si="5"/>
        <v>2.7529131065445343E-4</v>
      </c>
      <c r="X36" s="37">
        <f t="shared" si="6"/>
        <v>4.3393992134201289</v>
      </c>
    </row>
    <row r="37" spans="20:24" x14ac:dyDescent="0.25">
      <c r="T37" s="2" t="s">
        <v>134</v>
      </c>
      <c r="U37" s="2">
        <v>24</v>
      </c>
      <c r="V37" s="36">
        <f t="shared" si="4"/>
        <v>2.6382083937718457E-4</v>
      </c>
      <c r="W37" s="36">
        <f t="shared" si="5"/>
        <v>2.6382083937718457E-4</v>
      </c>
      <c r="X37" s="37">
        <f t="shared" si="6"/>
        <v>4.3393974690880865</v>
      </c>
    </row>
    <row r="38" spans="20:24" x14ac:dyDescent="0.25">
      <c r="T38" s="2" t="s">
        <v>135</v>
      </c>
      <c r="U38" s="2">
        <v>25</v>
      </c>
      <c r="V38" s="36">
        <f t="shared" si="4"/>
        <v>2.5326800580209721E-4</v>
      </c>
      <c r="W38" s="36">
        <f t="shared" si="5"/>
        <v>2.5326800580209721E-4</v>
      </c>
      <c r="X38" s="37">
        <f t="shared" si="6"/>
        <v>4.3393958643026087</v>
      </c>
    </row>
    <row r="39" spans="20:24" x14ac:dyDescent="0.25">
      <c r="T39" s="2" t="s">
        <v>136</v>
      </c>
      <c r="U39" s="2">
        <v>26</v>
      </c>
      <c r="V39" s="36">
        <f t="shared" si="4"/>
        <v>2.4352692865586267E-4</v>
      </c>
      <c r="W39" s="36">
        <f t="shared" si="5"/>
        <v>2.4352692865586267E-4</v>
      </c>
      <c r="X39" s="37">
        <f t="shared" si="6"/>
        <v>4.3393943829621664</v>
      </c>
    </row>
    <row r="40" spans="20:24" x14ac:dyDescent="0.25">
      <c r="T40" s="2" t="s">
        <v>26</v>
      </c>
      <c r="U40" s="2">
        <v>27</v>
      </c>
      <c r="V40" s="36">
        <f t="shared" si="4"/>
        <v>2.3450741277971959E-4</v>
      </c>
      <c r="W40" s="36">
        <f t="shared" si="5"/>
        <v>2.3450741277971959E-4</v>
      </c>
      <c r="X40" s="37">
        <f t="shared" si="6"/>
        <v>4.3393930113506469</v>
      </c>
    </row>
    <row r="41" spans="20:24" x14ac:dyDescent="0.25">
      <c r="T41" s="2" t="s">
        <v>137</v>
      </c>
      <c r="U41" s="2">
        <v>28</v>
      </c>
      <c r="V41" s="36">
        <f t="shared" si="4"/>
        <v>2.2613214803758678E-4</v>
      </c>
      <c r="W41" s="36">
        <f t="shared" si="5"/>
        <v>2.2613214803758678E-4</v>
      </c>
      <c r="X41" s="37">
        <f t="shared" si="6"/>
        <v>4.3393917377113782</v>
      </c>
    </row>
    <row r="42" spans="20:24" x14ac:dyDescent="0.25">
      <c r="T42" s="2" t="s">
        <v>138</v>
      </c>
      <c r="U42" s="2">
        <v>29</v>
      </c>
      <c r="V42" s="36">
        <f t="shared" si="4"/>
        <v>2.183344877604286E-4</v>
      </c>
      <c r="W42" s="36">
        <f t="shared" si="5"/>
        <v>2.183344877604286E-4</v>
      </c>
      <c r="X42" s="37">
        <f t="shared" si="6"/>
        <v>4.3393905519093003</v>
      </c>
    </row>
    <row r="43" spans="20:24" x14ac:dyDescent="0.25">
      <c r="T43" s="2" t="s">
        <v>16</v>
      </c>
      <c r="U43" s="2">
        <v>30</v>
      </c>
      <c r="V43" s="36">
        <f t="shared" si="4"/>
        <v>2.1105667150174765E-4</v>
      </c>
      <c r="W43" s="36">
        <f t="shared" si="5"/>
        <v>2.1105667150174765E-4</v>
      </c>
      <c r="X43" s="37">
        <f t="shared" si="6"/>
        <v>4.3393894451606947</v>
      </c>
    </row>
  </sheetData>
  <sheetProtection algorithmName="SHA-512" hashValue="53ZfGaRNFJSzQjxIR6v23jxekeSFFdjB4UMSK8OjVQtCL+4x6pkrEXN6QhtI1DjD7ojRJ0QIEYungUxy6tpjxA==" saltValue="zD3r/ZzZ2EfPn1iz8vjHTA==" spinCount="100000" sheet="1" objects="1" scenarios="1"/>
  <mergeCells count="2">
    <mergeCell ref="B17:E17"/>
    <mergeCell ref="O14:P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3"/>
  <sheetViews>
    <sheetView tabSelected="1" zoomScaleNormal="100" workbookViewId="0">
      <selection activeCell="D22" sqref="D22"/>
    </sheetView>
  </sheetViews>
  <sheetFormatPr defaultRowHeight="15" x14ac:dyDescent="0.25"/>
  <cols>
    <col min="1" max="1" width="1.5703125" style="40" customWidth="1"/>
    <col min="2" max="2" width="12" style="40" customWidth="1"/>
    <col min="3" max="3" width="11" style="40" customWidth="1"/>
    <col min="4" max="4" width="14" style="40" customWidth="1"/>
    <col min="5" max="5" width="9.140625" style="40"/>
    <col min="6" max="6" width="13.85546875" style="40" customWidth="1"/>
    <col min="7" max="7" width="18.42578125" style="40" customWidth="1"/>
    <col min="8" max="8" width="19.28515625" style="40" customWidth="1"/>
    <col min="9" max="9" width="13.85546875" style="40" customWidth="1"/>
    <col min="10" max="10" width="12.5703125" style="40" customWidth="1"/>
    <col min="11" max="11" width="15.28515625" style="40" customWidth="1"/>
    <col min="12" max="12" width="22.7109375" style="40" customWidth="1"/>
    <col min="13" max="13" width="15.7109375" style="40" customWidth="1"/>
    <col min="14" max="14" width="18.140625" style="40" bestFit="1" customWidth="1"/>
    <col min="15" max="15" width="19.140625" style="40" customWidth="1"/>
    <col min="16" max="16" width="14.140625" style="40" customWidth="1"/>
    <col min="17" max="17" width="18.140625" style="40" customWidth="1"/>
    <col min="18" max="18" width="19.85546875" style="40" customWidth="1"/>
    <col min="19" max="22" width="9.140625" style="40"/>
    <col min="23" max="23" width="11.85546875" style="40" customWidth="1"/>
    <col min="24" max="24" width="17.7109375" style="40" bestFit="1" customWidth="1"/>
    <col min="25" max="25" width="10.85546875" style="40" customWidth="1"/>
    <col min="26" max="26" width="10.5703125" style="40" customWidth="1"/>
    <col min="27" max="27" width="14" style="40" customWidth="1"/>
    <col min="28" max="28" width="17.85546875" style="40" customWidth="1"/>
    <col min="29" max="16384" width="9.140625" style="40"/>
  </cols>
  <sheetData>
    <row r="1" spans="2:28" ht="6" customHeight="1" thickBot="1" x14ac:dyDescent="0.3"/>
    <row r="2" spans="2:28" ht="15.75" thickBot="1" x14ac:dyDescent="0.3">
      <c r="B2" s="9" t="s">
        <v>0</v>
      </c>
      <c r="C2" s="10" t="s">
        <v>1</v>
      </c>
      <c r="D2" s="11" t="s">
        <v>2</v>
      </c>
      <c r="F2" s="9" t="s">
        <v>1</v>
      </c>
      <c r="G2" s="10" t="s">
        <v>95</v>
      </c>
      <c r="H2" s="10" t="s">
        <v>17</v>
      </c>
      <c r="I2" s="10" t="s">
        <v>18</v>
      </c>
      <c r="J2" s="10" t="s">
        <v>19</v>
      </c>
      <c r="K2" s="10" t="s">
        <v>139</v>
      </c>
      <c r="L2" s="10" t="s">
        <v>145</v>
      </c>
      <c r="M2" s="11" t="s">
        <v>21</v>
      </c>
      <c r="O2" s="9" t="s">
        <v>96</v>
      </c>
      <c r="P2" s="10" t="s">
        <v>97</v>
      </c>
      <c r="Q2" s="10" t="s">
        <v>98</v>
      </c>
      <c r="R2" s="11" t="s">
        <v>99</v>
      </c>
      <c r="W2" s="9" t="s">
        <v>1</v>
      </c>
      <c r="X2" s="10" t="s">
        <v>95</v>
      </c>
      <c r="Y2" s="10" t="s">
        <v>18</v>
      </c>
      <c r="Z2" s="10" t="s">
        <v>19</v>
      </c>
      <c r="AA2" s="10" t="s">
        <v>148</v>
      </c>
      <c r="AB2" s="11" t="s">
        <v>20</v>
      </c>
    </row>
    <row r="3" spans="2:28" x14ac:dyDescent="0.25">
      <c r="B3" s="15" t="s">
        <v>87</v>
      </c>
      <c r="C3" s="4" t="s">
        <v>3</v>
      </c>
      <c r="D3" s="16">
        <v>4.37</v>
      </c>
      <c r="F3" s="3" t="s">
        <v>3</v>
      </c>
      <c r="G3" s="18">
        <f>1/12</f>
        <v>8.3333333333333329E-2</v>
      </c>
      <c r="H3" s="38">
        <v>4.37</v>
      </c>
      <c r="I3" s="29">
        <f>((1-EXP(-$R$7*G3))/($R$7*G3))</f>
        <v>0.58598158302573267</v>
      </c>
      <c r="J3" s="29">
        <f>(((1-EXP(-$R$7*G3))/($R$7*G3))-EXP(-$R$7*G3))</f>
        <v>0.28008874379005216</v>
      </c>
      <c r="K3" s="29">
        <f>(((1-EXP(-$R$8*G3))/($R$8*G3))-EXP(-$R$8*G3))</f>
        <v>3.4098852581261885E-2</v>
      </c>
      <c r="L3" s="18">
        <f>$R$3+($R$4*I3)+($R$5*J3)+($R$6*K3)</f>
        <v>4.3432756286086764</v>
      </c>
      <c r="M3" s="32">
        <f>(H3-L3)^2</f>
        <v>7.1419202626139876E-4</v>
      </c>
      <c r="O3" s="3" t="s">
        <v>100</v>
      </c>
      <c r="P3" s="23" t="s">
        <v>104</v>
      </c>
      <c r="Q3" s="25">
        <v>1</v>
      </c>
      <c r="R3" s="45">
        <v>4.3410171862255469</v>
      </c>
      <c r="W3" s="28" t="s">
        <v>3</v>
      </c>
      <c r="X3" s="37">
        <f>1/12</f>
        <v>8.3333333333333329E-2</v>
      </c>
      <c r="Y3" s="29">
        <f t="shared" ref="Y3:Y43" si="0">((1-EXP(-$R$7*X3))/($R$7*X3))</f>
        <v>0.58598158302573267</v>
      </c>
      <c r="Z3" s="29">
        <f t="shared" ref="Z3:Z43" si="1">(((1-EXP(-$R$7*X3))/($R$7*X3))-EXP(-$R$7*X3))</f>
        <v>0.28008874379005216</v>
      </c>
      <c r="AA3" s="29">
        <f t="shared" ref="AA3:AA43" si="2">(((1-EXP(-$R$8*X3))/($R$8*X3))-EXP(-$R$8*X3))</f>
        <v>3.4098852581261885E-2</v>
      </c>
      <c r="AB3" s="18">
        <f>$R$3+($R$4*Y3)+($R$5*Z3)+($R$6*AA3)</f>
        <v>4.3432756286086764</v>
      </c>
    </row>
    <row r="4" spans="2:28" x14ac:dyDescent="0.25">
      <c r="B4" s="3"/>
      <c r="C4" s="4" t="s">
        <v>4</v>
      </c>
      <c r="D4" s="5">
        <v>4.3499999999999996</v>
      </c>
      <c r="F4" s="3" t="s">
        <v>4</v>
      </c>
      <c r="G4" s="18">
        <f>2/12</f>
        <v>0.16666666666666666</v>
      </c>
      <c r="H4" s="4">
        <v>4.3499999999999996</v>
      </c>
      <c r="I4" s="29">
        <f t="shared" ref="I4:I15" si="3">((1-EXP(-$R$7*G4))/($R$7*G4))</f>
        <v>0.38261457659864634</v>
      </c>
      <c r="J4" s="29">
        <f t="shared" ref="J4:J15" si="4">(((1-EXP(-$R$7*G4))/($R$7*G4))-EXP(-$R$7*G4))</f>
        <v>0.28904414750298046</v>
      </c>
      <c r="K4" s="29">
        <f t="shared" ref="K4:K15" si="5">(((1-EXP(-$R$8*G4))/($R$8*G4))-EXP(-$R$8*G4))</f>
        <v>6.5050358640486694E-2</v>
      </c>
      <c r="L4" s="18">
        <f t="shared" ref="L4:L15" si="6">$R$3+($R$4*I4)+($R$5*J4)+($R$6*K4)</f>
        <v>4.3424918280935243</v>
      </c>
      <c r="M4" s="32">
        <f t="shared" ref="M4:M14" si="7">(H4-L4)^2</f>
        <v>5.6372645377185648E-5</v>
      </c>
      <c r="O4" s="3" t="s">
        <v>101</v>
      </c>
      <c r="P4" s="23" t="s">
        <v>105</v>
      </c>
      <c r="Q4" s="25">
        <v>1</v>
      </c>
      <c r="R4" s="45">
        <v>3.8541183691609732E-3</v>
      </c>
      <c r="W4" s="28" t="s">
        <v>4</v>
      </c>
      <c r="X4" s="37">
        <f>2/12</f>
        <v>0.16666666666666666</v>
      </c>
      <c r="Y4" s="29">
        <f t="shared" si="0"/>
        <v>0.38261457659864634</v>
      </c>
      <c r="Z4" s="29">
        <f t="shared" si="1"/>
        <v>0.28904414750298046</v>
      </c>
      <c r="AA4" s="29">
        <f t="shared" si="2"/>
        <v>6.5050358640486694E-2</v>
      </c>
      <c r="AB4" s="18">
        <f t="shared" ref="AB4:AB43" si="8">$R$3+($R$4*Y4)+($R$5*Z4)+($R$6*AA4)</f>
        <v>4.3424918280935243</v>
      </c>
    </row>
    <row r="5" spans="2:28" x14ac:dyDescent="0.25">
      <c r="B5" s="3"/>
      <c r="C5" s="4" t="s">
        <v>5</v>
      </c>
      <c r="D5" s="5">
        <v>4.38</v>
      </c>
      <c r="F5" s="3" t="s">
        <v>5</v>
      </c>
      <c r="G5" s="18">
        <f>3/12</f>
        <v>0.25</v>
      </c>
      <c r="H5" s="4">
        <v>4.38</v>
      </c>
      <c r="I5" s="29">
        <f t="shared" si="3"/>
        <v>0.27335323378772269</v>
      </c>
      <c r="J5" s="29">
        <f t="shared" si="4"/>
        <v>0.24473070956314855</v>
      </c>
      <c r="K5" s="29">
        <f t="shared" si="5"/>
        <v>9.309934026760347E-2</v>
      </c>
      <c r="L5" s="18">
        <f t="shared" si="6"/>
        <v>4.3420707219451575</v>
      </c>
      <c r="M5" s="32">
        <f t="shared" si="7"/>
        <v>1.4386301337615465E-3</v>
      </c>
      <c r="O5" s="3" t="s">
        <v>102</v>
      </c>
      <c r="P5" s="23" t="s">
        <v>110</v>
      </c>
      <c r="Q5" s="25">
        <v>1</v>
      </c>
      <c r="R5" s="45">
        <v>0</v>
      </c>
      <c r="W5" s="28" t="s">
        <v>5</v>
      </c>
      <c r="X5" s="37">
        <f>3/12</f>
        <v>0.25</v>
      </c>
      <c r="Y5" s="29">
        <f t="shared" si="0"/>
        <v>0.27335323378772269</v>
      </c>
      <c r="Z5" s="29">
        <f t="shared" si="1"/>
        <v>0.24473070956314855</v>
      </c>
      <c r="AA5" s="29">
        <f t="shared" si="2"/>
        <v>9.309934026760347E-2</v>
      </c>
      <c r="AB5" s="18">
        <f t="shared" si="8"/>
        <v>4.3420707219451575</v>
      </c>
    </row>
    <row r="6" spans="2:28" x14ac:dyDescent="0.25">
      <c r="B6" s="3"/>
      <c r="C6" s="4" t="s">
        <v>6</v>
      </c>
      <c r="D6" s="5">
        <v>4.43</v>
      </c>
      <c r="F6" s="3" t="s">
        <v>6</v>
      </c>
      <c r="G6" s="18">
        <f>4/12</f>
        <v>0.33333333333333331</v>
      </c>
      <c r="H6" s="4">
        <v>4.43</v>
      </c>
      <c r="I6" s="29">
        <f>((1-EXP(-$R$7*G6))/($R$7*G6))</f>
        <v>0.20920799335461909</v>
      </c>
      <c r="J6" s="29">
        <f t="shared" si="4"/>
        <v>0.20045256815347207</v>
      </c>
      <c r="K6" s="29">
        <f t="shared" si="5"/>
        <v>0.11847257377510634</v>
      </c>
      <c r="L6" s="18">
        <f t="shared" si="6"/>
        <v>4.3418234985957103</v>
      </c>
      <c r="M6" s="32">
        <f t="shared" si="7"/>
        <v>7.7750953999006596E-3</v>
      </c>
      <c r="O6" s="3" t="s">
        <v>102</v>
      </c>
      <c r="P6" s="23" t="s">
        <v>147</v>
      </c>
      <c r="Q6" s="25">
        <v>1</v>
      </c>
      <c r="R6" s="45">
        <v>0</v>
      </c>
      <c r="W6" s="28" t="s">
        <v>6</v>
      </c>
      <c r="X6" s="37">
        <f>4/12</f>
        <v>0.33333333333333331</v>
      </c>
      <c r="Y6" s="29">
        <f t="shared" si="0"/>
        <v>0.20920799335461909</v>
      </c>
      <c r="Z6" s="29">
        <f t="shared" si="1"/>
        <v>0.20045256815347207</v>
      </c>
      <c r="AA6" s="29">
        <f t="shared" si="2"/>
        <v>0.11847257377510634</v>
      </c>
      <c r="AB6" s="18">
        <f t="shared" si="8"/>
        <v>4.3418234985957103</v>
      </c>
    </row>
    <row r="7" spans="2:28" x14ac:dyDescent="0.25">
      <c r="B7" s="3"/>
      <c r="C7" s="4" t="s">
        <v>7</v>
      </c>
      <c r="D7" s="5">
        <v>4.29</v>
      </c>
      <c r="F7" s="3" t="s">
        <v>7</v>
      </c>
      <c r="G7" s="18">
        <f>6/12</f>
        <v>0.5</v>
      </c>
      <c r="H7" s="4">
        <v>4.29</v>
      </c>
      <c r="I7" s="29">
        <f t="shared" si="3"/>
        <v>0.14058864667183871</v>
      </c>
      <c r="J7" s="29">
        <f t="shared" si="4"/>
        <v>0.13976939777885236</v>
      </c>
      <c r="K7" s="29">
        <f t="shared" si="5"/>
        <v>0.1620163717500791</v>
      </c>
      <c r="L7" s="18">
        <f t="shared" si="6"/>
        <v>4.3415590315111805</v>
      </c>
      <c r="M7" s="32">
        <f t="shared" si="7"/>
        <v>2.6583337303709002E-3</v>
      </c>
      <c r="O7" s="3" t="s">
        <v>103</v>
      </c>
      <c r="P7" s="23" t="s">
        <v>141</v>
      </c>
      <c r="Q7" s="25">
        <v>1</v>
      </c>
      <c r="R7" s="45">
        <v>14.214245243277661</v>
      </c>
      <c r="W7" s="28" t="s">
        <v>112</v>
      </c>
      <c r="X7" s="37">
        <f>5/12</f>
        <v>0.41666666666666669</v>
      </c>
      <c r="Y7" s="29">
        <f t="shared" si="0"/>
        <v>0.16839249826758157</v>
      </c>
      <c r="Z7" s="29">
        <f t="shared" si="1"/>
        <v>0.16571427639408706</v>
      </c>
      <c r="AA7" s="29">
        <f t="shared" si="2"/>
        <v>0.14138008823159953</v>
      </c>
      <c r="AB7" s="18">
        <f t="shared" si="8"/>
        <v>4.3416661908463485</v>
      </c>
    </row>
    <row r="8" spans="2:28" ht="15.75" thickBot="1" x14ac:dyDescent="0.3">
      <c r="B8" s="3"/>
      <c r="C8" s="4" t="s">
        <v>8</v>
      </c>
      <c r="D8" s="5">
        <v>4.0999999999999996</v>
      </c>
      <c r="F8" s="3" t="s">
        <v>8</v>
      </c>
      <c r="G8" s="19">
        <v>1</v>
      </c>
      <c r="H8" s="4">
        <v>4.0999999999999996</v>
      </c>
      <c r="I8" s="29">
        <f t="shared" si="3"/>
        <v>7.0351911882495538E-2</v>
      </c>
      <c r="J8" s="29">
        <f t="shared" si="4"/>
        <v>7.0351240713746876E-2</v>
      </c>
      <c r="K8" s="29">
        <f t="shared" si="5"/>
        <v>0.24733769564925834</v>
      </c>
      <c r="L8" s="18">
        <f t="shared" si="6"/>
        <v>4.3412883308214392</v>
      </c>
      <c r="M8" s="32">
        <f t="shared" si="7"/>
        <v>5.8220058590596445E-2</v>
      </c>
      <c r="O8" s="6" t="s">
        <v>143</v>
      </c>
      <c r="P8" s="24" t="s">
        <v>142</v>
      </c>
      <c r="Q8" s="26">
        <v>1</v>
      </c>
      <c r="R8" s="46">
        <v>0.85821409729482501</v>
      </c>
      <c r="W8" s="28" t="s">
        <v>7</v>
      </c>
      <c r="X8" s="37">
        <f>6/12</f>
        <v>0.5</v>
      </c>
      <c r="Y8" s="29">
        <f t="shared" si="0"/>
        <v>0.14058864667183871</v>
      </c>
      <c r="Z8" s="29">
        <f t="shared" si="1"/>
        <v>0.13976939777885236</v>
      </c>
      <c r="AA8" s="29">
        <f t="shared" si="2"/>
        <v>0.1620163717500791</v>
      </c>
      <c r="AB8" s="18">
        <f t="shared" si="8"/>
        <v>4.3415590315111805</v>
      </c>
    </row>
    <row r="9" spans="2:28" x14ac:dyDescent="0.25">
      <c r="B9" s="3"/>
      <c r="C9" s="4" t="s">
        <v>9</v>
      </c>
      <c r="D9" s="17">
        <v>3.96</v>
      </c>
      <c r="F9" s="3" t="s">
        <v>9</v>
      </c>
      <c r="G9" s="4">
        <v>2</v>
      </c>
      <c r="H9" s="18">
        <v>3.96</v>
      </c>
      <c r="I9" s="29">
        <f t="shared" si="3"/>
        <v>3.5175979550250099E-2</v>
      </c>
      <c r="J9" s="29">
        <f t="shared" si="4"/>
        <v>3.5175979549799632E-2</v>
      </c>
      <c r="K9" s="29">
        <f t="shared" si="5"/>
        <v>0.29820015974488406</v>
      </c>
      <c r="L9" s="18">
        <f t="shared" si="6"/>
        <v>4.3411527586144851</v>
      </c>
      <c r="M9" s="32">
        <f t="shared" si="7"/>
        <v>0.145277425399432</v>
      </c>
      <c r="W9" s="28" t="s">
        <v>113</v>
      </c>
      <c r="X9" s="37">
        <f>7/12</f>
        <v>0.58333333333333337</v>
      </c>
      <c r="Y9" s="29">
        <f t="shared" si="0"/>
        <v>0.12057313497060522</v>
      </c>
      <c r="Z9" s="29">
        <f t="shared" si="1"/>
        <v>0.12032253260068894</v>
      </c>
      <c r="AA9" s="29">
        <f t="shared" si="2"/>
        <v>0.18056149203366545</v>
      </c>
      <c r="AB9" s="18">
        <f t="shared" si="8"/>
        <v>4.3414818893598648</v>
      </c>
    </row>
    <row r="10" spans="2:28" x14ac:dyDescent="0.25">
      <c r="B10" s="3"/>
      <c r="C10" s="4" t="s">
        <v>10</v>
      </c>
      <c r="D10" s="5">
        <v>3.95</v>
      </c>
      <c r="F10" s="3" t="s">
        <v>10</v>
      </c>
      <c r="G10" s="4">
        <v>3</v>
      </c>
      <c r="H10" s="4">
        <v>3.95</v>
      </c>
      <c r="I10" s="29">
        <f t="shared" si="3"/>
        <v>2.345065303351063E-2</v>
      </c>
      <c r="J10" s="29">
        <f t="shared" si="4"/>
        <v>2.345065303351063E-2</v>
      </c>
      <c r="K10" s="29">
        <f t="shared" si="5"/>
        <v>0.28263341006655512</v>
      </c>
      <c r="L10" s="18">
        <f t="shared" si="6"/>
        <v>4.3411075678181721</v>
      </c>
      <c r="M10" s="32">
        <f t="shared" si="7"/>
        <v>0.15296512960464595</v>
      </c>
      <c r="O10" s="27" t="s">
        <v>144</v>
      </c>
      <c r="P10" s="27"/>
      <c r="Q10" s="44"/>
      <c r="W10" s="28" t="s">
        <v>114</v>
      </c>
      <c r="X10" s="37">
        <f>8/12</f>
        <v>0.66666666666666663</v>
      </c>
      <c r="Y10" s="29">
        <f t="shared" si="0"/>
        <v>0.10551984914595876</v>
      </c>
      <c r="Z10" s="29">
        <f t="shared" si="1"/>
        <v>0.10544319167550588</v>
      </c>
      <c r="AA10" s="29">
        <f t="shared" si="2"/>
        <v>0.1971821372253485</v>
      </c>
      <c r="AB10" s="18">
        <f t="shared" si="8"/>
        <v>4.3414238722144516</v>
      </c>
    </row>
    <row r="11" spans="2:28" x14ac:dyDescent="0.25">
      <c r="B11" s="3"/>
      <c r="C11" s="4" t="s">
        <v>11</v>
      </c>
      <c r="D11" s="5">
        <v>4.07</v>
      </c>
      <c r="F11" s="3" t="s">
        <v>11</v>
      </c>
      <c r="G11" s="4">
        <v>5</v>
      </c>
      <c r="H11" s="4">
        <v>4.07</v>
      </c>
      <c r="I11" s="29">
        <f t="shared" si="3"/>
        <v>1.4070391820106377E-2</v>
      </c>
      <c r="J11" s="29">
        <f t="shared" si="4"/>
        <v>1.4070391820106377E-2</v>
      </c>
      <c r="K11" s="29">
        <f t="shared" si="5"/>
        <v>0.21616141254093868</v>
      </c>
      <c r="L11" s="18">
        <f t="shared" si="6"/>
        <v>4.3410714151811218</v>
      </c>
      <c r="M11" s="32">
        <f t="shared" si="7"/>
        <v>7.3479712128295974E-2</v>
      </c>
      <c r="W11" s="28" t="s">
        <v>115</v>
      </c>
      <c r="X11" s="37">
        <f>9/12</f>
        <v>0.75</v>
      </c>
      <c r="Y11" s="29">
        <f t="shared" si="0"/>
        <v>9.3800412559284077E-2</v>
      </c>
      <c r="Z11" s="29">
        <f t="shared" si="1"/>
        <v>9.3776963587998627E-2</v>
      </c>
      <c r="AA11" s="29">
        <f t="shared" si="2"/>
        <v>0.21203258268408254</v>
      </c>
      <c r="AB11" s="18">
        <f t="shared" si="8"/>
        <v>4.3413787041186263</v>
      </c>
    </row>
    <row r="12" spans="2:28" x14ac:dyDescent="0.25">
      <c r="B12" s="3"/>
      <c r="C12" s="4" t="s">
        <v>13</v>
      </c>
      <c r="D12" s="5">
        <v>4.25</v>
      </c>
      <c r="F12" s="3" t="s">
        <v>13</v>
      </c>
      <c r="G12" s="4">
        <v>7</v>
      </c>
      <c r="H12" s="4">
        <v>4.25</v>
      </c>
      <c r="I12" s="29">
        <f t="shared" si="3"/>
        <v>1.0050279871504557E-2</v>
      </c>
      <c r="J12" s="29">
        <f t="shared" si="4"/>
        <v>1.0050279871504557E-2</v>
      </c>
      <c r="K12" s="29">
        <f t="shared" si="5"/>
        <v>0.16358886841490472</v>
      </c>
      <c r="L12" s="18">
        <f t="shared" si="6"/>
        <v>4.3410559211938144</v>
      </c>
      <c r="M12" s="32">
        <f t="shared" si="7"/>
        <v>8.2911807844541479E-3</v>
      </c>
      <c r="W12" s="28" t="s">
        <v>116</v>
      </c>
      <c r="X12" s="37">
        <f>10/12</f>
        <v>0.83333333333333337</v>
      </c>
      <c r="Y12" s="29">
        <f t="shared" si="0"/>
        <v>8.44217453698871E-2</v>
      </c>
      <c r="Z12" s="29">
        <f t="shared" si="1"/>
        <v>8.4414572497483437E-2</v>
      </c>
      <c r="AA12" s="29">
        <f t="shared" si="2"/>
        <v>0.22525558891497927</v>
      </c>
      <c r="AB12" s="18">
        <f t="shared" si="8"/>
        <v>4.3413425576251337</v>
      </c>
    </row>
    <row r="13" spans="2:28" x14ac:dyDescent="0.25">
      <c r="B13" s="3"/>
      <c r="C13" s="4" t="s">
        <v>14</v>
      </c>
      <c r="D13" s="5">
        <v>4.45</v>
      </c>
      <c r="F13" s="3" t="s">
        <v>14</v>
      </c>
      <c r="G13" s="4">
        <v>10</v>
      </c>
      <c r="H13" s="4">
        <v>4.45</v>
      </c>
      <c r="I13" s="29">
        <f t="shared" si="3"/>
        <v>7.0351959100531884E-3</v>
      </c>
      <c r="J13" s="29">
        <f t="shared" si="4"/>
        <v>7.0351959100531884E-3</v>
      </c>
      <c r="K13" s="29">
        <f t="shared" si="5"/>
        <v>0.11631177894441952</v>
      </c>
      <c r="L13" s="18">
        <f t="shared" si="6"/>
        <v>4.3410443007033344</v>
      </c>
      <c r="M13" s="32">
        <f t="shared" si="7"/>
        <v>1.1871344409225465E-2</v>
      </c>
      <c r="W13" s="28" t="s">
        <v>117</v>
      </c>
      <c r="X13" s="37">
        <f>11/12</f>
        <v>0.91666666666666663</v>
      </c>
      <c r="Y13" s="29">
        <f t="shared" si="0"/>
        <v>7.6747423351817917E-2</v>
      </c>
      <c r="Z13" s="29">
        <f t="shared" si="1"/>
        <v>7.674522922151289E-2</v>
      </c>
      <c r="AA13" s="29">
        <f t="shared" si="2"/>
        <v>0.23698323551438089</v>
      </c>
      <c r="AB13" s="18">
        <f t="shared" si="8"/>
        <v>4.3413129798796728</v>
      </c>
    </row>
    <row r="14" spans="2:28" x14ac:dyDescent="0.25">
      <c r="B14" s="3"/>
      <c r="C14" s="4" t="s">
        <v>15</v>
      </c>
      <c r="D14" s="5">
        <v>4.93</v>
      </c>
      <c r="F14" s="3" t="s">
        <v>15</v>
      </c>
      <c r="G14" s="4">
        <v>20</v>
      </c>
      <c r="H14" s="4">
        <v>4.93</v>
      </c>
      <c r="I14" s="29">
        <f t="shared" si="3"/>
        <v>3.5175979550265942E-3</v>
      </c>
      <c r="J14" s="29">
        <f t="shared" si="4"/>
        <v>3.5175979550265942E-3</v>
      </c>
      <c r="K14" s="29">
        <f t="shared" si="5"/>
        <v>5.8260483315675106E-2</v>
      </c>
      <c r="L14" s="18">
        <f t="shared" si="6"/>
        <v>4.3410307434644411</v>
      </c>
      <c r="M14" s="32">
        <f t="shared" si="7"/>
        <v>0.34688478514404869</v>
      </c>
      <c r="W14" s="28" t="s">
        <v>118</v>
      </c>
      <c r="X14" s="28">
        <f>12/12</f>
        <v>1</v>
      </c>
      <c r="Y14" s="29">
        <f t="shared" si="0"/>
        <v>7.0351911882495538E-2</v>
      </c>
      <c r="Z14" s="29">
        <f t="shared" si="1"/>
        <v>7.0351240713746876E-2</v>
      </c>
      <c r="AA14" s="29">
        <f t="shared" si="2"/>
        <v>0.24733769564925834</v>
      </c>
      <c r="AB14" s="18">
        <f t="shared" si="8"/>
        <v>4.3412883308214392</v>
      </c>
    </row>
    <row r="15" spans="2:28" ht="15.75" thickBot="1" x14ac:dyDescent="0.3">
      <c r="B15" s="6"/>
      <c r="C15" s="7" t="s">
        <v>16</v>
      </c>
      <c r="D15" s="8">
        <v>4.91</v>
      </c>
      <c r="F15" s="6" t="s">
        <v>16</v>
      </c>
      <c r="G15" s="7">
        <v>30</v>
      </c>
      <c r="H15" s="7">
        <v>4.91</v>
      </c>
      <c r="I15" s="31">
        <f t="shared" si="3"/>
        <v>2.3450653033510634E-3</v>
      </c>
      <c r="J15" s="31">
        <f t="shared" si="4"/>
        <v>2.3450653033510634E-3</v>
      </c>
      <c r="K15" s="31">
        <f t="shared" si="5"/>
        <v>3.8840346986298152E-2</v>
      </c>
      <c r="L15" s="30">
        <f t="shared" si="6"/>
        <v>4.3410262243848097</v>
      </c>
      <c r="M15" s="33">
        <f>(H15-L15)^2</f>
        <v>0.32373115733780511</v>
      </c>
      <c r="W15" s="28" t="s">
        <v>9</v>
      </c>
      <c r="X15" s="28">
        <v>2</v>
      </c>
      <c r="Y15" s="29">
        <f t="shared" si="0"/>
        <v>3.5175979550250099E-2</v>
      </c>
      <c r="Z15" s="29">
        <f t="shared" si="1"/>
        <v>3.5175979549799632E-2</v>
      </c>
      <c r="AA15" s="29">
        <f t="shared" si="2"/>
        <v>0.29820015974488406</v>
      </c>
      <c r="AB15" s="18">
        <f t="shared" si="8"/>
        <v>4.3411527586144851</v>
      </c>
    </row>
    <row r="16" spans="2:28" x14ac:dyDescent="0.25">
      <c r="F16" s="4"/>
      <c r="G16" s="4"/>
      <c r="H16" s="4"/>
      <c r="I16" s="4"/>
      <c r="J16" s="4"/>
      <c r="K16" s="4"/>
      <c r="L16" s="41" t="s">
        <v>22</v>
      </c>
      <c r="M16" s="42">
        <f>SUM(M3:M15)</f>
        <v>1.1333634173341753</v>
      </c>
      <c r="W16" s="28" t="s">
        <v>10</v>
      </c>
      <c r="X16" s="28">
        <v>3</v>
      </c>
      <c r="Y16" s="29">
        <f t="shared" si="0"/>
        <v>2.345065303351063E-2</v>
      </c>
      <c r="Z16" s="29">
        <f t="shared" si="1"/>
        <v>2.345065303351063E-2</v>
      </c>
      <c r="AA16" s="29">
        <f t="shared" si="2"/>
        <v>0.28263341006655512</v>
      </c>
      <c r="AB16" s="18">
        <f t="shared" si="8"/>
        <v>4.3411075678181721</v>
      </c>
    </row>
    <row r="17" spans="2:28" ht="15.75" thickBot="1" x14ac:dyDescent="0.3">
      <c r="B17" s="58" t="s">
        <v>149</v>
      </c>
      <c r="C17" s="58"/>
      <c r="D17" s="58"/>
      <c r="E17" s="58"/>
      <c r="F17" s="58"/>
      <c r="G17" s="47"/>
      <c r="H17" s="4"/>
      <c r="I17" s="4"/>
      <c r="J17" s="4"/>
      <c r="K17" s="4"/>
      <c r="O17" s="57" t="s">
        <v>146</v>
      </c>
      <c r="P17" s="57"/>
      <c r="Q17" s="57"/>
      <c r="R17" s="20"/>
      <c r="W17" s="28" t="s">
        <v>119</v>
      </c>
      <c r="X17" s="28">
        <v>4</v>
      </c>
      <c r="Y17" s="29">
        <f t="shared" si="0"/>
        <v>1.7587989775132973E-2</v>
      </c>
      <c r="Z17" s="29">
        <f t="shared" si="1"/>
        <v>1.7587989775132973E-2</v>
      </c>
      <c r="AA17" s="29">
        <f t="shared" si="2"/>
        <v>0.24960054912177684</v>
      </c>
      <c r="AB17" s="18">
        <f t="shared" si="8"/>
        <v>4.341084972420016</v>
      </c>
    </row>
    <row r="18" spans="2:28" ht="15.75" thickBot="1" x14ac:dyDescent="0.3">
      <c r="B18" s="43" t="s">
        <v>28</v>
      </c>
      <c r="C18" s="4" t="s">
        <v>24</v>
      </c>
      <c r="D18" s="4"/>
      <c r="E18" s="4"/>
      <c r="F18" s="41"/>
      <c r="G18" s="9" t="s">
        <v>23</v>
      </c>
      <c r="H18" s="10" t="s">
        <v>1</v>
      </c>
      <c r="I18" s="10" t="s">
        <v>18</v>
      </c>
      <c r="J18" s="10" t="s">
        <v>19</v>
      </c>
      <c r="K18" s="10" t="s">
        <v>139</v>
      </c>
      <c r="L18" s="11" t="s">
        <v>145</v>
      </c>
      <c r="W18" s="28" t="s">
        <v>11</v>
      </c>
      <c r="X18" s="28">
        <v>5</v>
      </c>
      <c r="Y18" s="29">
        <f t="shared" si="0"/>
        <v>1.4070391820106377E-2</v>
      </c>
      <c r="Z18" s="29">
        <f t="shared" si="1"/>
        <v>1.4070391820106377E-2</v>
      </c>
      <c r="AA18" s="29">
        <f t="shared" si="2"/>
        <v>0.21616141254093868</v>
      </c>
      <c r="AB18" s="18">
        <f t="shared" si="8"/>
        <v>4.3410714151811218</v>
      </c>
    </row>
    <row r="19" spans="2:28" x14ac:dyDescent="0.25">
      <c r="B19" s="43" t="s">
        <v>29</v>
      </c>
      <c r="C19" s="4" t="s">
        <v>25</v>
      </c>
      <c r="D19" s="4"/>
      <c r="E19" s="4"/>
      <c r="F19" s="4"/>
      <c r="G19" s="3" t="s">
        <v>24</v>
      </c>
      <c r="H19" s="18">
        <f>1.5/12</f>
        <v>0.125</v>
      </c>
      <c r="I19" s="29">
        <f>((1-EXP(-$R$7*H19))/($R$7*H19))</f>
        <v>0.4675974330642011</v>
      </c>
      <c r="J19" s="29">
        <f>(((1-EXP(-$R$7*H19))/($R$7*H19))-EXP(-$R$7*H19))</f>
        <v>0.29841550665190919</v>
      </c>
      <c r="K19" s="29">
        <f>(((1-EXP(-$R$8*H19))/($R$8*H19))-EXP(-$R$8*H19))</f>
        <v>4.9952283719799651E-2</v>
      </c>
      <c r="L19" s="17">
        <f>$R$3+($R$4*I19)+($R$5*J19)+($R$6*K19)</f>
        <v>4.3428193620816922</v>
      </c>
      <c r="N19" s="14" t="s">
        <v>159</v>
      </c>
      <c r="W19" s="28" t="s">
        <v>12</v>
      </c>
      <c r="X19" s="28">
        <v>6</v>
      </c>
      <c r="Y19" s="29">
        <f t="shared" si="0"/>
        <v>1.1725326516755315E-2</v>
      </c>
      <c r="Z19" s="29">
        <f t="shared" si="1"/>
        <v>1.1725326516755315E-2</v>
      </c>
      <c r="AA19" s="29">
        <f t="shared" si="2"/>
        <v>0.18727111927736245</v>
      </c>
      <c r="AB19" s="18">
        <f t="shared" si="8"/>
        <v>4.3410623770218599</v>
      </c>
    </row>
    <row r="20" spans="2:28" x14ac:dyDescent="0.25">
      <c r="B20" s="43" t="s">
        <v>30</v>
      </c>
      <c r="C20" s="4" t="s">
        <v>12</v>
      </c>
      <c r="D20" s="4"/>
      <c r="E20" s="4"/>
      <c r="F20" s="4"/>
      <c r="G20" s="3" t="s">
        <v>25</v>
      </c>
      <c r="H20" s="18">
        <f>2.5/12</f>
        <v>0.20833333333333334</v>
      </c>
      <c r="I20" s="29">
        <f t="shared" ref="I20:I23" si="9">((1-EXP(-$R$7*H20))/($R$7*H20))</f>
        <v>0.32021345706188781</v>
      </c>
      <c r="J20" s="29">
        <f t="shared" ref="J20:J23" si="10">(((1-EXP(-$R$7*H20))/($R$7*H20))-EXP(-$R$7*H20))</f>
        <v>0.26846191724426988</v>
      </c>
      <c r="K20" s="29">
        <f t="shared" ref="K20:K23" si="11">(((1-EXP(-$R$8*H20))/($R$8*H20))-EXP(-$R$8*H20))</f>
        <v>7.9423084224755636E-2</v>
      </c>
      <c r="L20" s="17">
        <f t="shared" ref="L20:L23" si="12">$R$3+($R$4*I20)+($R$5*J20)+($R$6*K20)</f>
        <v>4.3422513267924616</v>
      </c>
      <c r="N20" s="12" t="s">
        <v>107</v>
      </c>
      <c r="W20" s="28" t="s">
        <v>13</v>
      </c>
      <c r="X20" s="28">
        <v>7</v>
      </c>
      <c r="Y20" s="29">
        <f t="shared" si="0"/>
        <v>1.0050279871504557E-2</v>
      </c>
      <c r="Z20" s="29">
        <f t="shared" si="1"/>
        <v>1.0050279871504557E-2</v>
      </c>
      <c r="AA20" s="29">
        <f t="shared" si="2"/>
        <v>0.16358886841490472</v>
      </c>
      <c r="AB20" s="18">
        <f t="shared" si="8"/>
        <v>4.3410559211938144</v>
      </c>
    </row>
    <row r="21" spans="2:28" x14ac:dyDescent="0.25">
      <c r="B21" s="43" t="s">
        <v>31</v>
      </c>
      <c r="C21" s="4" t="s">
        <v>26</v>
      </c>
      <c r="D21" s="4"/>
      <c r="E21" s="4"/>
      <c r="F21" s="4"/>
      <c r="G21" s="3" t="s">
        <v>12</v>
      </c>
      <c r="H21" s="4">
        <v>6</v>
      </c>
      <c r="I21" s="29">
        <f t="shared" si="9"/>
        <v>1.1725326516755315E-2</v>
      </c>
      <c r="J21" s="29">
        <f t="shared" si="10"/>
        <v>1.1725326516755315E-2</v>
      </c>
      <c r="K21" s="29">
        <f t="shared" si="11"/>
        <v>0.18727111927736245</v>
      </c>
      <c r="L21" s="17">
        <f t="shared" si="12"/>
        <v>4.3410623770218599</v>
      </c>
      <c r="N21" s="12" t="s">
        <v>108</v>
      </c>
      <c r="W21" s="28" t="s">
        <v>120</v>
      </c>
      <c r="X21" s="28">
        <v>8</v>
      </c>
      <c r="Y21" s="29">
        <f t="shared" si="0"/>
        <v>8.7939948875664867E-3</v>
      </c>
      <c r="Z21" s="29">
        <f t="shared" si="1"/>
        <v>8.7939948875664867E-3</v>
      </c>
      <c r="AA21" s="29">
        <f t="shared" si="2"/>
        <v>0.14445645702710119</v>
      </c>
      <c r="AB21" s="18">
        <f t="shared" si="8"/>
        <v>4.3410510793227814</v>
      </c>
    </row>
    <row r="22" spans="2:28" x14ac:dyDescent="0.25">
      <c r="B22" s="43" t="s">
        <v>32</v>
      </c>
      <c r="C22" s="4" t="s">
        <v>16</v>
      </c>
      <c r="D22" s="4"/>
      <c r="E22" s="4"/>
      <c r="F22" s="4"/>
      <c r="G22" s="3" t="s">
        <v>26</v>
      </c>
      <c r="H22" s="4">
        <v>27</v>
      </c>
      <c r="I22" s="29">
        <f t="shared" si="9"/>
        <v>2.6056281148345143E-3</v>
      </c>
      <c r="J22" s="29">
        <f t="shared" si="10"/>
        <v>2.6056281148345143E-3</v>
      </c>
      <c r="K22" s="29">
        <f t="shared" si="11"/>
        <v>4.3155941013334732E-2</v>
      </c>
      <c r="L22" s="17">
        <f t="shared" si="12"/>
        <v>4.3410272286247276</v>
      </c>
      <c r="W22" s="28" t="s">
        <v>121</v>
      </c>
      <c r="X22" s="28">
        <v>9</v>
      </c>
      <c r="Y22" s="29">
        <f t="shared" si="0"/>
        <v>7.8168843445035434E-3</v>
      </c>
      <c r="Z22" s="29">
        <f t="shared" si="1"/>
        <v>7.8168843445035434E-3</v>
      </c>
      <c r="AA22" s="29">
        <f t="shared" si="2"/>
        <v>0.12896846182598048</v>
      </c>
      <c r="AB22" s="18">
        <f t="shared" si="8"/>
        <v>4.3410473134230889</v>
      </c>
    </row>
    <row r="23" spans="2:28" ht="15.75" thickBot="1" x14ac:dyDescent="0.3">
      <c r="B23" s="4"/>
      <c r="C23" s="4"/>
      <c r="D23" s="4"/>
      <c r="E23" s="4"/>
      <c r="F23" s="4"/>
      <c r="G23" s="6" t="s">
        <v>16</v>
      </c>
      <c r="H23" s="7">
        <v>30</v>
      </c>
      <c r="I23" s="31">
        <f t="shared" si="9"/>
        <v>2.3450653033510634E-3</v>
      </c>
      <c r="J23" s="31">
        <f t="shared" si="10"/>
        <v>2.3450653033510634E-3</v>
      </c>
      <c r="K23" s="31">
        <f t="shared" si="11"/>
        <v>3.8840346986298152E-2</v>
      </c>
      <c r="L23" s="35">
        <f t="shared" si="12"/>
        <v>4.3410262243848097</v>
      </c>
      <c r="W23" s="28" t="s">
        <v>14</v>
      </c>
      <c r="X23" s="28">
        <v>10</v>
      </c>
      <c r="Y23" s="29">
        <f t="shared" si="0"/>
        <v>7.0351959100531884E-3</v>
      </c>
      <c r="Z23" s="29">
        <f t="shared" si="1"/>
        <v>7.0351959100531884E-3</v>
      </c>
      <c r="AA23" s="29">
        <f t="shared" si="2"/>
        <v>0.11631177894441952</v>
      </c>
      <c r="AB23" s="18">
        <f t="shared" si="8"/>
        <v>4.3410443007033344</v>
      </c>
    </row>
    <row r="24" spans="2:28" x14ac:dyDescent="0.25">
      <c r="W24" s="28" t="s">
        <v>122</v>
      </c>
      <c r="X24" s="28">
        <v>11</v>
      </c>
      <c r="Y24" s="29">
        <f t="shared" si="0"/>
        <v>6.3956326455028994E-3</v>
      </c>
      <c r="Z24" s="29">
        <f t="shared" si="1"/>
        <v>6.3956326455028994E-3</v>
      </c>
      <c r="AA24" s="29">
        <f t="shared" si="2"/>
        <v>0.10584035065051543</v>
      </c>
      <c r="AB24" s="18">
        <f t="shared" si="8"/>
        <v>4.3410418357508087</v>
      </c>
    </row>
    <row r="25" spans="2:28" x14ac:dyDescent="0.25">
      <c r="W25" s="28" t="s">
        <v>123</v>
      </c>
      <c r="X25" s="28">
        <v>12</v>
      </c>
      <c r="Y25" s="29">
        <f t="shared" si="0"/>
        <v>5.8626632583776575E-3</v>
      </c>
      <c r="Z25" s="29">
        <f t="shared" si="1"/>
        <v>5.8626632583776575E-3</v>
      </c>
      <c r="AA25" s="29">
        <f t="shared" si="2"/>
        <v>9.7063915751009366E-2</v>
      </c>
      <c r="AB25" s="18">
        <f t="shared" si="8"/>
        <v>4.341039781623703</v>
      </c>
    </row>
    <row r="26" spans="2:28" x14ac:dyDescent="0.25">
      <c r="W26" s="28" t="s">
        <v>124</v>
      </c>
      <c r="X26" s="28">
        <v>13</v>
      </c>
      <c r="Y26" s="29">
        <f t="shared" si="0"/>
        <v>5.4116891615793765E-3</v>
      </c>
      <c r="Z26" s="29">
        <f t="shared" si="1"/>
        <v>5.4116891615793765E-3</v>
      </c>
      <c r="AA26" s="29">
        <f t="shared" si="2"/>
        <v>8.9616012109447626E-2</v>
      </c>
      <c r="AB26" s="18">
        <f t="shared" si="8"/>
        <v>4.3410380435161526</v>
      </c>
    </row>
    <row r="27" spans="2:28" x14ac:dyDescent="0.25">
      <c r="W27" s="28" t="s">
        <v>125</v>
      </c>
      <c r="X27" s="28">
        <v>14</v>
      </c>
      <c r="Y27" s="29">
        <f t="shared" si="0"/>
        <v>5.0251399357522783E-3</v>
      </c>
      <c r="Z27" s="29">
        <f t="shared" si="1"/>
        <v>5.0251399357522783E-3</v>
      </c>
      <c r="AA27" s="29">
        <f t="shared" si="2"/>
        <v>8.3222758465900812E-2</v>
      </c>
      <c r="AB27" s="18">
        <f t="shared" si="8"/>
        <v>4.3410365537096807</v>
      </c>
    </row>
    <row r="28" spans="2:28" x14ac:dyDescent="0.25">
      <c r="W28" s="28" t="s">
        <v>126</v>
      </c>
      <c r="X28" s="28">
        <v>15</v>
      </c>
      <c r="Y28" s="29">
        <f t="shared" si="0"/>
        <v>4.6901306067021267E-3</v>
      </c>
      <c r="Z28" s="29">
        <f t="shared" si="1"/>
        <v>4.6901306067021267E-3</v>
      </c>
      <c r="AA28" s="29">
        <f t="shared" si="2"/>
        <v>7.767792879357574E-2</v>
      </c>
      <c r="AB28" s="18">
        <f t="shared" si="8"/>
        <v>4.3410352625440716</v>
      </c>
    </row>
    <row r="29" spans="2:28" x14ac:dyDescent="0.25">
      <c r="W29" s="28" t="s">
        <v>127</v>
      </c>
      <c r="X29" s="28">
        <v>16</v>
      </c>
      <c r="Y29" s="29">
        <f t="shared" si="0"/>
        <v>4.3969974437832434E-3</v>
      </c>
      <c r="Z29" s="29">
        <f t="shared" si="1"/>
        <v>4.3969974437832434E-3</v>
      </c>
      <c r="AA29" s="29">
        <f t="shared" si="2"/>
        <v>7.2824483676770579E-2</v>
      </c>
      <c r="AB29" s="18">
        <f t="shared" si="8"/>
        <v>4.3410341327741637</v>
      </c>
    </row>
    <row r="30" spans="2:28" x14ac:dyDescent="0.25">
      <c r="W30" s="28" t="s">
        <v>128</v>
      </c>
      <c r="X30" s="28">
        <v>17</v>
      </c>
      <c r="Y30" s="29">
        <f t="shared" si="0"/>
        <v>4.1383505353254054E-3</v>
      </c>
      <c r="Z30" s="29">
        <f t="shared" si="1"/>
        <v>4.1383505353254054E-3</v>
      </c>
      <c r="AA30" s="29">
        <f t="shared" si="2"/>
        <v>6.8541296101260571E-2</v>
      </c>
      <c r="AB30" s="18">
        <f t="shared" si="8"/>
        <v>4.3410331359183632</v>
      </c>
    </row>
    <row r="31" spans="2:28" x14ac:dyDescent="0.25">
      <c r="W31" s="28" t="s">
        <v>129</v>
      </c>
      <c r="X31" s="28">
        <v>18</v>
      </c>
      <c r="Y31" s="29">
        <f t="shared" si="0"/>
        <v>3.9084421722517717E-3</v>
      </c>
      <c r="Z31" s="29">
        <f t="shared" si="1"/>
        <v>3.9084421722517717E-3</v>
      </c>
      <c r="AA31" s="29">
        <f t="shared" si="2"/>
        <v>6.4733703530615444E-2</v>
      </c>
      <c r="AB31" s="18">
        <f t="shared" si="8"/>
        <v>4.3410322498243179</v>
      </c>
    </row>
    <row r="32" spans="2:28" x14ac:dyDescent="0.25">
      <c r="W32" s="28" t="s">
        <v>130</v>
      </c>
      <c r="X32" s="28">
        <v>19</v>
      </c>
      <c r="Y32" s="29">
        <f t="shared" si="0"/>
        <v>3.7027346895016785E-3</v>
      </c>
      <c r="Z32" s="29">
        <f t="shared" si="1"/>
        <v>3.7027346895016785E-3</v>
      </c>
      <c r="AA32" s="29">
        <f t="shared" si="2"/>
        <v>6.132677572782521E-2</v>
      </c>
      <c r="AB32" s="18">
        <f t="shared" si="8"/>
        <v>4.3410314570033295</v>
      </c>
    </row>
    <row r="33" spans="23:28" x14ac:dyDescent="0.25">
      <c r="W33" s="28" t="s">
        <v>94</v>
      </c>
      <c r="X33" s="28">
        <v>20</v>
      </c>
      <c r="Y33" s="29">
        <f t="shared" si="0"/>
        <v>3.5175979550265942E-3</v>
      </c>
      <c r="Z33" s="29">
        <f t="shared" si="1"/>
        <v>3.5175979550265942E-3</v>
      </c>
      <c r="AA33" s="29">
        <f t="shared" si="2"/>
        <v>5.8260483315675106E-2</v>
      </c>
      <c r="AB33" s="18">
        <f t="shared" si="8"/>
        <v>4.3410307434644411</v>
      </c>
    </row>
    <row r="34" spans="23:28" x14ac:dyDescent="0.25">
      <c r="W34" s="28" t="s">
        <v>131</v>
      </c>
      <c r="X34" s="28">
        <v>21</v>
      </c>
      <c r="Y34" s="29">
        <f t="shared" si="0"/>
        <v>3.3500932905015188E-3</v>
      </c>
      <c r="Z34" s="29">
        <f t="shared" si="1"/>
        <v>3.3500932905015188E-3</v>
      </c>
      <c r="AA34" s="29">
        <f t="shared" si="2"/>
        <v>5.5486194272750353E-2</v>
      </c>
      <c r="AB34" s="18">
        <f t="shared" si="8"/>
        <v>4.3410300978816361</v>
      </c>
    </row>
    <row r="35" spans="23:28" x14ac:dyDescent="0.25">
      <c r="W35" s="28" t="s">
        <v>132</v>
      </c>
      <c r="X35" s="28">
        <v>22</v>
      </c>
      <c r="Y35" s="29">
        <f t="shared" si="0"/>
        <v>3.1978163227514497E-3</v>
      </c>
      <c r="Z35" s="29">
        <f t="shared" si="1"/>
        <v>3.1978163227514497E-3</v>
      </c>
      <c r="AA35" s="29">
        <f t="shared" si="2"/>
        <v>5.2964102889101874E-2</v>
      </c>
      <c r="AB35" s="18">
        <f t="shared" si="8"/>
        <v>4.3410295109881778</v>
      </c>
    </row>
    <row r="36" spans="23:28" x14ac:dyDescent="0.25">
      <c r="W36" s="28" t="s">
        <v>133</v>
      </c>
      <c r="X36" s="28">
        <v>23</v>
      </c>
      <c r="Y36" s="29">
        <f t="shared" si="0"/>
        <v>3.0587808304579083E-3</v>
      </c>
      <c r="Z36" s="29">
        <f t="shared" si="1"/>
        <v>3.0587808304579083E-3</v>
      </c>
      <c r="AA36" s="29">
        <f t="shared" si="2"/>
        <v>5.0661319353340464E-2</v>
      </c>
      <c r="AB36" s="18">
        <f t="shared" si="8"/>
        <v>4.3410289751289328</v>
      </c>
    </row>
    <row r="37" spans="23:28" x14ac:dyDescent="0.25">
      <c r="W37" s="28" t="s">
        <v>134</v>
      </c>
      <c r="X37" s="28">
        <v>24</v>
      </c>
      <c r="Y37" s="29">
        <f t="shared" si="0"/>
        <v>2.9313316291888288E-3</v>
      </c>
      <c r="Z37" s="29">
        <f t="shared" si="1"/>
        <v>2.9313316291888288E-3</v>
      </c>
      <c r="AA37" s="29">
        <f t="shared" si="2"/>
        <v>4.8550432551918252E-2</v>
      </c>
      <c r="AB37" s="18">
        <f t="shared" si="8"/>
        <v>4.3410284839246254</v>
      </c>
    </row>
    <row r="38" spans="23:28" x14ac:dyDescent="0.25">
      <c r="W38" s="28" t="s">
        <v>135</v>
      </c>
      <c r="X38" s="28">
        <v>25</v>
      </c>
      <c r="Y38" s="29">
        <f t="shared" si="0"/>
        <v>2.8140783640212756E-3</v>
      </c>
      <c r="Z38" s="29">
        <f t="shared" si="1"/>
        <v>2.8140783640212756E-3</v>
      </c>
      <c r="AA38" s="29">
        <f t="shared" si="2"/>
        <v>4.66084158884464E-2</v>
      </c>
      <c r="AB38" s="18">
        <f t="shared" si="8"/>
        <v>4.3410280320166619</v>
      </c>
    </row>
    <row r="39" spans="23:28" x14ac:dyDescent="0.25">
      <c r="W39" s="28" t="s">
        <v>136</v>
      </c>
      <c r="X39" s="28">
        <v>26</v>
      </c>
      <c r="Y39" s="29">
        <f t="shared" si="0"/>
        <v>2.7058445807896883E-3</v>
      </c>
      <c r="Z39" s="29">
        <f t="shared" si="1"/>
        <v>2.7058445807896883E-3</v>
      </c>
      <c r="AA39" s="29">
        <f t="shared" si="2"/>
        <v>4.4815784779081179E-2</v>
      </c>
      <c r="AB39" s="18">
        <f t="shared" si="8"/>
        <v>4.3410276148708498</v>
      </c>
    </row>
    <row r="40" spans="23:28" x14ac:dyDescent="0.25">
      <c r="W40" s="28" t="s">
        <v>26</v>
      </c>
      <c r="X40" s="28">
        <v>27</v>
      </c>
      <c r="Y40" s="29">
        <f t="shared" si="0"/>
        <v>2.6056281148345143E-3</v>
      </c>
      <c r="Z40" s="29">
        <f t="shared" si="1"/>
        <v>2.6056281148345143E-3</v>
      </c>
      <c r="AA40" s="29">
        <f t="shared" si="2"/>
        <v>4.3155941013334732E-2</v>
      </c>
      <c r="AB40" s="18">
        <f t="shared" si="8"/>
        <v>4.3410272286247276</v>
      </c>
    </row>
    <row r="41" spans="23:28" x14ac:dyDescent="0.25">
      <c r="W41" s="28" t="s">
        <v>137</v>
      </c>
      <c r="X41" s="28">
        <v>28</v>
      </c>
      <c r="Y41" s="29">
        <f t="shared" si="0"/>
        <v>2.5125699678761391E-3</v>
      </c>
      <c r="Z41" s="29">
        <f t="shared" si="1"/>
        <v>2.5125699678761391E-3</v>
      </c>
      <c r="AA41" s="29">
        <f t="shared" si="2"/>
        <v>4.1614657454486996E-2</v>
      </c>
      <c r="AB41" s="18">
        <f t="shared" si="8"/>
        <v>4.3410268699676138</v>
      </c>
    </row>
    <row r="42" spans="23:28" x14ac:dyDescent="0.25">
      <c r="W42" s="28" t="s">
        <v>138</v>
      </c>
      <c r="X42" s="28">
        <v>29</v>
      </c>
      <c r="Y42" s="29">
        <f t="shared" si="0"/>
        <v>2.4259296241562721E-3</v>
      </c>
      <c r="Z42" s="29">
        <f t="shared" si="1"/>
        <v>2.4259296241562721E-3</v>
      </c>
      <c r="AA42" s="29">
        <f t="shared" si="2"/>
        <v>4.0179669287091158E-2</v>
      </c>
      <c r="AB42" s="18">
        <f t="shared" si="8"/>
        <v>4.3410265360454741</v>
      </c>
    </row>
    <row r="43" spans="23:28" x14ac:dyDescent="0.25">
      <c r="W43" s="28" t="s">
        <v>16</v>
      </c>
      <c r="X43" s="28">
        <v>30</v>
      </c>
      <c r="Y43" s="29">
        <f t="shared" si="0"/>
        <v>2.3450653033510634E-3</v>
      </c>
      <c r="Z43" s="29">
        <f t="shared" si="1"/>
        <v>2.3450653033510634E-3</v>
      </c>
      <c r="AA43" s="29">
        <f t="shared" si="2"/>
        <v>3.8840346986298152E-2</v>
      </c>
      <c r="AB43" s="18">
        <f t="shared" si="8"/>
        <v>4.3410262243848097</v>
      </c>
    </row>
  </sheetData>
  <sheetProtection algorithmName="SHA-512" hashValue="66YBugCjqGprACfxfuUtffaHZ1qpPgtR8jB0r8jgKixZTr9CVse+28AXNLPERsaFpRKONm6Vcq5E+qkG65TNKw==" saltValue="uMo8ALpeNG+sov6KUddaOQ==" spinCount="100000" sheet="1" objects="1" scenarios="1"/>
  <mergeCells count="2">
    <mergeCell ref="O17:Q17"/>
    <mergeCell ref="B17:F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3"/>
  <sheetViews>
    <sheetView zoomScale="95" zoomScaleNormal="95" workbookViewId="0"/>
  </sheetViews>
  <sheetFormatPr defaultRowHeight="15" x14ac:dyDescent="0.25"/>
  <cols>
    <col min="1" max="1" width="1.5703125" style="28" customWidth="1"/>
    <col min="2" max="2" width="12" style="28" customWidth="1"/>
    <col min="3" max="3" width="13.85546875" style="28" customWidth="1"/>
    <col min="4" max="4" width="12.5703125" style="28" customWidth="1"/>
    <col min="5" max="5" width="11.140625" style="28" customWidth="1"/>
    <col min="6" max="6" width="11.42578125" style="28" customWidth="1"/>
    <col min="7" max="7" width="12.42578125" style="28" customWidth="1"/>
    <col min="8" max="8" width="10.85546875" style="28" customWidth="1"/>
    <col min="9" max="9" width="14.42578125" style="28" customWidth="1"/>
    <col min="10" max="10" width="9.140625" style="28"/>
    <col min="11" max="11" width="11.28515625" style="28" customWidth="1"/>
    <col min="12" max="12" width="9.85546875" style="28" customWidth="1"/>
    <col min="13" max="13" width="23" style="28" customWidth="1"/>
    <col min="14" max="16384" width="9.140625" style="28"/>
  </cols>
  <sheetData>
    <row r="1" spans="2:19" ht="7.5" customHeight="1" thickBot="1" x14ac:dyDescent="0.3"/>
    <row r="2" spans="2:19" ht="15.75" thickBot="1" x14ac:dyDescent="0.3">
      <c r="B2" s="9" t="s">
        <v>0</v>
      </c>
      <c r="C2" s="10" t="s">
        <v>1</v>
      </c>
      <c r="D2" s="11" t="s">
        <v>2</v>
      </c>
      <c r="L2" s="9" t="s">
        <v>1</v>
      </c>
      <c r="M2" s="11" t="s">
        <v>158</v>
      </c>
      <c r="N2" s="10" t="s">
        <v>151</v>
      </c>
      <c r="O2" s="10" t="s">
        <v>152</v>
      </c>
      <c r="P2" s="10" t="s">
        <v>153</v>
      </c>
      <c r="Q2" s="10" t="s">
        <v>154</v>
      </c>
      <c r="R2" s="10" t="s">
        <v>155</v>
      </c>
      <c r="S2" s="11" t="s">
        <v>156</v>
      </c>
    </row>
    <row r="3" spans="2:19" x14ac:dyDescent="0.25">
      <c r="B3" s="15" t="s">
        <v>87</v>
      </c>
      <c r="C3" s="4" t="s">
        <v>3</v>
      </c>
      <c r="D3" s="16">
        <v>4.37</v>
      </c>
      <c r="L3" s="3" t="s">
        <v>3</v>
      </c>
      <c r="M3" s="54">
        <v>4.37</v>
      </c>
      <c r="N3" s="4" t="s">
        <v>157</v>
      </c>
      <c r="O3" s="4" t="s">
        <v>157</v>
      </c>
      <c r="P3" s="4" t="s">
        <v>157</v>
      </c>
      <c r="Q3" s="4" t="s">
        <v>157</v>
      </c>
      <c r="R3" s="4" t="s">
        <v>157</v>
      </c>
      <c r="S3" s="5" t="s">
        <v>157</v>
      </c>
    </row>
    <row r="4" spans="2:19" x14ac:dyDescent="0.25">
      <c r="B4" s="3"/>
      <c r="C4" s="4" t="s">
        <v>4</v>
      </c>
      <c r="D4" s="5">
        <v>4.3499999999999996</v>
      </c>
      <c r="L4" s="3" t="s">
        <v>4</v>
      </c>
      <c r="M4" s="53">
        <v>4.3499999999999996</v>
      </c>
      <c r="N4" s="4" t="s">
        <v>157</v>
      </c>
      <c r="O4" s="4" t="s">
        <v>157</v>
      </c>
      <c r="P4" s="4" t="s">
        <v>157</v>
      </c>
      <c r="Q4" s="4" t="s">
        <v>157</v>
      </c>
      <c r="R4" s="4" t="s">
        <v>157</v>
      </c>
      <c r="S4" s="5" t="s">
        <v>157</v>
      </c>
    </row>
    <row r="5" spans="2:19" x14ac:dyDescent="0.25">
      <c r="B5" s="3"/>
      <c r="C5" s="4" t="s">
        <v>5</v>
      </c>
      <c r="D5" s="5">
        <v>4.38</v>
      </c>
      <c r="L5" s="3" t="s">
        <v>5</v>
      </c>
      <c r="M5" s="53">
        <v>4.38</v>
      </c>
      <c r="N5" s="4" t="s">
        <v>157</v>
      </c>
      <c r="O5" s="4" t="s">
        <v>157</v>
      </c>
      <c r="P5" s="4" t="s">
        <v>157</v>
      </c>
      <c r="Q5" s="4" t="s">
        <v>157</v>
      </c>
      <c r="R5" s="4" t="s">
        <v>157</v>
      </c>
      <c r="S5" s="5" t="s">
        <v>157</v>
      </c>
    </row>
    <row r="6" spans="2:19" x14ac:dyDescent="0.25">
      <c r="B6" s="3"/>
      <c r="C6" s="4" t="s">
        <v>6</v>
      </c>
      <c r="D6" s="5">
        <v>4.43</v>
      </c>
      <c r="L6" s="3" t="s">
        <v>6</v>
      </c>
      <c r="M6" s="53">
        <v>4.43</v>
      </c>
      <c r="N6" s="4" t="s">
        <v>157</v>
      </c>
      <c r="O6" s="4" t="s">
        <v>157</v>
      </c>
      <c r="P6" s="4" t="s">
        <v>157</v>
      </c>
      <c r="Q6" s="4" t="s">
        <v>157</v>
      </c>
      <c r="R6" s="4" t="s">
        <v>157</v>
      </c>
      <c r="S6" s="5" t="s">
        <v>157</v>
      </c>
    </row>
    <row r="7" spans="2:19" x14ac:dyDescent="0.25">
      <c r="B7" s="3"/>
      <c r="C7" s="4" t="s">
        <v>7</v>
      </c>
      <c r="D7" s="5">
        <v>4.29</v>
      </c>
      <c r="L7" s="3" t="s">
        <v>112</v>
      </c>
      <c r="M7" s="17">
        <f>Q7+(((O7-P7)*(S7-Q7))/(R7-P7))</f>
        <v>4.3599999999999994</v>
      </c>
      <c r="N7" s="4">
        <f>M7</f>
        <v>4.3599999999999994</v>
      </c>
      <c r="O7" s="29">
        <f>5/12</f>
        <v>0.41666666666666669</v>
      </c>
      <c r="P7" s="29">
        <f>4/12</f>
        <v>0.33333333333333331</v>
      </c>
      <c r="Q7" s="4">
        <f>D6</f>
        <v>4.43</v>
      </c>
      <c r="R7" s="4">
        <f>6/12</f>
        <v>0.5</v>
      </c>
      <c r="S7" s="5">
        <f>D7</f>
        <v>4.29</v>
      </c>
    </row>
    <row r="8" spans="2:19" x14ac:dyDescent="0.25">
      <c r="B8" s="3"/>
      <c r="C8" s="4" t="s">
        <v>8</v>
      </c>
      <c r="D8" s="5">
        <v>4.0999999999999996</v>
      </c>
      <c r="L8" s="3" t="s">
        <v>7</v>
      </c>
      <c r="M8" s="53">
        <v>4.29</v>
      </c>
      <c r="N8" s="4" t="s">
        <v>157</v>
      </c>
      <c r="O8" s="29" t="s">
        <v>157</v>
      </c>
      <c r="P8" s="4" t="s">
        <v>157</v>
      </c>
      <c r="Q8" s="4" t="s">
        <v>157</v>
      </c>
      <c r="R8" s="4" t="s">
        <v>157</v>
      </c>
      <c r="S8" s="5" t="s">
        <v>157</v>
      </c>
    </row>
    <row r="9" spans="2:19" x14ac:dyDescent="0.25">
      <c r="B9" s="3"/>
      <c r="C9" s="4" t="s">
        <v>9</v>
      </c>
      <c r="D9" s="17">
        <v>3.96</v>
      </c>
      <c r="L9" s="3" t="s">
        <v>113</v>
      </c>
      <c r="M9" s="17">
        <f>Q9+(((O9-P9)*(S9-Q9))/(R9-P9))</f>
        <v>4.2583333333333329</v>
      </c>
      <c r="N9" s="18">
        <f>M9</f>
        <v>4.2583333333333329</v>
      </c>
      <c r="O9" s="29">
        <f>7/12</f>
        <v>0.58333333333333337</v>
      </c>
      <c r="P9" s="4">
        <f>6/12</f>
        <v>0.5</v>
      </c>
      <c r="Q9" s="4">
        <f>$D$7</f>
        <v>4.29</v>
      </c>
      <c r="R9" s="4">
        <v>1</v>
      </c>
      <c r="S9" s="5">
        <f>$D$8</f>
        <v>4.0999999999999996</v>
      </c>
    </row>
    <row r="10" spans="2:19" x14ac:dyDescent="0.25">
      <c r="B10" s="3"/>
      <c r="C10" s="4" t="s">
        <v>10</v>
      </c>
      <c r="D10" s="5">
        <v>3.95</v>
      </c>
      <c r="L10" s="3" t="s">
        <v>114</v>
      </c>
      <c r="M10" s="17">
        <f>Q10+(((O10-P10)*(S10-Q10))/(R10-P10))</f>
        <v>4.2266666666666666</v>
      </c>
      <c r="N10" s="18">
        <f>M10</f>
        <v>4.2266666666666666</v>
      </c>
      <c r="O10" s="29">
        <f>8/12</f>
        <v>0.66666666666666663</v>
      </c>
      <c r="P10" s="4">
        <f t="shared" ref="P10:P13" si="0">6/12</f>
        <v>0.5</v>
      </c>
      <c r="Q10" s="4">
        <f t="shared" ref="Q10:Q13" si="1">$D$7</f>
        <v>4.29</v>
      </c>
      <c r="R10" s="4">
        <v>1</v>
      </c>
      <c r="S10" s="5">
        <f t="shared" ref="S10:S13" si="2">$D$8</f>
        <v>4.0999999999999996</v>
      </c>
    </row>
    <row r="11" spans="2:19" x14ac:dyDescent="0.25">
      <c r="B11" s="3"/>
      <c r="C11" s="4" t="s">
        <v>11</v>
      </c>
      <c r="D11" s="5">
        <v>4.07</v>
      </c>
      <c r="L11" s="3" t="s">
        <v>115</v>
      </c>
      <c r="M11" s="17">
        <f t="shared" ref="M11:M13" si="3">Q11+(((O11-P11)*(S11-Q11))/(R11-P11))</f>
        <v>4.1950000000000003</v>
      </c>
      <c r="N11" s="18">
        <f t="shared" ref="N11:N13" si="4">M11</f>
        <v>4.1950000000000003</v>
      </c>
      <c r="O11" s="29">
        <f>9/12</f>
        <v>0.75</v>
      </c>
      <c r="P11" s="4">
        <f t="shared" si="0"/>
        <v>0.5</v>
      </c>
      <c r="Q11" s="4">
        <f t="shared" si="1"/>
        <v>4.29</v>
      </c>
      <c r="R11" s="4">
        <v>1</v>
      </c>
      <c r="S11" s="5">
        <f t="shared" si="2"/>
        <v>4.0999999999999996</v>
      </c>
    </row>
    <row r="12" spans="2:19" x14ac:dyDescent="0.25">
      <c r="B12" s="3"/>
      <c r="C12" s="4" t="s">
        <v>13</v>
      </c>
      <c r="D12" s="5">
        <v>4.25</v>
      </c>
      <c r="L12" s="3" t="s">
        <v>116</v>
      </c>
      <c r="M12" s="17">
        <f t="shared" si="3"/>
        <v>4.1633333333333331</v>
      </c>
      <c r="N12" s="18">
        <f t="shared" si="4"/>
        <v>4.1633333333333331</v>
      </c>
      <c r="O12" s="29">
        <f>10/12</f>
        <v>0.83333333333333337</v>
      </c>
      <c r="P12" s="4">
        <f t="shared" si="0"/>
        <v>0.5</v>
      </c>
      <c r="Q12" s="4">
        <f t="shared" si="1"/>
        <v>4.29</v>
      </c>
      <c r="R12" s="4">
        <v>1</v>
      </c>
      <c r="S12" s="5">
        <f t="shared" si="2"/>
        <v>4.0999999999999996</v>
      </c>
    </row>
    <row r="13" spans="2:19" x14ac:dyDescent="0.25">
      <c r="B13" s="3"/>
      <c r="C13" s="4" t="s">
        <v>14</v>
      </c>
      <c r="D13" s="5">
        <v>4.45</v>
      </c>
      <c r="L13" s="3" t="s">
        <v>117</v>
      </c>
      <c r="M13" s="17">
        <f t="shared" si="3"/>
        <v>4.1316666666666668</v>
      </c>
      <c r="N13" s="18">
        <f t="shared" si="4"/>
        <v>4.1316666666666668</v>
      </c>
      <c r="O13" s="29">
        <f>11/12</f>
        <v>0.91666666666666663</v>
      </c>
      <c r="P13" s="4">
        <f t="shared" si="0"/>
        <v>0.5</v>
      </c>
      <c r="Q13" s="4">
        <f t="shared" si="1"/>
        <v>4.29</v>
      </c>
      <c r="R13" s="4">
        <v>1</v>
      </c>
      <c r="S13" s="5">
        <f t="shared" si="2"/>
        <v>4.0999999999999996</v>
      </c>
    </row>
    <row r="14" spans="2:19" x14ac:dyDescent="0.25">
      <c r="B14" s="3"/>
      <c r="C14" s="4" t="s">
        <v>15</v>
      </c>
      <c r="D14" s="5">
        <v>4.93</v>
      </c>
      <c r="L14" s="3" t="s">
        <v>118</v>
      </c>
      <c r="M14" s="53">
        <v>4.0999999999999996</v>
      </c>
      <c r="N14" s="4" t="s">
        <v>157</v>
      </c>
      <c r="O14" s="4" t="s">
        <v>157</v>
      </c>
      <c r="P14" s="4" t="s">
        <v>157</v>
      </c>
      <c r="Q14" s="4" t="s">
        <v>157</v>
      </c>
      <c r="R14" s="4" t="s">
        <v>157</v>
      </c>
      <c r="S14" s="5" t="s">
        <v>157</v>
      </c>
    </row>
    <row r="15" spans="2:19" ht="15.75" thickBot="1" x14ac:dyDescent="0.3">
      <c r="B15" s="6"/>
      <c r="C15" s="7" t="s">
        <v>16</v>
      </c>
      <c r="D15" s="8">
        <v>4.91</v>
      </c>
      <c r="L15" s="3" t="s">
        <v>9</v>
      </c>
      <c r="M15" s="53">
        <v>3.96</v>
      </c>
      <c r="N15" s="4" t="s">
        <v>157</v>
      </c>
      <c r="O15" s="4" t="s">
        <v>157</v>
      </c>
      <c r="P15" s="4" t="s">
        <v>157</v>
      </c>
      <c r="Q15" s="4" t="s">
        <v>157</v>
      </c>
      <c r="R15" s="4" t="s">
        <v>157</v>
      </c>
      <c r="S15" s="5" t="s">
        <v>157</v>
      </c>
    </row>
    <row r="16" spans="2:19" x14ac:dyDescent="0.25">
      <c r="L16" s="3" t="s">
        <v>10</v>
      </c>
      <c r="M16" s="53">
        <v>3.95</v>
      </c>
      <c r="N16" s="4" t="s">
        <v>157</v>
      </c>
      <c r="O16" s="4" t="s">
        <v>157</v>
      </c>
      <c r="P16" s="4" t="s">
        <v>157</v>
      </c>
      <c r="Q16" s="4" t="s">
        <v>157</v>
      </c>
      <c r="R16" s="4" t="s">
        <v>157</v>
      </c>
      <c r="S16" s="5" t="s">
        <v>157</v>
      </c>
    </row>
    <row r="17" spans="2:19" x14ac:dyDescent="0.25">
      <c r="B17" s="59" t="s">
        <v>150</v>
      </c>
      <c r="C17" s="59"/>
      <c r="D17" s="59"/>
      <c r="E17" s="59"/>
      <c r="L17" s="3" t="s">
        <v>119</v>
      </c>
      <c r="M17" s="17">
        <f>Q17+(((O17-P17)*(S17-Q17))/(R17-P17))</f>
        <v>4.01</v>
      </c>
      <c r="N17" s="4">
        <f>M17</f>
        <v>4.01</v>
      </c>
      <c r="O17" s="4">
        <v>4</v>
      </c>
      <c r="P17" s="4">
        <v>3</v>
      </c>
      <c r="Q17" s="4">
        <f>D10</f>
        <v>3.95</v>
      </c>
      <c r="R17" s="4">
        <v>5</v>
      </c>
      <c r="S17" s="5">
        <f>D11</f>
        <v>4.07</v>
      </c>
    </row>
    <row r="18" spans="2:19" ht="15.75" thickBot="1" x14ac:dyDescent="0.3">
      <c r="L18" s="3" t="s">
        <v>11</v>
      </c>
      <c r="M18" s="53">
        <f>D11</f>
        <v>4.07</v>
      </c>
      <c r="N18" s="4" t="s">
        <v>157</v>
      </c>
      <c r="O18" s="4" t="s">
        <v>157</v>
      </c>
      <c r="P18" s="4" t="s">
        <v>157</v>
      </c>
      <c r="Q18" s="4" t="s">
        <v>157</v>
      </c>
      <c r="R18" s="4" t="s">
        <v>157</v>
      </c>
      <c r="S18" s="5" t="s">
        <v>157</v>
      </c>
    </row>
    <row r="19" spans="2:19" ht="15.75" thickBot="1" x14ac:dyDescent="0.3">
      <c r="C19" s="9" t="s">
        <v>1</v>
      </c>
      <c r="D19" s="10" t="s">
        <v>151</v>
      </c>
      <c r="E19" s="10" t="s">
        <v>152</v>
      </c>
      <c r="F19" s="10" t="s">
        <v>153</v>
      </c>
      <c r="G19" s="10" t="s">
        <v>154</v>
      </c>
      <c r="H19" s="10" t="s">
        <v>155</v>
      </c>
      <c r="I19" s="11" t="s">
        <v>156</v>
      </c>
      <c r="L19" s="3" t="s">
        <v>12</v>
      </c>
      <c r="M19" s="17">
        <f>Q19+(((O19-P19)*(S19-Q19))/(R19-P19))</f>
        <v>4.16</v>
      </c>
      <c r="N19" s="18">
        <f>M19</f>
        <v>4.16</v>
      </c>
      <c r="O19" s="4">
        <v>6</v>
      </c>
      <c r="P19" s="4">
        <v>5</v>
      </c>
      <c r="Q19" s="4">
        <f>D11</f>
        <v>4.07</v>
      </c>
      <c r="R19" s="4">
        <v>7</v>
      </c>
      <c r="S19" s="5">
        <f>D12</f>
        <v>4.25</v>
      </c>
    </row>
    <row r="20" spans="2:19" x14ac:dyDescent="0.25">
      <c r="B20" s="28" t="s">
        <v>28</v>
      </c>
      <c r="C20" s="3" t="s">
        <v>24</v>
      </c>
      <c r="D20" s="18">
        <f>G20+(((E20-F20)*(I20-G20))/(H20-F20))</f>
        <v>4.3599999999999994</v>
      </c>
      <c r="E20" s="48">
        <f>1.5/12</f>
        <v>0.125</v>
      </c>
      <c r="F20" s="49">
        <f>1/12</f>
        <v>8.3333333333333329E-2</v>
      </c>
      <c r="G20" s="48">
        <f>D3</f>
        <v>4.37</v>
      </c>
      <c r="H20" s="49">
        <f>2/12</f>
        <v>0.16666666666666666</v>
      </c>
      <c r="I20" s="50">
        <f>D4</f>
        <v>4.3499999999999996</v>
      </c>
      <c r="L20" s="3" t="s">
        <v>13</v>
      </c>
      <c r="M20" s="53">
        <f>D12</f>
        <v>4.25</v>
      </c>
      <c r="N20" s="18" t="s">
        <v>157</v>
      </c>
      <c r="O20" s="4" t="s">
        <v>157</v>
      </c>
      <c r="P20" s="4" t="s">
        <v>157</v>
      </c>
      <c r="Q20" s="4" t="s">
        <v>157</v>
      </c>
      <c r="R20" s="4" t="s">
        <v>157</v>
      </c>
      <c r="S20" s="5" t="s">
        <v>157</v>
      </c>
    </row>
    <row r="21" spans="2:19" x14ac:dyDescent="0.25">
      <c r="B21" s="28" t="s">
        <v>29</v>
      </c>
      <c r="C21" s="3" t="s">
        <v>25</v>
      </c>
      <c r="D21" s="18">
        <f t="shared" ref="D21:D23" si="5">G21+(((E21-F21)*(I21-G21))/(H21-F21))</f>
        <v>4.3650000000000002</v>
      </c>
      <c r="E21" s="49">
        <f>2.5/12</f>
        <v>0.20833333333333334</v>
      </c>
      <c r="F21" s="49">
        <f>2/12</f>
        <v>0.16666666666666666</v>
      </c>
      <c r="G21" s="48">
        <f>D4</f>
        <v>4.3499999999999996</v>
      </c>
      <c r="H21" s="48">
        <f>3/12</f>
        <v>0.25</v>
      </c>
      <c r="I21" s="50">
        <f>D5</f>
        <v>4.38</v>
      </c>
      <c r="L21" s="3" t="s">
        <v>120</v>
      </c>
      <c r="M21" s="17">
        <f t="shared" ref="M21:M41" si="6">Q21+(((O21-P21)*(S21-Q21))/(R21-P21))</f>
        <v>4.3166666666666664</v>
      </c>
      <c r="N21" s="18">
        <f>M21</f>
        <v>4.3166666666666664</v>
      </c>
      <c r="O21" s="4">
        <v>8</v>
      </c>
      <c r="P21" s="4">
        <v>7</v>
      </c>
      <c r="Q21" s="4">
        <f>$D$12</f>
        <v>4.25</v>
      </c>
      <c r="R21" s="4">
        <v>10</v>
      </c>
      <c r="S21" s="5">
        <f>$D$13</f>
        <v>4.45</v>
      </c>
    </row>
    <row r="22" spans="2:19" x14ac:dyDescent="0.25">
      <c r="B22" s="28" t="s">
        <v>30</v>
      </c>
      <c r="C22" s="3" t="s">
        <v>12</v>
      </c>
      <c r="D22" s="18">
        <f t="shared" si="5"/>
        <v>4.16</v>
      </c>
      <c r="E22" s="48">
        <v>6</v>
      </c>
      <c r="F22" s="48">
        <v>5</v>
      </c>
      <c r="G22" s="48">
        <f>D11</f>
        <v>4.07</v>
      </c>
      <c r="H22" s="48">
        <v>7</v>
      </c>
      <c r="I22" s="50">
        <f>D12</f>
        <v>4.25</v>
      </c>
      <c r="L22" s="3" t="s">
        <v>121</v>
      </c>
      <c r="M22" s="17">
        <f t="shared" si="6"/>
        <v>4.3833333333333337</v>
      </c>
      <c r="N22" s="18">
        <f>M22</f>
        <v>4.3833333333333337</v>
      </c>
      <c r="O22" s="4">
        <v>9</v>
      </c>
      <c r="P22" s="4">
        <v>7</v>
      </c>
      <c r="Q22" s="4">
        <f>$D$12</f>
        <v>4.25</v>
      </c>
      <c r="R22" s="4">
        <v>10</v>
      </c>
      <c r="S22" s="5">
        <f>$D$13</f>
        <v>4.45</v>
      </c>
    </row>
    <row r="23" spans="2:19" ht="15.75" thickBot="1" x14ac:dyDescent="0.3">
      <c r="B23" s="28" t="s">
        <v>31</v>
      </c>
      <c r="C23" s="6" t="s">
        <v>26</v>
      </c>
      <c r="D23" s="30">
        <f t="shared" si="5"/>
        <v>4.9160000000000004</v>
      </c>
      <c r="E23" s="51">
        <v>27</v>
      </c>
      <c r="F23" s="51">
        <v>20</v>
      </c>
      <c r="G23" s="51">
        <f>D14</f>
        <v>4.93</v>
      </c>
      <c r="H23" s="51">
        <v>30</v>
      </c>
      <c r="I23" s="52">
        <f>D15</f>
        <v>4.91</v>
      </c>
      <c r="L23" s="3" t="s">
        <v>14</v>
      </c>
      <c r="M23" s="53">
        <f>D13</f>
        <v>4.45</v>
      </c>
      <c r="N23" s="18" t="s">
        <v>157</v>
      </c>
      <c r="O23" s="4" t="s">
        <v>157</v>
      </c>
      <c r="P23" s="4" t="s">
        <v>157</v>
      </c>
      <c r="Q23" s="4" t="s">
        <v>157</v>
      </c>
      <c r="R23" s="4" t="s">
        <v>157</v>
      </c>
      <c r="S23" s="5" t="s">
        <v>157</v>
      </c>
    </row>
    <row r="24" spans="2:19" x14ac:dyDescent="0.25">
      <c r="B24" s="39"/>
      <c r="C24" s="39"/>
      <c r="D24" s="39"/>
      <c r="E24" s="39"/>
      <c r="F24" s="39"/>
      <c r="G24" s="39"/>
      <c r="H24" s="39"/>
      <c r="I24" s="39"/>
      <c r="L24" s="3" t="s">
        <v>122</v>
      </c>
      <c r="M24" s="17">
        <f t="shared" si="6"/>
        <v>4.4980000000000002</v>
      </c>
      <c r="N24" s="18">
        <f t="shared" ref="N24:N42" si="7">M24</f>
        <v>4.4980000000000002</v>
      </c>
      <c r="O24" s="4">
        <v>11</v>
      </c>
      <c r="P24" s="4">
        <v>10</v>
      </c>
      <c r="Q24" s="4">
        <f>$D$13</f>
        <v>4.45</v>
      </c>
      <c r="R24" s="4">
        <v>20</v>
      </c>
      <c r="S24" s="5">
        <f>$D$14</f>
        <v>4.93</v>
      </c>
    </row>
    <row r="25" spans="2:19" x14ac:dyDescent="0.25">
      <c r="L25" s="3" t="s">
        <v>123</v>
      </c>
      <c r="M25" s="17">
        <f t="shared" si="6"/>
        <v>4.5460000000000003</v>
      </c>
      <c r="N25" s="18">
        <f t="shared" si="7"/>
        <v>4.5460000000000003</v>
      </c>
      <c r="O25" s="4">
        <v>12</v>
      </c>
      <c r="P25" s="4">
        <v>10</v>
      </c>
      <c r="Q25" s="4">
        <f t="shared" ref="Q25:Q32" si="8">$D$13</f>
        <v>4.45</v>
      </c>
      <c r="R25" s="4">
        <v>20</v>
      </c>
      <c r="S25" s="5">
        <f t="shared" ref="S25:S32" si="9">$D$14</f>
        <v>4.93</v>
      </c>
    </row>
    <row r="26" spans="2:19" x14ac:dyDescent="0.25">
      <c r="L26" s="3" t="s">
        <v>124</v>
      </c>
      <c r="M26" s="17">
        <f t="shared" si="6"/>
        <v>4.5940000000000003</v>
      </c>
      <c r="N26" s="18">
        <f t="shared" si="7"/>
        <v>4.5940000000000003</v>
      </c>
      <c r="O26" s="4">
        <v>13</v>
      </c>
      <c r="P26" s="4">
        <v>10</v>
      </c>
      <c r="Q26" s="4">
        <f t="shared" si="8"/>
        <v>4.45</v>
      </c>
      <c r="R26" s="4">
        <v>20</v>
      </c>
      <c r="S26" s="5">
        <f t="shared" si="9"/>
        <v>4.93</v>
      </c>
    </row>
    <row r="27" spans="2:19" x14ac:dyDescent="0.25">
      <c r="L27" s="3" t="s">
        <v>125</v>
      </c>
      <c r="M27" s="17">
        <f t="shared" si="6"/>
        <v>4.6420000000000003</v>
      </c>
      <c r="N27" s="18">
        <f t="shared" si="7"/>
        <v>4.6420000000000003</v>
      </c>
      <c r="O27" s="4">
        <v>14</v>
      </c>
      <c r="P27" s="4">
        <v>10</v>
      </c>
      <c r="Q27" s="4">
        <f t="shared" si="8"/>
        <v>4.45</v>
      </c>
      <c r="R27" s="4">
        <v>20</v>
      </c>
      <c r="S27" s="5">
        <f t="shared" si="9"/>
        <v>4.93</v>
      </c>
    </row>
    <row r="28" spans="2:19" x14ac:dyDescent="0.25">
      <c r="L28" s="3" t="s">
        <v>126</v>
      </c>
      <c r="M28" s="17">
        <f t="shared" si="6"/>
        <v>4.6899999999999995</v>
      </c>
      <c r="N28" s="18">
        <f t="shared" si="7"/>
        <v>4.6899999999999995</v>
      </c>
      <c r="O28" s="4">
        <v>15</v>
      </c>
      <c r="P28" s="4">
        <v>10</v>
      </c>
      <c r="Q28" s="4">
        <f t="shared" si="8"/>
        <v>4.45</v>
      </c>
      <c r="R28" s="4">
        <v>20</v>
      </c>
      <c r="S28" s="5">
        <f t="shared" si="9"/>
        <v>4.93</v>
      </c>
    </row>
    <row r="29" spans="2:19" x14ac:dyDescent="0.25">
      <c r="L29" s="3" t="s">
        <v>127</v>
      </c>
      <c r="M29" s="17">
        <f t="shared" si="6"/>
        <v>4.7379999999999995</v>
      </c>
      <c r="N29" s="18">
        <f t="shared" si="7"/>
        <v>4.7379999999999995</v>
      </c>
      <c r="O29" s="4">
        <v>16</v>
      </c>
      <c r="P29" s="4">
        <v>10</v>
      </c>
      <c r="Q29" s="4">
        <f t="shared" si="8"/>
        <v>4.45</v>
      </c>
      <c r="R29" s="4">
        <v>20</v>
      </c>
      <c r="S29" s="5">
        <f t="shared" si="9"/>
        <v>4.93</v>
      </c>
    </row>
    <row r="30" spans="2:19" x14ac:dyDescent="0.25">
      <c r="L30" s="3" t="s">
        <v>128</v>
      </c>
      <c r="M30" s="17">
        <f t="shared" si="6"/>
        <v>4.7859999999999996</v>
      </c>
      <c r="N30" s="18">
        <f t="shared" si="7"/>
        <v>4.7859999999999996</v>
      </c>
      <c r="O30" s="4">
        <v>17</v>
      </c>
      <c r="P30" s="4">
        <v>10</v>
      </c>
      <c r="Q30" s="4">
        <f t="shared" si="8"/>
        <v>4.45</v>
      </c>
      <c r="R30" s="4">
        <v>20</v>
      </c>
      <c r="S30" s="5">
        <f t="shared" si="9"/>
        <v>4.93</v>
      </c>
    </row>
    <row r="31" spans="2:19" x14ac:dyDescent="0.25">
      <c r="L31" s="3" t="s">
        <v>129</v>
      </c>
      <c r="M31" s="17">
        <f t="shared" si="6"/>
        <v>4.8339999999999996</v>
      </c>
      <c r="N31" s="18">
        <f t="shared" si="7"/>
        <v>4.8339999999999996</v>
      </c>
      <c r="O31" s="4">
        <v>18</v>
      </c>
      <c r="P31" s="4">
        <v>10</v>
      </c>
      <c r="Q31" s="4">
        <f t="shared" si="8"/>
        <v>4.45</v>
      </c>
      <c r="R31" s="4">
        <v>20</v>
      </c>
      <c r="S31" s="5">
        <f t="shared" si="9"/>
        <v>4.93</v>
      </c>
    </row>
    <row r="32" spans="2:19" x14ac:dyDescent="0.25">
      <c r="L32" s="3" t="s">
        <v>130</v>
      </c>
      <c r="M32" s="17">
        <f t="shared" si="6"/>
        <v>4.8819999999999997</v>
      </c>
      <c r="N32" s="18">
        <f t="shared" si="7"/>
        <v>4.8819999999999997</v>
      </c>
      <c r="O32" s="4">
        <v>19</v>
      </c>
      <c r="P32" s="4">
        <v>10</v>
      </c>
      <c r="Q32" s="4">
        <f t="shared" si="8"/>
        <v>4.45</v>
      </c>
      <c r="R32" s="4">
        <v>20</v>
      </c>
      <c r="S32" s="5">
        <f t="shared" si="9"/>
        <v>4.93</v>
      </c>
    </row>
    <row r="33" spans="12:19" x14ac:dyDescent="0.25">
      <c r="L33" s="3" t="s">
        <v>94</v>
      </c>
      <c r="M33" s="53">
        <f>D14</f>
        <v>4.93</v>
      </c>
      <c r="N33" s="18" t="s">
        <v>157</v>
      </c>
      <c r="O33" s="4" t="s">
        <v>157</v>
      </c>
      <c r="P33" s="4" t="s">
        <v>157</v>
      </c>
      <c r="Q33" s="4" t="s">
        <v>157</v>
      </c>
      <c r="R33" s="4" t="s">
        <v>157</v>
      </c>
      <c r="S33" s="5" t="s">
        <v>157</v>
      </c>
    </row>
    <row r="34" spans="12:19" x14ac:dyDescent="0.25">
      <c r="L34" s="3" t="s">
        <v>131</v>
      </c>
      <c r="M34" s="17">
        <f>Q34+(((O34-P34)*(S34-Q34))/(R34-P34))</f>
        <v>4.9279999999999999</v>
      </c>
      <c r="N34" s="18">
        <f t="shared" si="7"/>
        <v>4.9279999999999999</v>
      </c>
      <c r="O34" s="4">
        <v>21</v>
      </c>
      <c r="P34" s="4">
        <v>20</v>
      </c>
      <c r="Q34" s="4">
        <f>$D$14</f>
        <v>4.93</v>
      </c>
      <c r="R34" s="4">
        <v>30</v>
      </c>
      <c r="S34" s="5">
        <f>$D$15</f>
        <v>4.91</v>
      </c>
    </row>
    <row r="35" spans="12:19" x14ac:dyDescent="0.25">
      <c r="L35" s="3" t="s">
        <v>132</v>
      </c>
      <c r="M35" s="17">
        <f t="shared" si="6"/>
        <v>4.9260000000000002</v>
      </c>
      <c r="N35" s="18">
        <f t="shared" si="7"/>
        <v>4.9260000000000002</v>
      </c>
      <c r="O35" s="4">
        <v>22</v>
      </c>
      <c r="P35" s="4">
        <v>20</v>
      </c>
      <c r="Q35" s="4">
        <f t="shared" ref="Q35:Q42" si="10">$D$14</f>
        <v>4.93</v>
      </c>
      <c r="R35" s="4">
        <v>30</v>
      </c>
      <c r="S35" s="5">
        <f t="shared" ref="S35:S42" si="11">$D$15</f>
        <v>4.91</v>
      </c>
    </row>
    <row r="36" spans="12:19" x14ac:dyDescent="0.25">
      <c r="L36" s="3" t="s">
        <v>133</v>
      </c>
      <c r="M36" s="17">
        <f t="shared" si="6"/>
        <v>4.9239999999999995</v>
      </c>
      <c r="N36" s="18">
        <f t="shared" si="7"/>
        <v>4.9239999999999995</v>
      </c>
      <c r="O36" s="4">
        <v>23</v>
      </c>
      <c r="P36" s="4">
        <v>20</v>
      </c>
      <c r="Q36" s="4">
        <f t="shared" si="10"/>
        <v>4.93</v>
      </c>
      <c r="R36" s="4">
        <v>30</v>
      </c>
      <c r="S36" s="5">
        <f t="shared" si="11"/>
        <v>4.91</v>
      </c>
    </row>
    <row r="37" spans="12:19" x14ac:dyDescent="0.25">
      <c r="L37" s="3" t="s">
        <v>134</v>
      </c>
      <c r="M37" s="17">
        <f t="shared" si="6"/>
        <v>4.9219999999999997</v>
      </c>
      <c r="N37" s="18">
        <f t="shared" si="7"/>
        <v>4.9219999999999997</v>
      </c>
      <c r="O37" s="4">
        <v>24</v>
      </c>
      <c r="P37" s="4">
        <v>20</v>
      </c>
      <c r="Q37" s="4">
        <f t="shared" si="10"/>
        <v>4.93</v>
      </c>
      <c r="R37" s="4">
        <v>30</v>
      </c>
      <c r="S37" s="5">
        <f t="shared" si="11"/>
        <v>4.91</v>
      </c>
    </row>
    <row r="38" spans="12:19" x14ac:dyDescent="0.25">
      <c r="L38" s="3" t="s">
        <v>135</v>
      </c>
      <c r="M38" s="17">
        <f t="shared" si="6"/>
        <v>4.92</v>
      </c>
      <c r="N38" s="18">
        <f t="shared" si="7"/>
        <v>4.92</v>
      </c>
      <c r="O38" s="4">
        <v>25</v>
      </c>
      <c r="P38" s="4">
        <v>20</v>
      </c>
      <c r="Q38" s="4">
        <f t="shared" si="10"/>
        <v>4.93</v>
      </c>
      <c r="R38" s="4">
        <v>30</v>
      </c>
      <c r="S38" s="5">
        <f t="shared" si="11"/>
        <v>4.91</v>
      </c>
    </row>
    <row r="39" spans="12:19" x14ac:dyDescent="0.25">
      <c r="L39" s="3" t="s">
        <v>136</v>
      </c>
      <c r="M39" s="17">
        <f t="shared" si="6"/>
        <v>4.9180000000000001</v>
      </c>
      <c r="N39" s="18">
        <f t="shared" si="7"/>
        <v>4.9180000000000001</v>
      </c>
      <c r="O39" s="4">
        <v>26</v>
      </c>
      <c r="P39" s="4">
        <v>20</v>
      </c>
      <c r="Q39" s="4">
        <f t="shared" si="10"/>
        <v>4.93</v>
      </c>
      <c r="R39" s="4">
        <v>30</v>
      </c>
      <c r="S39" s="5">
        <f t="shared" si="11"/>
        <v>4.91</v>
      </c>
    </row>
    <row r="40" spans="12:19" x14ac:dyDescent="0.25">
      <c r="L40" s="3" t="s">
        <v>26</v>
      </c>
      <c r="M40" s="17">
        <f t="shared" si="6"/>
        <v>4.9160000000000004</v>
      </c>
      <c r="N40" s="18">
        <f t="shared" si="7"/>
        <v>4.9160000000000004</v>
      </c>
      <c r="O40" s="4">
        <v>27</v>
      </c>
      <c r="P40" s="4">
        <v>20</v>
      </c>
      <c r="Q40" s="4">
        <f t="shared" si="10"/>
        <v>4.93</v>
      </c>
      <c r="R40" s="4">
        <v>30</v>
      </c>
      <c r="S40" s="5">
        <f t="shared" si="11"/>
        <v>4.91</v>
      </c>
    </row>
    <row r="41" spans="12:19" x14ac:dyDescent="0.25">
      <c r="L41" s="3" t="s">
        <v>137</v>
      </c>
      <c r="M41" s="17">
        <f t="shared" si="6"/>
        <v>4.9139999999999997</v>
      </c>
      <c r="N41" s="18">
        <f t="shared" si="7"/>
        <v>4.9139999999999997</v>
      </c>
      <c r="O41" s="4">
        <v>28</v>
      </c>
      <c r="P41" s="4">
        <v>20</v>
      </c>
      <c r="Q41" s="4">
        <f t="shared" si="10"/>
        <v>4.93</v>
      </c>
      <c r="R41" s="4">
        <v>30</v>
      </c>
      <c r="S41" s="5">
        <f t="shared" si="11"/>
        <v>4.91</v>
      </c>
    </row>
    <row r="42" spans="12:19" x14ac:dyDescent="0.25">
      <c r="L42" s="3" t="s">
        <v>138</v>
      </c>
      <c r="M42" s="17">
        <f>Q42+(((O42-P42)*(S42-Q42))/(R42-P42))</f>
        <v>4.9119999999999999</v>
      </c>
      <c r="N42" s="18">
        <f t="shared" si="7"/>
        <v>4.9119999999999999</v>
      </c>
      <c r="O42" s="4">
        <v>29</v>
      </c>
      <c r="P42" s="4">
        <v>20</v>
      </c>
      <c r="Q42" s="4">
        <f t="shared" si="10"/>
        <v>4.93</v>
      </c>
      <c r="R42" s="4">
        <v>30</v>
      </c>
      <c r="S42" s="5">
        <f t="shared" si="11"/>
        <v>4.91</v>
      </c>
    </row>
    <row r="43" spans="12:19" ht="15.75" thickBot="1" x14ac:dyDescent="0.3">
      <c r="L43" s="6" t="s">
        <v>16</v>
      </c>
      <c r="M43" s="55">
        <v>4.91</v>
      </c>
      <c r="N43" s="7" t="s">
        <v>157</v>
      </c>
      <c r="O43" s="7" t="s">
        <v>157</v>
      </c>
      <c r="P43" s="7" t="s">
        <v>157</v>
      </c>
      <c r="Q43" s="7" t="s">
        <v>157</v>
      </c>
      <c r="R43" s="7" t="s">
        <v>157</v>
      </c>
      <c r="S43" s="8" t="s">
        <v>157</v>
      </c>
    </row>
  </sheetData>
  <sheetProtection algorithmName="SHA-512" hashValue="y03Vf08b2h1/DUsd9kmht01PXh9ncquQYGH3fXp0S4y3pxOFHB8QVd8MbAX29gY08VchVPH8XfiHELOYahr/vA==" saltValue="S/MR0uzXqF9UM6lffEI+Rg==" spinCount="100000" sheet="1" objects="1" scenarios="1"/>
  <mergeCells count="1">
    <mergeCell ref="B17:E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/>
  </sheetViews>
  <sheetFormatPr defaultRowHeight="15" x14ac:dyDescent="0.25"/>
  <cols>
    <col min="1" max="1" width="13.85546875" style="1" customWidth="1"/>
    <col min="2" max="16384" width="9.140625" style="1"/>
  </cols>
  <sheetData>
    <row r="1" spans="1:14" x14ac:dyDescent="0.25">
      <c r="A1" s="22" t="s">
        <v>0</v>
      </c>
      <c r="B1" s="22" t="s">
        <v>3</v>
      </c>
      <c r="C1" s="22" t="s">
        <v>4</v>
      </c>
      <c r="D1" s="22" t="s">
        <v>5</v>
      </c>
      <c r="E1" s="22" t="s">
        <v>6</v>
      </c>
      <c r="F1" s="22" t="s">
        <v>7</v>
      </c>
      <c r="G1" s="22" t="s">
        <v>8</v>
      </c>
      <c r="H1" s="22" t="s">
        <v>9</v>
      </c>
      <c r="I1" s="22" t="s">
        <v>10</v>
      </c>
      <c r="J1" s="22" t="s">
        <v>11</v>
      </c>
      <c r="K1" s="22" t="s">
        <v>13</v>
      </c>
      <c r="L1" s="22" t="s">
        <v>14</v>
      </c>
      <c r="M1" s="22" t="s">
        <v>94</v>
      </c>
      <c r="N1" s="22" t="s">
        <v>16</v>
      </c>
    </row>
    <row r="2" spans="1:14" x14ac:dyDescent="0.25">
      <c r="A2" s="1" t="s">
        <v>93</v>
      </c>
      <c r="B2" s="1">
        <v>4.3499999999999996</v>
      </c>
      <c r="C2" s="1">
        <v>4.3499999999999996</v>
      </c>
      <c r="D2" s="1">
        <v>4.3499999999999996</v>
      </c>
      <c r="E2" s="1">
        <v>4.38</v>
      </c>
      <c r="F2" s="1">
        <v>4.3600000000000003</v>
      </c>
      <c r="G2" s="1">
        <v>4.16</v>
      </c>
      <c r="H2" s="1">
        <v>3.96</v>
      </c>
      <c r="I2" s="1">
        <v>3.95</v>
      </c>
      <c r="J2" s="1">
        <v>4.05</v>
      </c>
      <c r="K2" s="1">
        <v>4.2699999999999996</v>
      </c>
      <c r="L2" s="1">
        <v>4.47</v>
      </c>
      <c r="M2" s="1">
        <v>4.99</v>
      </c>
      <c r="N2" s="1">
        <v>4.97</v>
      </c>
    </row>
    <row r="3" spans="1:14" x14ac:dyDescent="0.25">
      <c r="A3" s="1" t="s">
        <v>33</v>
      </c>
      <c r="B3" s="1">
        <v>4.3499999999999996</v>
      </c>
      <c r="C3" s="1">
        <v>4.3499999999999996</v>
      </c>
      <c r="D3" s="1">
        <v>4.3499999999999996</v>
      </c>
      <c r="E3" s="1">
        <v>4.43</v>
      </c>
      <c r="F3" s="1">
        <v>4.3499999999999996</v>
      </c>
      <c r="G3" s="1">
        <v>4.1399999999999997</v>
      </c>
      <c r="H3" s="1">
        <v>3.92</v>
      </c>
      <c r="I3" s="1">
        <v>3.93</v>
      </c>
      <c r="J3" s="1">
        <v>4.04</v>
      </c>
      <c r="K3" s="1">
        <v>4.22</v>
      </c>
      <c r="L3" s="1">
        <v>4.43</v>
      </c>
      <c r="M3" s="1">
        <v>4.95</v>
      </c>
      <c r="N3" s="1">
        <v>4.9400000000000004</v>
      </c>
    </row>
    <row r="4" spans="1:14" x14ac:dyDescent="0.25">
      <c r="A4" s="1" t="s">
        <v>34</v>
      </c>
      <c r="B4" s="1">
        <v>4.3600000000000003</v>
      </c>
      <c r="C4" s="1">
        <v>4.3499999999999996</v>
      </c>
      <c r="D4" s="1">
        <v>4.3600000000000003</v>
      </c>
      <c r="E4" s="1">
        <v>4.43</v>
      </c>
      <c r="F4" s="1">
        <v>4.3499999999999996</v>
      </c>
      <c r="G4" s="1">
        <v>4.1500000000000004</v>
      </c>
      <c r="H4" s="1">
        <v>4</v>
      </c>
      <c r="I4" s="1">
        <v>3.96</v>
      </c>
      <c r="J4" s="1">
        <v>4.08</v>
      </c>
      <c r="K4" s="1">
        <v>4.29</v>
      </c>
      <c r="L4" s="1">
        <v>4.51</v>
      </c>
      <c r="M4" s="1">
        <v>5.03</v>
      </c>
      <c r="N4" s="1">
        <v>5.04</v>
      </c>
    </row>
    <row r="5" spans="1:14" x14ac:dyDescent="0.25">
      <c r="A5" s="1" t="s">
        <v>92</v>
      </c>
      <c r="B5" s="1">
        <v>4.37</v>
      </c>
      <c r="C5" s="1">
        <v>4.3499999999999996</v>
      </c>
      <c r="D5" s="1">
        <v>4.37</v>
      </c>
      <c r="E5" s="1">
        <v>4.42</v>
      </c>
      <c r="F5" s="1">
        <v>4.34</v>
      </c>
      <c r="G5" s="1">
        <v>4.13</v>
      </c>
      <c r="H5" s="1">
        <v>4</v>
      </c>
      <c r="I5" s="1">
        <v>3.99</v>
      </c>
      <c r="J5" s="1">
        <v>4.1100000000000003</v>
      </c>
      <c r="K5" s="1">
        <v>4.32</v>
      </c>
      <c r="L5" s="1">
        <v>4.54</v>
      </c>
      <c r="M5" s="1">
        <v>5.05</v>
      </c>
      <c r="N5" s="1">
        <v>5.05</v>
      </c>
    </row>
    <row r="6" spans="1:14" x14ac:dyDescent="0.25">
      <c r="A6" s="1" t="s">
        <v>91</v>
      </c>
      <c r="B6" s="1">
        <v>4.3499999999999996</v>
      </c>
      <c r="C6" s="1">
        <v>4.34</v>
      </c>
      <c r="D6" s="1">
        <v>4.3600000000000003</v>
      </c>
      <c r="E6" s="1">
        <v>4.42</v>
      </c>
      <c r="F6" s="1">
        <v>4.33</v>
      </c>
      <c r="G6" s="1">
        <v>4.13</v>
      </c>
      <c r="H6" s="1">
        <v>4</v>
      </c>
      <c r="I6" s="1">
        <v>4</v>
      </c>
      <c r="J6" s="1">
        <v>4.1500000000000004</v>
      </c>
      <c r="K6" s="1">
        <v>4.37</v>
      </c>
      <c r="L6" s="1">
        <v>4.58</v>
      </c>
      <c r="M6" s="1">
        <v>5.08</v>
      </c>
      <c r="N6" s="1">
        <v>5.08</v>
      </c>
    </row>
    <row r="7" spans="1:14" x14ac:dyDescent="0.25">
      <c r="A7" s="1" t="s">
        <v>90</v>
      </c>
      <c r="B7" s="1">
        <v>4.3600000000000003</v>
      </c>
      <c r="C7" s="1">
        <v>4.34</v>
      </c>
      <c r="D7" s="1">
        <v>4.38</v>
      </c>
      <c r="E7" s="1">
        <v>4.42</v>
      </c>
      <c r="F7" s="1">
        <v>4.32</v>
      </c>
      <c r="G7" s="1">
        <v>4.12</v>
      </c>
      <c r="H7" s="1">
        <v>3.97</v>
      </c>
      <c r="I7" s="1">
        <v>3.95</v>
      </c>
      <c r="J7" s="1">
        <v>4.07</v>
      </c>
      <c r="K7" s="1">
        <v>4.2699999999999996</v>
      </c>
      <c r="L7" s="1">
        <v>4.4800000000000004</v>
      </c>
      <c r="M7" s="1">
        <v>4.99</v>
      </c>
      <c r="N7" s="1">
        <v>4.96</v>
      </c>
    </row>
    <row r="8" spans="1:14" x14ac:dyDescent="0.25">
      <c r="A8" s="1" t="s">
        <v>89</v>
      </c>
      <c r="B8" s="1">
        <v>4.37</v>
      </c>
      <c r="C8" s="1">
        <v>4.3499999999999996</v>
      </c>
      <c r="D8" s="1">
        <v>4.3899999999999997</v>
      </c>
      <c r="E8" s="1">
        <v>4.42</v>
      </c>
      <c r="F8" s="1">
        <v>4.32</v>
      </c>
      <c r="G8" s="1">
        <v>4.12</v>
      </c>
      <c r="H8" s="1">
        <v>3.97</v>
      </c>
      <c r="I8" s="1">
        <v>3.95</v>
      </c>
      <c r="J8" s="1">
        <v>4.07</v>
      </c>
      <c r="K8" s="1">
        <v>4.26</v>
      </c>
      <c r="L8" s="1">
        <v>4.46</v>
      </c>
      <c r="M8" s="1">
        <v>4.95</v>
      </c>
      <c r="N8" s="1">
        <v>4.92</v>
      </c>
    </row>
    <row r="9" spans="1:14" x14ac:dyDescent="0.25">
      <c r="A9" s="1" t="s">
        <v>88</v>
      </c>
      <c r="B9" s="1">
        <v>4.37</v>
      </c>
      <c r="C9" s="1">
        <v>4.34</v>
      </c>
      <c r="D9" s="1">
        <v>4.37</v>
      </c>
      <c r="E9" s="1">
        <v>4.42</v>
      </c>
      <c r="F9" s="1">
        <v>4.3</v>
      </c>
      <c r="G9" s="1">
        <v>4.13</v>
      </c>
      <c r="H9" s="1">
        <v>3.98</v>
      </c>
      <c r="I9" s="1">
        <v>3.95</v>
      </c>
      <c r="J9" s="1">
        <v>4.0599999999999996</v>
      </c>
      <c r="K9" s="1">
        <v>4.24</v>
      </c>
      <c r="L9" s="1">
        <v>4.43</v>
      </c>
      <c r="M9" s="1">
        <v>4.92</v>
      </c>
      <c r="N9" s="1">
        <v>4.8899999999999997</v>
      </c>
    </row>
    <row r="10" spans="1:14" x14ac:dyDescent="0.25">
      <c r="A10" s="1" t="s">
        <v>87</v>
      </c>
      <c r="B10" s="1">
        <v>4.37</v>
      </c>
      <c r="C10" s="1">
        <v>4.3499999999999996</v>
      </c>
      <c r="D10" s="1">
        <v>4.38</v>
      </c>
      <c r="E10" s="1">
        <v>4.43</v>
      </c>
      <c r="F10" s="1">
        <v>4.29</v>
      </c>
      <c r="G10" s="1">
        <v>4.0999999999999996</v>
      </c>
      <c r="H10" s="1">
        <v>3.96</v>
      </c>
      <c r="I10" s="1">
        <v>3.95</v>
      </c>
      <c r="J10" s="1">
        <v>4.07</v>
      </c>
      <c r="K10" s="1">
        <v>4.25</v>
      </c>
      <c r="L10" s="1">
        <v>4.45</v>
      </c>
      <c r="M10" s="1">
        <v>4.93</v>
      </c>
      <c r="N10" s="1">
        <v>4.91</v>
      </c>
    </row>
    <row r="11" spans="1:14" x14ac:dyDescent="0.25">
      <c r="A11" s="1" t="s">
        <v>86</v>
      </c>
      <c r="B11" s="1">
        <v>4.3899999999999997</v>
      </c>
      <c r="C11" s="1">
        <v>4.3600000000000003</v>
      </c>
      <c r="D11" s="1">
        <v>4.41</v>
      </c>
      <c r="E11" s="1">
        <v>4.4400000000000004</v>
      </c>
      <c r="F11" s="1">
        <v>4.3</v>
      </c>
      <c r="G11" s="1">
        <v>4.1399999999999997</v>
      </c>
      <c r="H11" s="1">
        <v>4.05</v>
      </c>
      <c r="I11" s="1">
        <v>4.05</v>
      </c>
      <c r="J11" s="1">
        <v>4.17</v>
      </c>
      <c r="K11" s="1">
        <v>4.3499999999999996</v>
      </c>
      <c r="L11" s="1">
        <v>4.53</v>
      </c>
      <c r="M11" s="1">
        <v>5</v>
      </c>
      <c r="N11" s="1">
        <v>4.97</v>
      </c>
    </row>
    <row r="12" spans="1:14" x14ac:dyDescent="0.25">
      <c r="A12" s="1" t="s">
        <v>85</v>
      </c>
      <c r="B12" s="1">
        <v>4.3899999999999997</v>
      </c>
      <c r="C12" s="1">
        <v>4.3499999999999996</v>
      </c>
      <c r="D12" s="1">
        <v>4.41</v>
      </c>
      <c r="E12" s="1">
        <v>4.45</v>
      </c>
      <c r="F12" s="1">
        <v>4.29</v>
      </c>
      <c r="G12" s="1">
        <v>4.1100000000000003</v>
      </c>
      <c r="H12" s="1">
        <v>4.0199999999999996</v>
      </c>
      <c r="I12" s="1">
        <v>4</v>
      </c>
      <c r="J12" s="1">
        <v>4.12</v>
      </c>
      <c r="K12" s="1">
        <v>4.3</v>
      </c>
      <c r="L12" s="1">
        <v>4.49</v>
      </c>
      <c r="M12" s="1">
        <v>4.97</v>
      </c>
      <c r="N12" s="1">
        <v>4.9400000000000004</v>
      </c>
    </row>
    <row r="13" spans="1:14" x14ac:dyDescent="0.25">
      <c r="A13" s="21">
        <v>45996</v>
      </c>
      <c r="B13" s="1">
        <v>4.38</v>
      </c>
      <c r="C13" s="1">
        <v>4.3600000000000003</v>
      </c>
      <c r="D13" s="1">
        <v>4.42</v>
      </c>
      <c r="E13" s="1">
        <v>4.45</v>
      </c>
      <c r="F13" s="1">
        <v>4.29</v>
      </c>
      <c r="G13" s="1">
        <v>4.1100000000000003</v>
      </c>
      <c r="H13" s="1">
        <v>3.98</v>
      </c>
      <c r="I13" s="1">
        <v>3.97</v>
      </c>
      <c r="J13" s="1">
        <v>4.09</v>
      </c>
      <c r="K13" s="1">
        <v>4.2699999999999996</v>
      </c>
      <c r="L13" s="1">
        <v>4.45</v>
      </c>
      <c r="M13" s="1">
        <v>4.92</v>
      </c>
      <c r="N13" s="1">
        <v>4.8899999999999997</v>
      </c>
    </row>
    <row r="14" spans="1:14" x14ac:dyDescent="0.25">
      <c r="A14" s="21">
        <v>45905</v>
      </c>
      <c r="B14" s="1">
        <v>4.37</v>
      </c>
      <c r="C14" s="1">
        <v>4.34</v>
      </c>
      <c r="D14" s="1">
        <v>4.34</v>
      </c>
      <c r="E14" s="1">
        <v>4.4000000000000004</v>
      </c>
      <c r="F14" s="1">
        <v>4.28</v>
      </c>
      <c r="G14" s="1">
        <v>4.05</v>
      </c>
      <c r="H14" s="1">
        <v>3.88</v>
      </c>
      <c r="I14" s="1">
        <v>3.85</v>
      </c>
      <c r="J14" s="1">
        <v>4</v>
      </c>
      <c r="K14" s="1">
        <v>4.18</v>
      </c>
      <c r="L14" s="1">
        <v>4.37</v>
      </c>
      <c r="M14" s="1">
        <v>4.8600000000000003</v>
      </c>
      <c r="N14" s="1">
        <v>4.83</v>
      </c>
    </row>
    <row r="15" spans="1:14" x14ac:dyDescent="0.25">
      <c r="A15" s="21">
        <v>45874</v>
      </c>
      <c r="B15" s="1">
        <v>4.37</v>
      </c>
      <c r="C15" s="1">
        <v>4.3499999999999996</v>
      </c>
      <c r="D15" s="1">
        <v>4.34</v>
      </c>
      <c r="E15" s="1">
        <v>4.4000000000000004</v>
      </c>
      <c r="F15" s="1">
        <v>4.28</v>
      </c>
      <c r="G15" s="1">
        <v>4.05</v>
      </c>
      <c r="H15" s="1">
        <v>3.9</v>
      </c>
      <c r="I15" s="1">
        <v>3.85</v>
      </c>
      <c r="J15" s="1">
        <v>4</v>
      </c>
      <c r="K15" s="1">
        <v>4.18</v>
      </c>
      <c r="L15" s="1">
        <v>4.37</v>
      </c>
      <c r="M15" s="1">
        <v>4.8600000000000003</v>
      </c>
      <c r="N15" s="1">
        <v>4.83</v>
      </c>
    </row>
    <row r="16" spans="1:14" x14ac:dyDescent="0.25">
      <c r="A16" s="21">
        <v>45843</v>
      </c>
      <c r="B16" s="1">
        <v>4.37</v>
      </c>
      <c r="C16" s="1">
        <v>4.33</v>
      </c>
      <c r="D16" s="1">
        <v>4.34</v>
      </c>
      <c r="E16" s="1">
        <v>4.3899999999999997</v>
      </c>
      <c r="F16" s="1">
        <v>4.2699999999999996</v>
      </c>
      <c r="G16" s="1">
        <v>4</v>
      </c>
      <c r="H16" s="1">
        <v>3.78</v>
      </c>
      <c r="I16" s="1">
        <v>3.72</v>
      </c>
      <c r="J16" s="1">
        <v>3.87</v>
      </c>
      <c r="K16" s="1">
        <v>4.0599999999999996</v>
      </c>
      <c r="L16" s="1">
        <v>4.26</v>
      </c>
      <c r="M16" s="1">
        <v>4.78</v>
      </c>
      <c r="N16" s="1">
        <v>4.7699999999999996</v>
      </c>
    </row>
    <row r="17" spans="1:14" x14ac:dyDescent="0.25">
      <c r="A17" s="21">
        <v>45813</v>
      </c>
      <c r="B17" s="1">
        <v>4.37</v>
      </c>
      <c r="C17" s="1">
        <v>4.33</v>
      </c>
      <c r="D17" s="1">
        <v>4.33</v>
      </c>
      <c r="E17" s="1">
        <v>4.38</v>
      </c>
      <c r="F17" s="1">
        <v>4.25</v>
      </c>
      <c r="G17" s="1">
        <v>3.98</v>
      </c>
      <c r="H17" s="1">
        <v>3.78</v>
      </c>
      <c r="I17" s="1">
        <v>3.73</v>
      </c>
      <c r="J17" s="1">
        <v>3.9</v>
      </c>
      <c r="K17" s="1">
        <v>4.0999999999999996</v>
      </c>
      <c r="L17" s="1">
        <v>4.3</v>
      </c>
      <c r="M17" s="1">
        <v>4.82</v>
      </c>
      <c r="N17" s="1">
        <v>4.8099999999999996</v>
      </c>
    </row>
    <row r="18" spans="1:14" x14ac:dyDescent="0.25">
      <c r="A18" s="21">
        <v>45782</v>
      </c>
      <c r="B18" s="1">
        <v>4.38</v>
      </c>
      <c r="C18" s="1">
        <v>4.34</v>
      </c>
      <c r="D18" s="1">
        <v>4.33</v>
      </c>
      <c r="E18" s="1">
        <v>4.4000000000000004</v>
      </c>
      <c r="F18" s="1">
        <v>4.2699999999999996</v>
      </c>
      <c r="G18" s="1">
        <v>4.0199999999999996</v>
      </c>
      <c r="H18" s="1">
        <v>3.83</v>
      </c>
      <c r="I18" s="1">
        <v>3.78</v>
      </c>
      <c r="J18" s="1">
        <v>3.95</v>
      </c>
      <c r="K18" s="1">
        <v>4.1399999999999997</v>
      </c>
      <c r="L18" s="1">
        <v>4.3600000000000003</v>
      </c>
      <c r="M18" s="1">
        <v>4.84</v>
      </c>
      <c r="N18" s="1">
        <v>4.83</v>
      </c>
    </row>
    <row r="19" spans="1:14" x14ac:dyDescent="0.25">
      <c r="A19" s="21">
        <v>45693</v>
      </c>
      <c r="B19" s="1">
        <v>4.38</v>
      </c>
      <c r="C19" s="1">
        <v>4.34</v>
      </c>
      <c r="D19" s="1">
        <v>4.33</v>
      </c>
      <c r="E19" s="1">
        <v>4.41</v>
      </c>
      <c r="F19" s="1">
        <v>4.26</v>
      </c>
      <c r="G19" s="1">
        <v>4</v>
      </c>
      <c r="H19" s="1">
        <v>3.83</v>
      </c>
      <c r="I19" s="1">
        <v>3.82</v>
      </c>
      <c r="J19" s="1">
        <v>3.92</v>
      </c>
      <c r="K19" s="1">
        <v>4.1100000000000003</v>
      </c>
      <c r="L19" s="1">
        <v>4.33</v>
      </c>
      <c r="M19" s="1">
        <v>4.8099999999999996</v>
      </c>
      <c r="N19" s="1">
        <v>4.79</v>
      </c>
    </row>
    <row r="20" spans="1:14" x14ac:dyDescent="0.25">
      <c r="A20" s="21">
        <v>45662</v>
      </c>
      <c r="B20" s="1">
        <v>4.38</v>
      </c>
      <c r="C20" s="1">
        <v>4.34</v>
      </c>
      <c r="D20" s="1">
        <v>4.3099999999999996</v>
      </c>
      <c r="E20" s="1">
        <v>4.38</v>
      </c>
      <c r="F20" s="1">
        <v>4.22</v>
      </c>
      <c r="G20" s="1">
        <v>3.92</v>
      </c>
      <c r="H20" s="1">
        <v>3.7</v>
      </c>
      <c r="I20" s="1">
        <v>3.69</v>
      </c>
      <c r="J20" s="1">
        <v>3.81</v>
      </c>
      <c r="K20" s="1">
        <v>4.0199999999999996</v>
      </c>
      <c r="L20" s="1">
        <v>4.25</v>
      </c>
      <c r="M20" s="1">
        <v>4.75</v>
      </c>
      <c r="N20" s="1">
        <v>4.74</v>
      </c>
    </row>
    <row r="21" spans="1:14" x14ac:dyDescent="0.25">
      <c r="A21" s="1" t="s">
        <v>84</v>
      </c>
      <c r="B21" s="1">
        <v>4.3499999999999996</v>
      </c>
      <c r="C21" s="1">
        <v>4.3600000000000003</v>
      </c>
      <c r="D21" s="1">
        <v>4.3099999999999996</v>
      </c>
      <c r="E21" s="1">
        <v>4.37</v>
      </c>
      <c r="F21" s="1">
        <v>4.1900000000000004</v>
      </c>
      <c r="G21" s="1">
        <v>3.85</v>
      </c>
      <c r="H21" s="1">
        <v>3.6</v>
      </c>
      <c r="I21" s="1">
        <v>3.58</v>
      </c>
      <c r="J21" s="1">
        <v>3.72</v>
      </c>
      <c r="K21" s="1">
        <v>3.93</v>
      </c>
      <c r="L21" s="1">
        <v>4.17</v>
      </c>
      <c r="M21" s="1">
        <v>4.68</v>
      </c>
      <c r="N21" s="1">
        <v>4.66</v>
      </c>
    </row>
    <row r="22" spans="1:14" x14ac:dyDescent="0.25">
      <c r="A22" s="1" t="s">
        <v>83</v>
      </c>
      <c r="B22" s="1">
        <v>4.3499999999999996</v>
      </c>
      <c r="C22" s="1">
        <v>4.3600000000000003</v>
      </c>
      <c r="D22" s="1">
        <v>4.3099999999999996</v>
      </c>
      <c r="E22" s="1">
        <v>4.3</v>
      </c>
      <c r="F22" s="1">
        <v>4.2</v>
      </c>
      <c r="G22" s="1">
        <v>3.89</v>
      </c>
      <c r="H22" s="1">
        <v>3.65</v>
      </c>
      <c r="I22" s="1">
        <v>3.65</v>
      </c>
      <c r="J22" s="1">
        <v>3.77</v>
      </c>
      <c r="K22" s="1">
        <v>3.96</v>
      </c>
      <c r="L22" s="1">
        <v>4.1900000000000004</v>
      </c>
      <c r="M22" s="1">
        <v>4.66</v>
      </c>
      <c r="N22" s="1">
        <v>4.6399999999999997</v>
      </c>
    </row>
    <row r="23" spans="1:14" x14ac:dyDescent="0.25">
      <c r="A23" s="1" t="s">
        <v>82</v>
      </c>
      <c r="B23" s="1">
        <v>4.3499999999999996</v>
      </c>
      <c r="C23" s="1">
        <v>4.37</v>
      </c>
      <c r="D23" s="1">
        <v>4.32</v>
      </c>
      <c r="E23" s="1">
        <v>4.32</v>
      </c>
      <c r="F23" s="1">
        <v>4.22</v>
      </c>
      <c r="G23" s="1">
        <v>3.92</v>
      </c>
      <c r="H23" s="1">
        <v>3.67</v>
      </c>
      <c r="I23" s="1">
        <v>3.67</v>
      </c>
      <c r="J23" s="1">
        <v>3.81</v>
      </c>
      <c r="K23" s="1">
        <v>4.01</v>
      </c>
      <c r="L23" s="1">
        <v>4.2300000000000004</v>
      </c>
      <c r="M23" s="1">
        <v>4.71</v>
      </c>
      <c r="N23" s="1">
        <v>4.6900000000000004</v>
      </c>
    </row>
    <row r="24" spans="1:14" x14ac:dyDescent="0.25">
      <c r="A24" s="1" t="s">
        <v>81</v>
      </c>
      <c r="B24" s="1">
        <v>4.34</v>
      </c>
      <c r="C24" s="1">
        <v>4.3600000000000003</v>
      </c>
      <c r="D24" s="1">
        <v>4.32</v>
      </c>
      <c r="E24" s="1">
        <v>4.32</v>
      </c>
      <c r="F24" s="1">
        <v>4.22</v>
      </c>
      <c r="G24" s="1">
        <v>3.95</v>
      </c>
      <c r="H24" s="1">
        <v>3.74</v>
      </c>
      <c r="I24" s="1">
        <v>3.76</v>
      </c>
      <c r="J24" s="1">
        <v>3.88</v>
      </c>
      <c r="K24" s="1">
        <v>4.0599999999999996</v>
      </c>
      <c r="L24" s="1">
        <v>4.29</v>
      </c>
      <c r="M24" s="1">
        <v>4.75</v>
      </c>
      <c r="N24" s="1">
        <v>4.74</v>
      </c>
    </row>
    <row r="25" spans="1:14" x14ac:dyDescent="0.25">
      <c r="A25" s="1" t="s">
        <v>80</v>
      </c>
      <c r="B25" s="1">
        <v>4.34</v>
      </c>
      <c r="C25" s="1">
        <v>4.37</v>
      </c>
      <c r="D25" s="1">
        <v>4.32</v>
      </c>
      <c r="E25" s="1">
        <v>4.32</v>
      </c>
      <c r="F25" s="1">
        <v>4.22</v>
      </c>
      <c r="G25" s="1">
        <v>3.97</v>
      </c>
      <c r="H25" s="1">
        <v>3.77</v>
      </c>
      <c r="I25" s="1">
        <v>3.8</v>
      </c>
      <c r="J25" s="1">
        <v>3.91</v>
      </c>
      <c r="K25" s="1">
        <v>4.1100000000000003</v>
      </c>
      <c r="L25" s="1">
        <v>4.32</v>
      </c>
      <c r="M25" s="1">
        <v>4.79</v>
      </c>
      <c r="N25" s="1">
        <v>4.7699999999999996</v>
      </c>
    </row>
    <row r="26" spans="1:14" x14ac:dyDescent="0.25">
      <c r="A26" s="1" t="s">
        <v>79</v>
      </c>
      <c r="B26" s="1">
        <v>4.33</v>
      </c>
      <c r="C26" s="1">
        <v>4.34</v>
      </c>
      <c r="D26" s="1">
        <v>4.33</v>
      </c>
      <c r="E26" s="1">
        <v>4.33</v>
      </c>
      <c r="F26" s="1">
        <v>4.22</v>
      </c>
      <c r="G26" s="1">
        <v>4.01</v>
      </c>
      <c r="H26" s="1">
        <v>3.81</v>
      </c>
      <c r="I26" s="1">
        <v>3.87</v>
      </c>
      <c r="J26" s="1">
        <v>4</v>
      </c>
      <c r="K26" s="1">
        <v>4.2</v>
      </c>
      <c r="L26" s="1">
        <v>4.4000000000000004</v>
      </c>
      <c r="M26" s="1">
        <v>4.8600000000000003</v>
      </c>
      <c r="N26" s="1">
        <v>4.83</v>
      </c>
    </row>
    <row r="27" spans="1:14" x14ac:dyDescent="0.25">
      <c r="A27" s="1" t="s">
        <v>78</v>
      </c>
      <c r="B27" s="1">
        <v>4.33</v>
      </c>
      <c r="C27" s="1">
        <v>4.3499999999999996</v>
      </c>
      <c r="D27" s="1">
        <v>4.33</v>
      </c>
      <c r="E27" s="1">
        <v>4.33</v>
      </c>
      <c r="F27" s="1">
        <v>4.21</v>
      </c>
      <c r="G27" s="1">
        <v>3.98</v>
      </c>
      <c r="H27" s="1">
        <v>3.76</v>
      </c>
      <c r="I27" s="1">
        <v>3.82</v>
      </c>
      <c r="J27" s="1">
        <v>3.98</v>
      </c>
      <c r="K27" s="1">
        <v>4.1900000000000004</v>
      </c>
      <c r="L27" s="1">
        <v>4.41</v>
      </c>
      <c r="M27" s="1">
        <v>4.9000000000000004</v>
      </c>
      <c r="N27" s="1">
        <v>4.88</v>
      </c>
    </row>
    <row r="28" spans="1:14" x14ac:dyDescent="0.25">
      <c r="A28" s="1" t="s">
        <v>77</v>
      </c>
      <c r="B28" s="1">
        <v>4.3499999999999996</v>
      </c>
      <c r="C28" s="1">
        <v>4.37</v>
      </c>
      <c r="D28" s="1">
        <v>4.34</v>
      </c>
      <c r="E28" s="1">
        <v>4.33</v>
      </c>
      <c r="F28" s="1">
        <v>4.21</v>
      </c>
      <c r="G28" s="1">
        <v>3.95</v>
      </c>
      <c r="H28" s="1">
        <v>3.75</v>
      </c>
      <c r="I28" s="1">
        <v>3.77</v>
      </c>
      <c r="J28" s="1">
        <v>3.97</v>
      </c>
      <c r="K28" s="1">
        <v>4.1900000000000004</v>
      </c>
      <c r="L28" s="1">
        <v>4.42</v>
      </c>
      <c r="M28" s="1">
        <v>4.9400000000000004</v>
      </c>
      <c r="N28" s="1">
        <v>4.91</v>
      </c>
    </row>
    <row r="29" spans="1:14" x14ac:dyDescent="0.25">
      <c r="A29" s="1" t="s">
        <v>76</v>
      </c>
      <c r="B29" s="1">
        <v>4.3600000000000003</v>
      </c>
      <c r="C29" s="1">
        <v>4.38</v>
      </c>
      <c r="D29" s="1">
        <v>4.34</v>
      </c>
      <c r="E29" s="1">
        <v>4.3499999999999996</v>
      </c>
      <c r="F29" s="1">
        <v>4.22</v>
      </c>
      <c r="G29" s="1">
        <v>3.99</v>
      </c>
      <c r="H29" s="1">
        <v>3.81</v>
      </c>
      <c r="I29" s="1">
        <v>3.82</v>
      </c>
      <c r="J29" s="1">
        <v>3.95</v>
      </c>
      <c r="K29" s="1">
        <v>4.13</v>
      </c>
      <c r="L29" s="1">
        <v>4.34</v>
      </c>
      <c r="M29" s="1">
        <v>4.82</v>
      </c>
      <c r="N29" s="1">
        <v>4.8</v>
      </c>
    </row>
    <row r="30" spans="1:14" x14ac:dyDescent="0.25">
      <c r="A30" s="1" t="s">
        <v>75</v>
      </c>
      <c r="B30" s="1">
        <v>4.3499999999999996</v>
      </c>
      <c r="C30" s="1">
        <v>4.3499999999999996</v>
      </c>
      <c r="D30" s="1">
        <v>4.33</v>
      </c>
      <c r="E30" s="1">
        <v>4.34</v>
      </c>
      <c r="F30" s="1">
        <v>4.2</v>
      </c>
      <c r="G30" s="1">
        <v>3.96</v>
      </c>
      <c r="H30" s="1">
        <v>3.77</v>
      </c>
      <c r="I30" s="1">
        <v>3.77</v>
      </c>
      <c r="J30" s="1">
        <v>3.91</v>
      </c>
      <c r="K30" s="1">
        <v>4.08</v>
      </c>
      <c r="L30" s="1">
        <v>4.29</v>
      </c>
      <c r="M30" s="1">
        <v>4.7699999999999996</v>
      </c>
      <c r="N30" s="1">
        <v>4.74</v>
      </c>
    </row>
    <row r="31" spans="1:14" x14ac:dyDescent="0.25">
      <c r="A31" s="1" t="s">
        <v>74</v>
      </c>
      <c r="B31" s="1">
        <v>4.3499999999999996</v>
      </c>
      <c r="C31" s="1">
        <v>4.3600000000000003</v>
      </c>
      <c r="D31" s="1">
        <v>4.33</v>
      </c>
      <c r="E31" s="1">
        <v>4.32</v>
      </c>
      <c r="F31" s="1">
        <v>4.21</v>
      </c>
      <c r="G31" s="1">
        <v>3.99</v>
      </c>
      <c r="H31" s="1">
        <v>3.84</v>
      </c>
      <c r="I31" s="1">
        <v>3.85</v>
      </c>
      <c r="J31" s="1">
        <v>3.98</v>
      </c>
      <c r="K31" s="1">
        <v>4.1500000000000004</v>
      </c>
      <c r="L31" s="1">
        <v>4.3499999999999996</v>
      </c>
      <c r="M31" s="1">
        <v>4.82</v>
      </c>
      <c r="N31" s="1">
        <v>4.79</v>
      </c>
    </row>
    <row r="32" spans="1:14" x14ac:dyDescent="0.25">
      <c r="A32" s="1" t="s">
        <v>73</v>
      </c>
      <c r="B32" s="1">
        <v>4.34</v>
      </c>
      <c r="C32" s="1">
        <v>4.37</v>
      </c>
      <c r="D32" s="1">
        <v>4.33</v>
      </c>
      <c r="E32" s="1">
        <v>4.34</v>
      </c>
      <c r="F32" s="1">
        <v>4.21</v>
      </c>
      <c r="G32" s="1">
        <v>3.99</v>
      </c>
      <c r="H32" s="1">
        <v>3.84</v>
      </c>
      <c r="I32" s="1">
        <v>3.87</v>
      </c>
      <c r="J32" s="1">
        <v>4.0199999999999996</v>
      </c>
      <c r="K32" s="1">
        <v>4.2</v>
      </c>
      <c r="L32" s="1">
        <v>4.38</v>
      </c>
      <c r="M32" s="1">
        <v>4.84</v>
      </c>
      <c r="N32" s="1">
        <v>4.8</v>
      </c>
    </row>
    <row r="33" spans="1:14" x14ac:dyDescent="0.25">
      <c r="A33" s="21">
        <v>45965</v>
      </c>
      <c r="B33" s="1">
        <v>4.37</v>
      </c>
      <c r="C33" s="1">
        <v>4.38</v>
      </c>
      <c r="D33" s="1">
        <v>4.34</v>
      </c>
      <c r="E33" s="1">
        <v>4.3499999999999996</v>
      </c>
      <c r="F33" s="1">
        <v>4.21</v>
      </c>
      <c r="G33" s="1">
        <v>4.04</v>
      </c>
      <c r="H33" s="1">
        <v>3.96</v>
      </c>
      <c r="I33" s="1">
        <v>3.98</v>
      </c>
      <c r="J33" s="1">
        <v>4.1500000000000004</v>
      </c>
      <c r="K33" s="1">
        <v>4.32</v>
      </c>
      <c r="L33" s="1">
        <v>4.4800000000000004</v>
      </c>
      <c r="M33" s="1">
        <v>4.91</v>
      </c>
      <c r="N33" s="1">
        <v>4.8499999999999996</v>
      </c>
    </row>
    <row r="34" spans="1:14" x14ac:dyDescent="0.25">
      <c r="A34" s="21">
        <v>45934</v>
      </c>
      <c r="B34" s="1">
        <v>4.3600000000000003</v>
      </c>
      <c r="C34" s="1">
        <v>4.3899999999999997</v>
      </c>
      <c r="D34" s="1">
        <v>4.34</v>
      </c>
      <c r="E34" s="1">
        <v>4.33</v>
      </c>
      <c r="F34" s="1">
        <v>4.17</v>
      </c>
      <c r="G34" s="1">
        <v>3.97</v>
      </c>
      <c r="H34" s="1">
        <v>3.84</v>
      </c>
      <c r="I34" s="1">
        <v>3.85</v>
      </c>
      <c r="J34" s="1">
        <v>4.04</v>
      </c>
      <c r="K34" s="1">
        <v>4.21</v>
      </c>
      <c r="L34" s="1">
        <v>4.4000000000000004</v>
      </c>
      <c r="M34" s="1">
        <v>4.9000000000000004</v>
      </c>
      <c r="N34" s="1">
        <v>4.8600000000000003</v>
      </c>
    </row>
    <row r="35" spans="1:14" x14ac:dyDescent="0.25">
      <c r="A35" s="21">
        <v>45904</v>
      </c>
      <c r="B35" s="1">
        <v>4.3600000000000003</v>
      </c>
      <c r="C35" s="1">
        <v>4.37</v>
      </c>
      <c r="D35" s="1">
        <v>4.3499999999999996</v>
      </c>
      <c r="E35" s="1">
        <v>4.3600000000000003</v>
      </c>
      <c r="F35" s="1">
        <v>4.2300000000000004</v>
      </c>
      <c r="G35" s="1">
        <v>4.03</v>
      </c>
      <c r="H35" s="1">
        <v>3.91</v>
      </c>
      <c r="I35" s="1">
        <v>3.91</v>
      </c>
      <c r="J35" s="1">
        <v>4.0599999999999996</v>
      </c>
      <c r="K35" s="1">
        <v>4.2</v>
      </c>
      <c r="L35" s="1">
        <v>4.34</v>
      </c>
      <c r="M35" s="1">
        <v>4.78</v>
      </c>
      <c r="N35" s="1">
        <v>4.72</v>
      </c>
    </row>
    <row r="36" spans="1:14" x14ac:dyDescent="0.25">
      <c r="A36" s="21">
        <v>45873</v>
      </c>
      <c r="B36" s="1">
        <v>4.3600000000000003</v>
      </c>
      <c r="C36" s="1">
        <v>4.37</v>
      </c>
      <c r="D36" s="1">
        <v>4.3099999999999996</v>
      </c>
      <c r="E36" s="1">
        <v>4.3</v>
      </c>
      <c r="F36" s="1">
        <v>4.1399999999999997</v>
      </c>
      <c r="G36" s="1">
        <v>3.83</v>
      </c>
      <c r="H36" s="1">
        <v>3.71</v>
      </c>
      <c r="I36" s="1">
        <v>3.71</v>
      </c>
      <c r="J36" s="1">
        <v>3.88</v>
      </c>
      <c r="K36" s="1">
        <v>4.05</v>
      </c>
      <c r="L36" s="1">
        <v>4.26</v>
      </c>
      <c r="M36" s="1">
        <v>4.76</v>
      </c>
      <c r="N36" s="1">
        <v>4.71</v>
      </c>
    </row>
    <row r="37" spans="1:14" x14ac:dyDescent="0.25">
      <c r="A37" s="21">
        <v>45842</v>
      </c>
      <c r="B37" s="1">
        <v>4.3600000000000003</v>
      </c>
      <c r="C37" s="1">
        <v>4.3600000000000003</v>
      </c>
      <c r="D37" s="1">
        <v>4.29</v>
      </c>
      <c r="E37" s="1">
        <v>4.28</v>
      </c>
      <c r="F37" s="1">
        <v>4.1399999999999997</v>
      </c>
      <c r="G37" s="1">
        <v>3.86</v>
      </c>
      <c r="H37" s="1">
        <v>3.73</v>
      </c>
      <c r="I37" s="1">
        <v>3.72</v>
      </c>
      <c r="J37" s="1">
        <v>3.82</v>
      </c>
      <c r="K37" s="1">
        <v>3.97</v>
      </c>
      <c r="L37" s="1">
        <v>4.1500000000000004</v>
      </c>
      <c r="M37" s="1">
        <v>4.6100000000000003</v>
      </c>
      <c r="N37" s="1">
        <v>4.58</v>
      </c>
    </row>
    <row r="38" spans="1:14" x14ac:dyDescent="0.25">
      <c r="A38" s="21">
        <v>45751</v>
      </c>
      <c r="B38" s="1">
        <v>4.3600000000000003</v>
      </c>
      <c r="C38" s="1">
        <v>4.3600000000000003</v>
      </c>
      <c r="D38" s="1">
        <v>4.28</v>
      </c>
      <c r="E38" s="1">
        <v>4.25</v>
      </c>
      <c r="F38" s="1">
        <v>4.1399999999999997</v>
      </c>
      <c r="G38" s="1">
        <v>3.86</v>
      </c>
      <c r="H38" s="1">
        <v>3.68</v>
      </c>
      <c r="I38" s="1">
        <v>3.66</v>
      </c>
      <c r="J38" s="1">
        <v>3.72</v>
      </c>
      <c r="K38" s="1">
        <v>3.84</v>
      </c>
      <c r="L38" s="1">
        <v>4.01</v>
      </c>
      <c r="M38" s="1">
        <v>4.4400000000000004</v>
      </c>
      <c r="N38" s="1">
        <v>4.41</v>
      </c>
    </row>
    <row r="39" spans="1:14" x14ac:dyDescent="0.25">
      <c r="A39" s="21">
        <v>45720</v>
      </c>
      <c r="B39" s="1">
        <v>4.3600000000000003</v>
      </c>
      <c r="C39" s="1">
        <v>4.38</v>
      </c>
      <c r="D39" s="1">
        <v>4.3099999999999996</v>
      </c>
      <c r="E39" s="1">
        <v>4.29</v>
      </c>
      <c r="F39" s="1">
        <v>4.2</v>
      </c>
      <c r="G39" s="1">
        <v>3.92</v>
      </c>
      <c r="H39" s="1">
        <v>3.71</v>
      </c>
      <c r="I39" s="1">
        <v>3.68</v>
      </c>
      <c r="J39" s="1">
        <v>3.75</v>
      </c>
      <c r="K39" s="1">
        <v>3.88</v>
      </c>
      <c r="L39" s="1">
        <v>4.0599999999999996</v>
      </c>
      <c r="M39" s="1">
        <v>4.51</v>
      </c>
      <c r="N39" s="1">
        <v>4.49</v>
      </c>
    </row>
    <row r="40" spans="1:14" x14ac:dyDescent="0.25">
      <c r="A40" s="21">
        <v>45692</v>
      </c>
      <c r="B40" s="1">
        <v>4.38</v>
      </c>
      <c r="C40" s="1">
        <v>4.34</v>
      </c>
      <c r="D40" s="1">
        <v>4.32</v>
      </c>
      <c r="E40" s="1">
        <v>4.32</v>
      </c>
      <c r="F40" s="1">
        <v>4.24</v>
      </c>
      <c r="G40" s="1">
        <v>4.04</v>
      </c>
      <c r="H40" s="1">
        <v>3.91</v>
      </c>
      <c r="I40" s="1">
        <v>3.89</v>
      </c>
      <c r="J40" s="1">
        <v>3.95</v>
      </c>
      <c r="K40" s="1">
        <v>4.07</v>
      </c>
      <c r="L40" s="1">
        <v>4.2</v>
      </c>
      <c r="M40" s="1">
        <v>4.58</v>
      </c>
      <c r="N40" s="1">
        <v>4.54</v>
      </c>
    </row>
    <row r="41" spans="1:14" x14ac:dyDescent="0.25">
      <c r="A41" s="21">
        <v>45661</v>
      </c>
      <c r="B41" s="1">
        <v>4.38</v>
      </c>
      <c r="C41" s="1">
        <v>4.3499999999999996</v>
      </c>
      <c r="D41" s="1">
        <v>4.32</v>
      </c>
      <c r="E41" s="1">
        <v>4.3</v>
      </c>
      <c r="F41" s="1">
        <v>4.2300000000000004</v>
      </c>
      <c r="G41" s="1">
        <v>4.01</v>
      </c>
      <c r="H41" s="1">
        <v>3.87</v>
      </c>
      <c r="I41" s="1">
        <v>3.85</v>
      </c>
      <c r="J41" s="1">
        <v>3.91</v>
      </c>
      <c r="K41" s="1">
        <v>4.03</v>
      </c>
      <c r="L41" s="1">
        <v>4.17</v>
      </c>
      <c r="M41" s="1">
        <v>4.5599999999999996</v>
      </c>
      <c r="N41" s="1">
        <v>4.5199999999999996</v>
      </c>
    </row>
    <row r="42" spans="1:14" x14ac:dyDescent="0.25">
      <c r="A42" s="1" t="s">
        <v>72</v>
      </c>
      <c r="B42" s="1">
        <v>4.38</v>
      </c>
      <c r="C42" s="1">
        <v>4.3499999999999996</v>
      </c>
      <c r="D42" s="1">
        <v>4.32</v>
      </c>
      <c r="E42" s="1">
        <v>4.3099999999999996</v>
      </c>
      <c r="F42" s="1">
        <v>4.2300000000000004</v>
      </c>
      <c r="G42" s="1">
        <v>4.03</v>
      </c>
      <c r="H42" s="1">
        <v>3.89</v>
      </c>
      <c r="I42" s="1">
        <v>3.89</v>
      </c>
      <c r="J42" s="1">
        <v>3.96</v>
      </c>
      <c r="K42" s="1">
        <v>4.09</v>
      </c>
      <c r="L42" s="1">
        <v>4.2300000000000004</v>
      </c>
      <c r="M42" s="1">
        <v>4.62</v>
      </c>
      <c r="N42" s="1">
        <v>4.59</v>
      </c>
    </row>
    <row r="43" spans="1:14" x14ac:dyDescent="0.25">
      <c r="A43" s="1" t="s">
        <v>71</v>
      </c>
      <c r="B43" s="1">
        <v>4.38</v>
      </c>
      <c r="C43" s="1">
        <v>4.3499999999999996</v>
      </c>
      <c r="D43" s="1">
        <v>4.33</v>
      </c>
      <c r="E43" s="1">
        <v>4.3</v>
      </c>
      <c r="F43" s="1">
        <v>4.26</v>
      </c>
      <c r="G43" s="1">
        <v>4.04</v>
      </c>
      <c r="H43" s="1">
        <v>3.89</v>
      </c>
      <c r="I43" s="1">
        <v>3.91</v>
      </c>
      <c r="J43" s="1">
        <v>3.98</v>
      </c>
      <c r="K43" s="1">
        <v>4.1100000000000003</v>
      </c>
      <c r="L43" s="1">
        <v>4.2699999999999996</v>
      </c>
      <c r="M43" s="1">
        <v>4.6500000000000004</v>
      </c>
      <c r="N43" s="1">
        <v>4.6399999999999997</v>
      </c>
    </row>
    <row r="44" spans="1:14" x14ac:dyDescent="0.25">
      <c r="A44" s="1" t="s">
        <v>70</v>
      </c>
      <c r="B44" s="1">
        <v>4.37</v>
      </c>
      <c r="C44" s="1">
        <v>4.3600000000000003</v>
      </c>
      <c r="D44" s="1">
        <v>4.33</v>
      </c>
      <c r="E44" s="1">
        <v>4.3099999999999996</v>
      </c>
      <c r="F44" s="1">
        <v>4.2699999999999996</v>
      </c>
      <c r="G44" s="1">
        <v>4.0999999999999996</v>
      </c>
      <c r="H44" s="1">
        <v>3.97</v>
      </c>
      <c r="I44" s="1">
        <v>4</v>
      </c>
      <c r="J44" s="1">
        <v>4.09</v>
      </c>
      <c r="K44" s="1">
        <v>4.2300000000000004</v>
      </c>
      <c r="L44" s="1">
        <v>4.38</v>
      </c>
      <c r="M44" s="1">
        <v>4.75</v>
      </c>
      <c r="N44" s="1">
        <v>4.7300000000000004</v>
      </c>
    </row>
    <row r="45" spans="1:14" x14ac:dyDescent="0.25">
      <c r="A45" s="1" t="s">
        <v>69</v>
      </c>
      <c r="B45" s="1">
        <v>4.3600000000000003</v>
      </c>
      <c r="C45" s="1">
        <v>4.33</v>
      </c>
      <c r="D45" s="1">
        <v>4.33</v>
      </c>
      <c r="E45" s="1">
        <v>4.3099999999999996</v>
      </c>
      <c r="F45" s="1">
        <v>4.26</v>
      </c>
      <c r="G45" s="1">
        <v>4.0999999999999996</v>
      </c>
      <c r="H45" s="1">
        <v>3.98</v>
      </c>
      <c r="I45" s="1">
        <v>4.01</v>
      </c>
      <c r="J45" s="1">
        <v>4.08</v>
      </c>
      <c r="K45" s="1">
        <v>4.22</v>
      </c>
      <c r="L45" s="1">
        <v>4.3499999999999996</v>
      </c>
      <c r="M45" s="1">
        <v>4.71</v>
      </c>
      <c r="N45" s="1">
        <v>4.6900000000000004</v>
      </c>
    </row>
    <row r="46" spans="1:14" x14ac:dyDescent="0.25">
      <c r="A46" s="1" t="s">
        <v>68</v>
      </c>
      <c r="B46" s="1">
        <v>4.3600000000000003</v>
      </c>
      <c r="C46" s="1">
        <v>4.33</v>
      </c>
      <c r="D46" s="1">
        <v>4.33</v>
      </c>
      <c r="E46" s="1">
        <v>4.3</v>
      </c>
      <c r="F46" s="1">
        <v>4.26</v>
      </c>
      <c r="G46" s="1">
        <v>4.09</v>
      </c>
      <c r="H46" s="1">
        <v>3.96</v>
      </c>
      <c r="I46" s="1">
        <v>3.98</v>
      </c>
      <c r="J46" s="1">
        <v>4.07</v>
      </c>
      <c r="K46" s="1">
        <v>4.1900000000000004</v>
      </c>
      <c r="L46" s="1">
        <v>4.3099999999999996</v>
      </c>
      <c r="M46" s="1">
        <v>4.67</v>
      </c>
      <c r="N46" s="1">
        <v>4.6500000000000004</v>
      </c>
    </row>
    <row r="47" spans="1:14" x14ac:dyDescent="0.25">
      <c r="A47" s="1" t="s">
        <v>67</v>
      </c>
      <c r="B47" s="1">
        <v>4.3499999999999996</v>
      </c>
      <c r="C47" s="1">
        <v>4.34</v>
      </c>
      <c r="D47" s="1">
        <v>4.33</v>
      </c>
      <c r="E47" s="1">
        <v>4.3</v>
      </c>
      <c r="F47" s="1">
        <v>4.2699999999999996</v>
      </c>
      <c r="G47" s="1">
        <v>4.1100000000000003</v>
      </c>
      <c r="H47" s="1">
        <v>4.04</v>
      </c>
      <c r="I47" s="1">
        <v>4.01</v>
      </c>
      <c r="J47" s="1">
        <v>4.09</v>
      </c>
      <c r="K47" s="1">
        <v>4.22</v>
      </c>
      <c r="L47" s="1">
        <v>4.34</v>
      </c>
      <c r="M47" s="1">
        <v>4.68</v>
      </c>
      <c r="N47" s="1">
        <v>4.66</v>
      </c>
    </row>
    <row r="48" spans="1:14" x14ac:dyDescent="0.25">
      <c r="A48" s="1" t="s">
        <v>66</v>
      </c>
      <c r="B48" s="1">
        <v>4.3600000000000003</v>
      </c>
      <c r="C48" s="1">
        <v>4.33</v>
      </c>
      <c r="D48" s="1">
        <v>4.33</v>
      </c>
      <c r="E48" s="1">
        <v>4.29</v>
      </c>
      <c r="F48" s="1">
        <v>4.26</v>
      </c>
      <c r="G48" s="1">
        <v>4.04</v>
      </c>
      <c r="H48" s="1">
        <v>3.94</v>
      </c>
      <c r="I48" s="1">
        <v>3.92</v>
      </c>
      <c r="J48" s="1">
        <v>4</v>
      </c>
      <c r="K48" s="1">
        <v>4.12</v>
      </c>
      <c r="L48" s="1">
        <v>4.25</v>
      </c>
      <c r="M48" s="1">
        <v>4.5999999999999996</v>
      </c>
      <c r="N48" s="1">
        <v>4.59</v>
      </c>
    </row>
    <row r="49" spans="1:14" x14ac:dyDescent="0.25">
      <c r="A49" s="1" t="s">
        <v>65</v>
      </c>
      <c r="B49" s="1">
        <v>4.3600000000000003</v>
      </c>
      <c r="C49" s="1">
        <v>4.34</v>
      </c>
      <c r="D49" s="1">
        <v>4.33</v>
      </c>
      <c r="E49" s="1">
        <v>4.29</v>
      </c>
      <c r="F49" s="1">
        <v>4.2699999999999996</v>
      </c>
      <c r="G49" s="1">
        <v>4.0599999999999996</v>
      </c>
      <c r="H49" s="1">
        <v>3.95</v>
      </c>
      <c r="I49" s="1">
        <v>3.93</v>
      </c>
      <c r="J49" s="1">
        <v>4.01</v>
      </c>
      <c r="K49" s="1">
        <v>4.12</v>
      </c>
      <c r="L49" s="1">
        <v>4.24</v>
      </c>
      <c r="M49" s="1">
        <v>4.57</v>
      </c>
      <c r="N49" s="1">
        <v>4.55</v>
      </c>
    </row>
    <row r="50" spans="1:14" x14ac:dyDescent="0.25">
      <c r="A50" s="1" t="s">
        <v>64</v>
      </c>
      <c r="B50" s="1">
        <v>4.37</v>
      </c>
      <c r="C50" s="1">
        <v>4.32</v>
      </c>
      <c r="D50" s="1">
        <v>4.33</v>
      </c>
      <c r="E50" s="1">
        <v>4.3</v>
      </c>
      <c r="F50" s="1">
        <v>4.29</v>
      </c>
      <c r="G50" s="1">
        <v>4.0999999999999996</v>
      </c>
      <c r="H50" s="1">
        <v>3.99</v>
      </c>
      <c r="I50" s="1">
        <v>3.95</v>
      </c>
      <c r="J50" s="1">
        <v>4.03</v>
      </c>
      <c r="K50" s="1">
        <v>4.1399999999999997</v>
      </c>
      <c r="L50" s="1">
        <v>4.25</v>
      </c>
      <c r="M50" s="1">
        <v>4.58</v>
      </c>
      <c r="N50" s="1">
        <v>4.5599999999999996</v>
      </c>
    </row>
    <row r="51" spans="1:14" x14ac:dyDescent="0.25">
      <c r="A51" s="1" t="s">
        <v>63</v>
      </c>
      <c r="B51" s="1">
        <v>4.37</v>
      </c>
      <c r="C51" s="1">
        <v>4.33</v>
      </c>
      <c r="D51" s="1">
        <v>4.34</v>
      </c>
      <c r="E51" s="1">
        <v>4.29</v>
      </c>
      <c r="F51" s="1">
        <v>4.29</v>
      </c>
      <c r="G51" s="1">
        <v>4.13</v>
      </c>
      <c r="H51" s="1">
        <v>4.04</v>
      </c>
      <c r="I51" s="1">
        <v>4.01</v>
      </c>
      <c r="J51" s="1">
        <v>4.07</v>
      </c>
      <c r="K51" s="1">
        <v>4.18</v>
      </c>
      <c r="L51" s="1">
        <v>4.29</v>
      </c>
      <c r="M51" s="1">
        <v>4.6100000000000003</v>
      </c>
      <c r="N51" s="1">
        <v>4.58</v>
      </c>
    </row>
    <row r="52" spans="1:14" x14ac:dyDescent="0.25">
      <c r="A52" s="1" t="s">
        <v>62</v>
      </c>
      <c r="B52" s="1">
        <v>4.37</v>
      </c>
      <c r="C52" s="1">
        <v>4.33</v>
      </c>
      <c r="D52" s="1">
        <v>4.34</v>
      </c>
      <c r="E52" s="1">
        <v>4.3</v>
      </c>
      <c r="F52" s="1">
        <v>4.29</v>
      </c>
      <c r="G52" s="1">
        <v>4.1100000000000003</v>
      </c>
      <c r="H52" s="1">
        <v>4.0599999999999996</v>
      </c>
      <c r="I52" s="1">
        <v>4.03</v>
      </c>
      <c r="J52" s="1">
        <v>4.1100000000000003</v>
      </c>
      <c r="K52" s="1">
        <v>4.21</v>
      </c>
      <c r="L52" s="1">
        <v>4.3099999999999996</v>
      </c>
      <c r="M52" s="1">
        <v>4.6399999999999997</v>
      </c>
      <c r="N52" s="1">
        <v>4.5999999999999996</v>
      </c>
    </row>
    <row r="53" spans="1:14" x14ac:dyDescent="0.25">
      <c r="A53" s="1" t="s">
        <v>61</v>
      </c>
      <c r="B53" s="1">
        <v>4.37</v>
      </c>
      <c r="C53" s="1">
        <v>4.33</v>
      </c>
      <c r="D53" s="1">
        <v>4.33</v>
      </c>
      <c r="E53" s="1">
        <v>4.3</v>
      </c>
      <c r="F53" s="1">
        <v>4.29</v>
      </c>
      <c r="G53" s="1">
        <v>4.09</v>
      </c>
      <c r="H53" s="1">
        <v>4.0199999999999996</v>
      </c>
      <c r="I53" s="1">
        <v>4</v>
      </c>
      <c r="J53" s="1">
        <v>4.09</v>
      </c>
      <c r="K53" s="1">
        <v>4.2</v>
      </c>
      <c r="L53" s="1">
        <v>4.3099999999999996</v>
      </c>
      <c r="M53" s="1">
        <v>4.6500000000000004</v>
      </c>
      <c r="N53" s="1">
        <v>4.62</v>
      </c>
    </row>
    <row r="54" spans="1:14" x14ac:dyDescent="0.25">
      <c r="A54" s="1" t="s">
        <v>60</v>
      </c>
      <c r="B54" s="1">
        <v>4.37</v>
      </c>
      <c r="C54" s="1">
        <v>4.34</v>
      </c>
      <c r="D54" s="1">
        <v>4.34</v>
      </c>
      <c r="E54" s="1">
        <v>4.28</v>
      </c>
      <c r="F54" s="1">
        <v>4.2699999999999996</v>
      </c>
      <c r="G54" s="1">
        <v>4.03</v>
      </c>
      <c r="H54" s="1">
        <v>3.94</v>
      </c>
      <c r="I54" s="1">
        <v>3.93</v>
      </c>
      <c r="J54" s="1">
        <v>4.0199999999999996</v>
      </c>
      <c r="K54" s="1">
        <v>4.1500000000000004</v>
      </c>
      <c r="L54" s="1">
        <v>4.2699999999999996</v>
      </c>
      <c r="M54" s="1">
        <v>4.63</v>
      </c>
      <c r="N54" s="1">
        <v>4.59</v>
      </c>
    </row>
    <row r="55" spans="1:14" x14ac:dyDescent="0.25">
      <c r="A55" s="21">
        <v>45994</v>
      </c>
      <c r="B55" s="1">
        <v>4.3600000000000003</v>
      </c>
      <c r="C55" s="1">
        <v>4.34</v>
      </c>
      <c r="D55" s="1">
        <v>4.3499999999999996</v>
      </c>
      <c r="E55" s="1">
        <v>4.3</v>
      </c>
      <c r="F55" s="1">
        <v>4.2699999999999996</v>
      </c>
      <c r="G55" s="1">
        <v>4.07</v>
      </c>
      <c r="H55" s="1">
        <v>4.01</v>
      </c>
      <c r="I55" s="1">
        <v>3.98</v>
      </c>
      <c r="J55" s="1">
        <v>4.09</v>
      </c>
      <c r="K55" s="1">
        <v>4.2</v>
      </c>
      <c r="L55" s="1">
        <v>4.32</v>
      </c>
      <c r="M55" s="1">
        <v>4.67</v>
      </c>
      <c r="N55" s="1">
        <v>4.63</v>
      </c>
    </row>
    <row r="56" spans="1:14" x14ac:dyDescent="0.25">
      <c r="A56" s="21">
        <v>45964</v>
      </c>
      <c r="B56" s="1">
        <v>4.37</v>
      </c>
      <c r="C56" s="1">
        <v>4.33</v>
      </c>
      <c r="D56" s="1">
        <v>4.34</v>
      </c>
      <c r="E56" s="1">
        <v>4.28</v>
      </c>
      <c r="F56" s="1">
        <v>4.26</v>
      </c>
      <c r="G56" s="1">
        <v>4.03</v>
      </c>
      <c r="H56" s="1">
        <v>3.94</v>
      </c>
      <c r="I56" s="1">
        <v>3.92</v>
      </c>
      <c r="J56" s="1">
        <v>4.03</v>
      </c>
      <c r="K56" s="1">
        <v>4.16</v>
      </c>
      <c r="L56" s="1">
        <v>4.28</v>
      </c>
      <c r="M56" s="1">
        <v>4.63</v>
      </c>
      <c r="N56" s="1">
        <v>4.59</v>
      </c>
    </row>
    <row r="57" spans="1:14" x14ac:dyDescent="0.25">
      <c r="A57" s="21">
        <v>45933</v>
      </c>
      <c r="B57" s="1">
        <v>4.37</v>
      </c>
      <c r="C57" s="1">
        <v>4.34</v>
      </c>
      <c r="D57" s="1">
        <v>4.33</v>
      </c>
      <c r="E57" s="1">
        <v>4.28</v>
      </c>
      <c r="F57" s="1">
        <v>4.25</v>
      </c>
      <c r="G57" s="1">
        <v>3.98</v>
      </c>
      <c r="H57" s="1">
        <v>3.89</v>
      </c>
      <c r="I57" s="1">
        <v>3.91</v>
      </c>
      <c r="J57" s="1">
        <v>3.98</v>
      </c>
      <c r="K57" s="1">
        <v>4.0999999999999996</v>
      </c>
      <c r="L57" s="1">
        <v>4.22</v>
      </c>
      <c r="M57" s="1">
        <v>4.58</v>
      </c>
      <c r="N57" s="1">
        <v>4.54</v>
      </c>
    </row>
    <row r="58" spans="1:14" x14ac:dyDescent="0.25">
      <c r="A58" s="21">
        <v>45841</v>
      </c>
      <c r="B58" s="1">
        <v>4.38</v>
      </c>
      <c r="C58" s="1">
        <v>4.33</v>
      </c>
      <c r="D58" s="1">
        <v>4.34</v>
      </c>
      <c r="E58" s="1">
        <v>4.29</v>
      </c>
      <c r="F58" s="1">
        <v>4.29</v>
      </c>
      <c r="G58" s="1">
        <v>4.05</v>
      </c>
      <c r="H58" s="1">
        <v>3.99</v>
      </c>
      <c r="I58" s="1">
        <v>4.01</v>
      </c>
      <c r="J58" s="1">
        <v>4.09</v>
      </c>
      <c r="K58" s="1">
        <v>4.21</v>
      </c>
      <c r="L58" s="1">
        <v>4.32</v>
      </c>
      <c r="M58" s="1">
        <v>4.66</v>
      </c>
      <c r="N58" s="1">
        <v>4.62</v>
      </c>
    </row>
    <row r="59" spans="1:14" x14ac:dyDescent="0.25">
      <c r="A59" s="21">
        <v>45811</v>
      </c>
      <c r="B59" s="1">
        <v>4.38</v>
      </c>
      <c r="C59" s="1">
        <v>4.34</v>
      </c>
      <c r="D59" s="1">
        <v>4.34</v>
      </c>
      <c r="E59" s="1">
        <v>4.28</v>
      </c>
      <c r="F59" s="1">
        <v>4.2699999999999996</v>
      </c>
      <c r="G59" s="1">
        <v>4.0199999999999996</v>
      </c>
      <c r="H59" s="1">
        <v>3.96</v>
      </c>
      <c r="I59" s="1">
        <v>3.98</v>
      </c>
      <c r="J59" s="1">
        <v>4.0599999999999996</v>
      </c>
      <c r="K59" s="1">
        <v>4.18</v>
      </c>
      <c r="L59" s="1">
        <v>4.29</v>
      </c>
      <c r="M59" s="1">
        <v>4.63</v>
      </c>
      <c r="N59" s="1">
        <v>4.58</v>
      </c>
    </row>
    <row r="60" spans="1:14" x14ac:dyDescent="0.25">
      <c r="A60" s="21">
        <v>45780</v>
      </c>
      <c r="B60" s="1">
        <v>4.38</v>
      </c>
      <c r="C60" s="1">
        <v>4.3600000000000003</v>
      </c>
      <c r="D60" s="1">
        <v>4.3499999999999996</v>
      </c>
      <c r="E60" s="1">
        <v>4.3</v>
      </c>
      <c r="F60" s="1">
        <v>4.3</v>
      </c>
      <c r="G60" s="1">
        <v>4.0599999999999996</v>
      </c>
      <c r="H60" s="1">
        <v>3.99</v>
      </c>
      <c r="I60" s="1">
        <v>4.01</v>
      </c>
      <c r="J60" s="1">
        <v>4.08</v>
      </c>
      <c r="K60" s="1">
        <v>4.18</v>
      </c>
      <c r="L60" s="1">
        <v>4.28</v>
      </c>
      <c r="M60" s="1">
        <v>4.6100000000000003</v>
      </c>
      <c r="N60" s="1">
        <v>4.57</v>
      </c>
    </row>
    <row r="61" spans="1:14" x14ac:dyDescent="0.25">
      <c r="A61" s="21">
        <v>45750</v>
      </c>
      <c r="B61" s="1">
        <v>4.3899999999999997</v>
      </c>
      <c r="C61" s="1">
        <v>4.37</v>
      </c>
      <c r="D61" s="1">
        <v>4.34</v>
      </c>
      <c r="E61" s="1">
        <v>4.3099999999999996</v>
      </c>
      <c r="F61" s="1">
        <v>4.28</v>
      </c>
      <c r="G61" s="1">
        <v>4.04</v>
      </c>
      <c r="H61" s="1">
        <v>3.96</v>
      </c>
      <c r="I61" s="1">
        <v>3.94</v>
      </c>
      <c r="J61" s="1">
        <v>4.01</v>
      </c>
      <c r="K61" s="1">
        <v>4.1100000000000003</v>
      </c>
      <c r="L61" s="1">
        <v>4.22</v>
      </c>
      <c r="M61" s="1">
        <v>4.5599999999999996</v>
      </c>
      <c r="N61" s="1">
        <v>4.53</v>
      </c>
    </row>
    <row r="62" spans="1:14" x14ac:dyDescent="0.25">
      <c r="A62" s="21">
        <v>45719</v>
      </c>
      <c r="B62" s="1">
        <v>4.38</v>
      </c>
      <c r="C62" s="1">
        <v>4.37</v>
      </c>
      <c r="D62" s="1">
        <v>4.3499999999999996</v>
      </c>
      <c r="E62" s="1">
        <v>4.3099999999999996</v>
      </c>
      <c r="F62" s="1">
        <v>4.3099999999999996</v>
      </c>
      <c r="G62" s="1">
        <v>4.0599999999999996</v>
      </c>
      <c r="H62" s="1">
        <v>3.96</v>
      </c>
      <c r="I62" s="1">
        <v>3.93</v>
      </c>
      <c r="J62" s="1">
        <v>3.97</v>
      </c>
      <c r="K62" s="1">
        <v>4.0599999999999996</v>
      </c>
      <c r="L62" s="1">
        <v>4.16</v>
      </c>
      <c r="M62" s="1">
        <v>4.49</v>
      </c>
      <c r="N62" s="1">
        <v>4.45</v>
      </c>
    </row>
    <row r="63" spans="1:14" x14ac:dyDescent="0.25">
      <c r="A63" s="1" t="s">
        <v>59</v>
      </c>
      <c r="B63" s="1">
        <v>4.38</v>
      </c>
      <c r="C63" s="1">
        <v>4.38</v>
      </c>
      <c r="D63" s="1">
        <v>4.32</v>
      </c>
      <c r="E63" s="1">
        <v>4.32</v>
      </c>
      <c r="F63" s="1">
        <v>4.25</v>
      </c>
      <c r="G63" s="1">
        <v>4.08</v>
      </c>
      <c r="H63" s="1">
        <v>3.99</v>
      </c>
      <c r="I63" s="1">
        <v>3.99</v>
      </c>
      <c r="J63" s="1">
        <v>4.03</v>
      </c>
      <c r="K63" s="1">
        <v>4.1399999999999997</v>
      </c>
      <c r="L63" s="1">
        <v>4.24</v>
      </c>
      <c r="M63" s="1">
        <v>4.55</v>
      </c>
      <c r="N63" s="1">
        <v>4.51</v>
      </c>
    </row>
    <row r="64" spans="1:14" x14ac:dyDescent="0.25">
      <c r="A64" s="1" t="s">
        <v>58</v>
      </c>
      <c r="B64" s="1">
        <v>4.38</v>
      </c>
      <c r="C64" s="1">
        <v>4.38</v>
      </c>
      <c r="D64" s="1">
        <v>4.32</v>
      </c>
      <c r="E64" s="1">
        <v>4.32</v>
      </c>
      <c r="F64" s="1">
        <v>4.28</v>
      </c>
      <c r="G64" s="1">
        <v>4.13</v>
      </c>
      <c r="H64" s="1">
        <v>4.07</v>
      </c>
      <c r="I64" s="1">
        <v>4.05</v>
      </c>
      <c r="J64" s="1">
        <v>4.09</v>
      </c>
      <c r="K64" s="1">
        <v>4.1900000000000004</v>
      </c>
      <c r="L64" s="1">
        <v>4.29</v>
      </c>
      <c r="M64" s="1">
        <v>4.59</v>
      </c>
      <c r="N64" s="1">
        <v>4.5599999999999996</v>
      </c>
    </row>
    <row r="65" spans="1:14" x14ac:dyDescent="0.25">
      <c r="A65" s="1" t="s">
        <v>57</v>
      </c>
      <c r="B65" s="1">
        <v>4.3499999999999996</v>
      </c>
      <c r="C65" s="1">
        <v>4.37</v>
      </c>
      <c r="D65" s="1">
        <v>4.3099999999999996</v>
      </c>
      <c r="E65" s="1">
        <v>4.32</v>
      </c>
      <c r="F65" s="1">
        <v>4.28</v>
      </c>
      <c r="G65" s="1">
        <v>4.12</v>
      </c>
      <c r="H65" s="1">
        <v>4.05</v>
      </c>
      <c r="I65" s="1">
        <v>4.04</v>
      </c>
      <c r="J65" s="1">
        <v>4.0599999999999996</v>
      </c>
      <c r="K65" s="1">
        <v>4.16</v>
      </c>
      <c r="L65" s="1">
        <v>4.25</v>
      </c>
      <c r="M65" s="1">
        <v>4.55</v>
      </c>
      <c r="N65" s="1">
        <v>4.51</v>
      </c>
    </row>
    <row r="66" spans="1:14" x14ac:dyDescent="0.25">
      <c r="A66" s="1" t="s">
        <v>56</v>
      </c>
      <c r="B66" s="1">
        <v>4.34</v>
      </c>
      <c r="C66" s="1">
        <v>4.37</v>
      </c>
      <c r="D66" s="1">
        <v>4.3</v>
      </c>
      <c r="E66" s="1">
        <v>4.33</v>
      </c>
      <c r="F66" s="1">
        <v>4.28</v>
      </c>
      <c r="G66" s="1">
        <v>4.12</v>
      </c>
      <c r="H66" s="1">
        <v>4.07</v>
      </c>
      <c r="I66" s="1">
        <v>4.08</v>
      </c>
      <c r="J66" s="1">
        <v>4.12</v>
      </c>
      <c r="K66" s="1">
        <v>4.21</v>
      </c>
      <c r="L66" s="1">
        <v>4.3</v>
      </c>
      <c r="M66" s="1">
        <v>4.59</v>
      </c>
      <c r="N66" s="1">
        <v>4.55</v>
      </c>
    </row>
    <row r="67" spans="1:14" x14ac:dyDescent="0.25">
      <c r="A67" s="1" t="s">
        <v>55</v>
      </c>
      <c r="B67" s="1">
        <v>4.3600000000000003</v>
      </c>
      <c r="C67" s="1">
        <v>4.37</v>
      </c>
      <c r="D67" s="1">
        <v>4.3099999999999996</v>
      </c>
      <c r="E67" s="1">
        <v>4.34</v>
      </c>
      <c r="F67" s="1">
        <v>4.3</v>
      </c>
      <c r="G67" s="1">
        <v>4.1500000000000004</v>
      </c>
      <c r="H67" s="1">
        <v>4.13</v>
      </c>
      <c r="I67" s="1">
        <v>4.17</v>
      </c>
      <c r="J67" s="1">
        <v>4.2300000000000004</v>
      </c>
      <c r="K67" s="1">
        <v>4.32</v>
      </c>
      <c r="L67" s="1">
        <v>4.4000000000000004</v>
      </c>
      <c r="M67" s="1">
        <v>4.6900000000000004</v>
      </c>
      <c r="N67" s="1">
        <v>4.66</v>
      </c>
    </row>
    <row r="68" spans="1:14" x14ac:dyDescent="0.25">
      <c r="A68" s="1" t="s">
        <v>54</v>
      </c>
      <c r="B68" s="1">
        <v>4.3600000000000003</v>
      </c>
      <c r="C68" s="1">
        <v>4.38</v>
      </c>
      <c r="D68" s="1">
        <v>4.32</v>
      </c>
      <c r="E68" s="1">
        <v>4.34</v>
      </c>
      <c r="F68" s="1">
        <v>4.3</v>
      </c>
      <c r="G68" s="1">
        <v>4.1500000000000004</v>
      </c>
      <c r="H68" s="1">
        <v>4.1900000000000004</v>
      </c>
      <c r="I68" s="1">
        <v>4.1900000000000004</v>
      </c>
      <c r="J68" s="1">
        <v>4.26</v>
      </c>
      <c r="K68" s="1">
        <v>4.3499999999999996</v>
      </c>
      <c r="L68" s="1">
        <v>4.42</v>
      </c>
      <c r="M68" s="1">
        <v>4.6900000000000004</v>
      </c>
      <c r="N68" s="1">
        <v>4.67</v>
      </c>
    </row>
    <row r="69" spans="1:14" x14ac:dyDescent="0.25">
      <c r="A69" s="1" t="s">
        <v>53</v>
      </c>
      <c r="B69" s="1">
        <v>4.37</v>
      </c>
      <c r="C69" s="1">
        <v>4.38</v>
      </c>
      <c r="D69" s="1">
        <v>4.33</v>
      </c>
      <c r="E69" s="1">
        <v>4.3499999999999996</v>
      </c>
      <c r="F69" s="1">
        <v>4.33</v>
      </c>
      <c r="G69" s="1">
        <v>4.2</v>
      </c>
      <c r="H69" s="1">
        <v>4.28</v>
      </c>
      <c r="I69" s="1">
        <v>4.2699999999999996</v>
      </c>
      <c r="J69" s="1">
        <v>4.34</v>
      </c>
      <c r="K69" s="1">
        <v>4.43</v>
      </c>
      <c r="L69" s="1">
        <v>4.5</v>
      </c>
      <c r="M69" s="1">
        <v>4.7699999999999996</v>
      </c>
      <c r="N69" s="1">
        <v>4.74</v>
      </c>
    </row>
    <row r="70" spans="1:14" x14ac:dyDescent="0.25">
      <c r="A70" s="1" t="s">
        <v>52</v>
      </c>
      <c r="B70" s="1">
        <v>4.38</v>
      </c>
      <c r="C70" s="1">
        <v>4.38</v>
      </c>
      <c r="D70" s="1">
        <v>4.34</v>
      </c>
      <c r="E70" s="1">
        <v>4.3499999999999996</v>
      </c>
      <c r="F70" s="1">
        <v>4.34</v>
      </c>
      <c r="G70" s="1">
        <v>4.22</v>
      </c>
      <c r="H70" s="1">
        <v>4.28</v>
      </c>
      <c r="I70" s="1">
        <v>4.3</v>
      </c>
      <c r="J70" s="1">
        <v>4.37</v>
      </c>
      <c r="K70" s="1">
        <v>4.46</v>
      </c>
      <c r="L70" s="1">
        <v>4.53</v>
      </c>
      <c r="M70" s="1">
        <v>4.79</v>
      </c>
      <c r="N70" s="1">
        <v>4.76</v>
      </c>
    </row>
    <row r="71" spans="1:14" x14ac:dyDescent="0.25">
      <c r="A71" s="1" t="s">
        <v>51</v>
      </c>
      <c r="B71" s="1">
        <v>4.38</v>
      </c>
      <c r="C71" s="1">
        <v>4.38</v>
      </c>
      <c r="D71" s="1">
        <v>4.34</v>
      </c>
      <c r="E71" s="1">
        <v>4.37</v>
      </c>
      <c r="F71" s="1">
        <v>4.34</v>
      </c>
      <c r="G71" s="1">
        <v>4.24</v>
      </c>
      <c r="H71" s="1">
        <v>4.29</v>
      </c>
      <c r="I71" s="1">
        <v>4.33</v>
      </c>
      <c r="J71" s="1">
        <v>4.4000000000000004</v>
      </c>
      <c r="K71" s="1">
        <v>4.4800000000000004</v>
      </c>
      <c r="L71" s="1">
        <v>4.55</v>
      </c>
      <c r="M71" s="1">
        <v>4.83</v>
      </c>
      <c r="N71" s="1">
        <v>4.7699999999999996</v>
      </c>
    </row>
    <row r="72" spans="1:14" x14ac:dyDescent="0.25">
      <c r="A72" s="1" t="s">
        <v>50</v>
      </c>
      <c r="B72" s="1">
        <v>4.37</v>
      </c>
      <c r="C72" s="1">
        <v>4.38</v>
      </c>
      <c r="D72" s="1">
        <v>4.34</v>
      </c>
      <c r="E72" s="1">
        <v>4.3499999999999996</v>
      </c>
      <c r="F72" s="1">
        <v>4.32</v>
      </c>
      <c r="G72" s="1">
        <v>4.2300000000000004</v>
      </c>
      <c r="H72" s="1">
        <v>4.26</v>
      </c>
      <c r="I72" s="1">
        <v>4.26</v>
      </c>
      <c r="J72" s="1">
        <v>4.33</v>
      </c>
      <c r="K72" s="1">
        <v>4.41</v>
      </c>
      <c r="L72" s="1">
        <v>4.47</v>
      </c>
      <c r="M72" s="1">
        <v>4.75</v>
      </c>
      <c r="N72" s="1">
        <v>4.6900000000000004</v>
      </c>
    </row>
    <row r="73" spans="1:14" x14ac:dyDescent="0.25">
      <c r="A73" s="1" t="s">
        <v>49</v>
      </c>
      <c r="B73" s="1">
        <v>4.37</v>
      </c>
      <c r="C73" s="1">
        <v>4.3899999999999997</v>
      </c>
      <c r="D73" s="1">
        <v>4.34</v>
      </c>
      <c r="E73" s="1">
        <v>4.3499999999999996</v>
      </c>
      <c r="F73" s="1">
        <v>4.33</v>
      </c>
      <c r="G73" s="1">
        <v>4.2699999999999996</v>
      </c>
      <c r="H73" s="1">
        <v>4.3099999999999996</v>
      </c>
      <c r="I73" s="1">
        <v>4.3099999999999996</v>
      </c>
      <c r="J73" s="1">
        <v>4.3899999999999997</v>
      </c>
      <c r="K73" s="1">
        <v>4.46</v>
      </c>
      <c r="L73" s="1">
        <v>4.5199999999999996</v>
      </c>
      <c r="M73" s="1">
        <v>4.79</v>
      </c>
      <c r="N73" s="1">
        <v>4.72</v>
      </c>
    </row>
    <row r="74" spans="1:14" x14ac:dyDescent="0.25">
      <c r="A74" s="21">
        <v>45993</v>
      </c>
      <c r="B74" s="1">
        <v>4.38</v>
      </c>
      <c r="C74" s="1">
        <v>4.3899999999999997</v>
      </c>
      <c r="D74" s="1">
        <v>4.3499999999999996</v>
      </c>
      <c r="E74" s="1">
        <v>4.3600000000000003</v>
      </c>
      <c r="F74" s="1">
        <v>4.33</v>
      </c>
      <c r="G74" s="1">
        <v>4.3</v>
      </c>
      <c r="H74" s="1">
        <v>4.3600000000000003</v>
      </c>
      <c r="I74" s="1">
        <v>4.37</v>
      </c>
      <c r="J74" s="1">
        <v>4.4800000000000004</v>
      </c>
      <c r="K74" s="1">
        <v>4.5599999999999996</v>
      </c>
      <c r="L74" s="1">
        <v>4.62</v>
      </c>
      <c r="M74" s="1">
        <v>4.9000000000000004</v>
      </c>
      <c r="N74" s="1">
        <v>4.83</v>
      </c>
    </row>
    <row r="75" spans="1:14" x14ac:dyDescent="0.25">
      <c r="A75" s="21">
        <v>45963</v>
      </c>
      <c r="B75" s="1">
        <v>4.38</v>
      </c>
      <c r="C75" s="1">
        <v>4.4000000000000004</v>
      </c>
      <c r="D75" s="1">
        <v>4.3499999999999996</v>
      </c>
      <c r="E75" s="1">
        <v>4.37</v>
      </c>
      <c r="F75" s="1">
        <v>4.3099999999999996</v>
      </c>
      <c r="G75" s="1">
        <v>4.25</v>
      </c>
      <c r="H75" s="1">
        <v>4.29</v>
      </c>
      <c r="I75" s="1">
        <v>4.28</v>
      </c>
      <c r="J75" s="1">
        <v>4.37</v>
      </c>
      <c r="K75" s="1">
        <v>4.45</v>
      </c>
      <c r="L75" s="1">
        <v>4.54</v>
      </c>
      <c r="M75" s="1">
        <v>4.8</v>
      </c>
      <c r="N75" s="1">
        <v>4.75</v>
      </c>
    </row>
    <row r="76" spans="1:14" x14ac:dyDescent="0.25">
      <c r="A76" s="21">
        <v>45932</v>
      </c>
      <c r="B76" s="1">
        <v>4.38</v>
      </c>
      <c r="C76" s="1">
        <v>4.4000000000000004</v>
      </c>
      <c r="D76" s="1">
        <v>4.3499999999999996</v>
      </c>
      <c r="E76" s="1">
        <v>4.37</v>
      </c>
      <c r="F76" s="1">
        <v>4.3099999999999996</v>
      </c>
      <c r="G76" s="1">
        <v>4.24</v>
      </c>
      <c r="H76" s="1">
        <v>4.28</v>
      </c>
      <c r="I76" s="1">
        <v>4.3</v>
      </c>
      <c r="J76" s="1">
        <v>4.34</v>
      </c>
      <c r="K76" s="1">
        <v>4.42</v>
      </c>
      <c r="L76" s="1">
        <v>4.51</v>
      </c>
      <c r="M76" s="1">
        <v>4.76</v>
      </c>
      <c r="N76" s="1">
        <v>4.71</v>
      </c>
    </row>
    <row r="77" spans="1:14" x14ac:dyDescent="0.25">
      <c r="A77" s="21">
        <v>45840</v>
      </c>
      <c r="B77" s="1">
        <v>4.37</v>
      </c>
      <c r="C77" s="1">
        <v>4.38</v>
      </c>
      <c r="D77" s="1">
        <v>4.3499999999999996</v>
      </c>
      <c r="E77" s="1">
        <v>4.37</v>
      </c>
      <c r="F77" s="1">
        <v>4.3</v>
      </c>
      <c r="G77" s="1">
        <v>4.25</v>
      </c>
      <c r="H77" s="1">
        <v>4.29</v>
      </c>
      <c r="I77" s="1">
        <v>4.3099999999999996</v>
      </c>
      <c r="J77" s="1">
        <v>4.34</v>
      </c>
      <c r="K77" s="1">
        <v>4.42</v>
      </c>
      <c r="L77" s="1">
        <v>4.49</v>
      </c>
      <c r="M77" s="1">
        <v>4.75</v>
      </c>
      <c r="N77" s="1">
        <v>4.6900000000000004</v>
      </c>
    </row>
    <row r="78" spans="1:14" x14ac:dyDescent="0.25">
      <c r="A78" s="21">
        <v>45810</v>
      </c>
      <c r="B78" s="1">
        <v>4.37</v>
      </c>
      <c r="C78" s="1">
        <v>4.38</v>
      </c>
      <c r="D78" s="1">
        <v>4.34</v>
      </c>
      <c r="E78" s="1">
        <v>4.3600000000000003</v>
      </c>
      <c r="F78" s="1">
        <v>4.28</v>
      </c>
      <c r="G78" s="1">
        <v>4.1900000000000004</v>
      </c>
      <c r="H78" s="1">
        <v>4.21</v>
      </c>
      <c r="I78" s="1">
        <v>4.2300000000000004</v>
      </c>
      <c r="J78" s="1">
        <v>4.28</v>
      </c>
      <c r="K78" s="1">
        <v>4.3600000000000003</v>
      </c>
      <c r="L78" s="1">
        <v>4.45</v>
      </c>
      <c r="M78" s="1">
        <v>4.7</v>
      </c>
      <c r="N78" s="1">
        <v>4.6500000000000004</v>
      </c>
    </row>
    <row r="79" spans="1:14" x14ac:dyDescent="0.25">
      <c r="A79" s="21">
        <v>45779</v>
      </c>
      <c r="B79" s="1">
        <v>4.3499999999999996</v>
      </c>
      <c r="C79" s="1">
        <v>4.37</v>
      </c>
      <c r="D79" s="1">
        <v>4.33</v>
      </c>
      <c r="E79" s="1">
        <v>4.3499999999999996</v>
      </c>
      <c r="F79" s="1">
        <v>4.2699999999999996</v>
      </c>
      <c r="G79" s="1">
        <v>4.17</v>
      </c>
      <c r="H79" s="1">
        <v>4.17</v>
      </c>
      <c r="I79" s="1">
        <v>4.1900000000000004</v>
      </c>
      <c r="J79" s="1">
        <v>4.24</v>
      </c>
      <c r="K79" s="1">
        <v>4.33</v>
      </c>
      <c r="L79" s="1">
        <v>4.43</v>
      </c>
      <c r="M79" s="1">
        <v>4.6900000000000004</v>
      </c>
      <c r="N79" s="1">
        <v>4.6399999999999997</v>
      </c>
    </row>
    <row r="80" spans="1:14" x14ac:dyDescent="0.25">
      <c r="A80" s="21">
        <v>45749</v>
      </c>
      <c r="B80" s="1">
        <v>4.3600000000000003</v>
      </c>
      <c r="C80" s="1">
        <v>4.38</v>
      </c>
      <c r="D80" s="1">
        <v>4.33</v>
      </c>
      <c r="E80" s="1">
        <v>4.3499999999999996</v>
      </c>
      <c r="F80" s="1">
        <v>4.2699999999999996</v>
      </c>
      <c r="G80" s="1">
        <v>4.18</v>
      </c>
      <c r="H80" s="1">
        <v>4.21</v>
      </c>
      <c r="I80" s="1">
        <v>4.25</v>
      </c>
      <c r="J80" s="1">
        <v>4.3099999999999996</v>
      </c>
      <c r="K80" s="1">
        <v>4.42</v>
      </c>
      <c r="L80" s="1">
        <v>4.5199999999999996</v>
      </c>
      <c r="M80" s="1">
        <v>4.8099999999999996</v>
      </c>
      <c r="N80" s="1">
        <v>4.75</v>
      </c>
    </row>
    <row r="81" spans="1:14" x14ac:dyDescent="0.25">
      <c r="A81" s="21">
        <v>45718</v>
      </c>
      <c r="B81" s="1">
        <v>4.37</v>
      </c>
      <c r="C81" s="1">
        <v>4.38</v>
      </c>
      <c r="D81" s="1">
        <v>4.34</v>
      </c>
      <c r="E81" s="1">
        <v>4.3499999999999996</v>
      </c>
      <c r="F81" s="1">
        <v>4.28</v>
      </c>
      <c r="G81" s="1">
        <v>4.2</v>
      </c>
      <c r="H81" s="1">
        <v>4.26</v>
      </c>
      <c r="I81" s="1">
        <v>4.28</v>
      </c>
      <c r="J81" s="1">
        <v>4.3499999999999996</v>
      </c>
      <c r="K81" s="1">
        <v>4.45</v>
      </c>
      <c r="L81" s="1">
        <v>4.54</v>
      </c>
      <c r="M81" s="1">
        <v>4.82</v>
      </c>
      <c r="N81" s="1">
        <v>4.7699999999999996</v>
      </c>
    </row>
    <row r="82" spans="1:14" x14ac:dyDescent="0.25">
      <c r="A82" s="1" t="s">
        <v>48</v>
      </c>
      <c r="B82" s="1">
        <v>4.37</v>
      </c>
      <c r="C82" s="1">
        <v>4.37</v>
      </c>
      <c r="D82" s="1">
        <v>4.3099999999999996</v>
      </c>
      <c r="E82" s="1">
        <v>4.33</v>
      </c>
      <c r="F82" s="1">
        <v>4.28</v>
      </c>
      <c r="G82" s="1">
        <v>4.17</v>
      </c>
      <c r="H82" s="1">
        <v>4.22</v>
      </c>
      <c r="I82" s="1">
        <v>4.2699999999999996</v>
      </c>
      <c r="J82" s="1">
        <v>4.3600000000000003</v>
      </c>
      <c r="K82" s="1">
        <v>4.47</v>
      </c>
      <c r="L82" s="1">
        <v>4.58</v>
      </c>
      <c r="M82" s="1">
        <v>4.88</v>
      </c>
      <c r="N82" s="1">
        <v>4.83</v>
      </c>
    </row>
    <row r="83" spans="1:14" x14ac:dyDescent="0.25">
      <c r="A83" s="1" t="s">
        <v>47</v>
      </c>
      <c r="B83" s="1">
        <v>4.37</v>
      </c>
      <c r="C83" s="1">
        <v>4.38</v>
      </c>
      <c r="D83" s="1">
        <v>4.3</v>
      </c>
      <c r="E83" s="1">
        <v>4.33</v>
      </c>
      <c r="F83" s="1">
        <v>4.2699999999999996</v>
      </c>
      <c r="G83" s="1">
        <v>4.16</v>
      </c>
      <c r="H83" s="1">
        <v>4.18</v>
      </c>
      <c r="I83" s="1">
        <v>4.24</v>
      </c>
      <c r="J83" s="1">
        <v>4.3099999999999996</v>
      </c>
      <c r="K83" s="1">
        <v>4.41</v>
      </c>
      <c r="L83" s="1">
        <v>4.5199999999999996</v>
      </c>
      <c r="M83" s="1">
        <v>4.8099999999999996</v>
      </c>
      <c r="N83" s="1">
        <v>4.76</v>
      </c>
    </row>
    <row r="84" spans="1:14" x14ac:dyDescent="0.25">
      <c r="A84" s="1" t="s">
        <v>46</v>
      </c>
      <c r="B84" s="1">
        <v>4.43</v>
      </c>
      <c r="C84" s="1">
        <v>4.34</v>
      </c>
      <c r="D84" s="1">
        <v>4.3099999999999996</v>
      </c>
      <c r="E84" s="1">
        <v>4.34</v>
      </c>
      <c r="F84" s="1">
        <v>4.2699999999999996</v>
      </c>
      <c r="G84" s="1">
        <v>4.17</v>
      </c>
      <c r="H84" s="1">
        <v>4.21</v>
      </c>
      <c r="I84" s="1">
        <v>4.2699999999999996</v>
      </c>
      <c r="J84" s="1">
        <v>4.3499999999999996</v>
      </c>
      <c r="K84" s="1">
        <v>4.4400000000000004</v>
      </c>
      <c r="L84" s="1">
        <v>4.55</v>
      </c>
      <c r="M84" s="1">
        <v>4.8499999999999996</v>
      </c>
      <c r="N84" s="1">
        <v>4.79</v>
      </c>
    </row>
    <row r="85" spans="1:14" x14ac:dyDescent="0.25">
      <c r="A85" s="1" t="s">
        <v>45</v>
      </c>
      <c r="B85" s="1">
        <v>4.4400000000000004</v>
      </c>
      <c r="C85" s="1">
        <v>4.3499999999999996</v>
      </c>
      <c r="D85" s="1">
        <v>4.3099999999999996</v>
      </c>
      <c r="E85" s="1">
        <v>4.3</v>
      </c>
      <c r="F85" s="1">
        <v>4.26</v>
      </c>
      <c r="G85" s="1">
        <v>4.1399999999999997</v>
      </c>
      <c r="H85" s="1">
        <v>4.1900000000000004</v>
      </c>
      <c r="I85" s="1">
        <v>4.25</v>
      </c>
      <c r="J85" s="1">
        <v>4.33</v>
      </c>
      <c r="K85" s="1">
        <v>4.43</v>
      </c>
      <c r="L85" s="1">
        <v>4.55</v>
      </c>
      <c r="M85" s="1">
        <v>4.84</v>
      </c>
      <c r="N85" s="1">
        <v>4.78</v>
      </c>
    </row>
    <row r="86" spans="1:14" x14ac:dyDescent="0.25">
      <c r="A86" s="1" t="s">
        <v>44</v>
      </c>
      <c r="B86" s="1">
        <v>4.4400000000000004</v>
      </c>
      <c r="C86" s="1">
        <v>4.3600000000000003</v>
      </c>
      <c r="D86" s="1">
        <v>4.32</v>
      </c>
      <c r="E86" s="1">
        <v>4.3</v>
      </c>
      <c r="F86" s="1">
        <v>4.25</v>
      </c>
      <c r="G86" s="1">
        <v>4.13</v>
      </c>
      <c r="H86" s="1">
        <v>4.17</v>
      </c>
      <c r="I86" s="1">
        <v>4.24</v>
      </c>
      <c r="J86" s="1">
        <v>4.32</v>
      </c>
      <c r="K86" s="1">
        <v>4.43</v>
      </c>
      <c r="L86" s="1">
        <v>4.53</v>
      </c>
      <c r="M86" s="1">
        <v>4.82</v>
      </c>
      <c r="N86" s="1">
        <v>4.76</v>
      </c>
    </row>
    <row r="87" spans="1:14" x14ac:dyDescent="0.25">
      <c r="A87" s="1" t="s">
        <v>43</v>
      </c>
      <c r="B87" s="1">
        <v>4.45</v>
      </c>
      <c r="C87" s="1">
        <v>4.3600000000000003</v>
      </c>
      <c r="D87" s="1">
        <v>4.3499999999999996</v>
      </c>
      <c r="E87" s="1">
        <v>4.32</v>
      </c>
      <c r="F87" s="1">
        <v>4.25</v>
      </c>
      <c r="G87" s="1">
        <v>4.17</v>
      </c>
      <c r="H87" s="1">
        <v>4.2699999999999996</v>
      </c>
      <c r="I87" s="1">
        <v>4.33</v>
      </c>
      <c r="J87" s="1">
        <v>4.43</v>
      </c>
      <c r="K87" s="1">
        <v>4.53</v>
      </c>
      <c r="L87" s="1">
        <v>4.63</v>
      </c>
      <c r="M87" s="1">
        <v>4.91</v>
      </c>
      <c r="N87" s="1">
        <v>4.8499999999999996</v>
      </c>
    </row>
    <row r="88" spans="1:14" x14ac:dyDescent="0.25">
      <c r="A88" s="1" t="s">
        <v>42</v>
      </c>
      <c r="B88" s="1">
        <v>4.45</v>
      </c>
      <c r="C88" s="1">
        <v>4.3600000000000003</v>
      </c>
      <c r="D88" s="1">
        <v>4.3600000000000003</v>
      </c>
      <c r="E88" s="1">
        <v>4.32</v>
      </c>
      <c r="F88" s="1">
        <v>4.2699999999999996</v>
      </c>
      <c r="G88" s="1">
        <v>4.18</v>
      </c>
      <c r="H88" s="1">
        <v>4.29</v>
      </c>
      <c r="I88" s="1">
        <v>4.3499999999999996</v>
      </c>
      <c r="J88" s="1">
        <v>4.45</v>
      </c>
      <c r="K88" s="1">
        <v>4.55</v>
      </c>
      <c r="L88" s="1">
        <v>4.6500000000000004</v>
      </c>
      <c r="M88" s="1">
        <v>4.92</v>
      </c>
      <c r="N88" s="1">
        <v>4.87</v>
      </c>
    </row>
    <row r="89" spans="1:14" x14ac:dyDescent="0.25">
      <c r="A89" s="1" t="s">
        <v>41</v>
      </c>
      <c r="B89" s="1">
        <v>4.42</v>
      </c>
      <c r="C89" s="1">
        <v>4.3499999999999996</v>
      </c>
      <c r="D89" s="1">
        <v>4.3600000000000003</v>
      </c>
      <c r="E89" s="1">
        <v>4.32</v>
      </c>
      <c r="F89" s="1">
        <v>4.28</v>
      </c>
      <c r="G89" s="1">
        <v>4.2</v>
      </c>
      <c r="H89" s="1">
        <v>4.29</v>
      </c>
      <c r="I89" s="1">
        <v>4.34</v>
      </c>
      <c r="J89" s="1">
        <v>4.43</v>
      </c>
      <c r="K89" s="1">
        <v>4.51</v>
      </c>
      <c r="L89" s="1">
        <v>4.5999999999999996</v>
      </c>
      <c r="M89" s="1">
        <v>4.8899999999999997</v>
      </c>
      <c r="N89" s="1">
        <v>4.82</v>
      </c>
    </row>
    <row r="90" spans="1:14" x14ac:dyDescent="0.25">
      <c r="A90" s="1" t="s">
        <v>40</v>
      </c>
      <c r="B90" s="1">
        <v>4.42</v>
      </c>
      <c r="C90" s="1">
        <v>4.3499999999999996</v>
      </c>
      <c r="D90" s="1">
        <v>4.3600000000000003</v>
      </c>
      <c r="E90" s="1">
        <v>4.33</v>
      </c>
      <c r="F90" s="1">
        <v>4.28</v>
      </c>
      <c r="G90" s="1">
        <v>4.21</v>
      </c>
      <c r="H90" s="1">
        <v>4.29</v>
      </c>
      <c r="I90" s="1">
        <v>4.33</v>
      </c>
      <c r="J90" s="1">
        <v>4.4000000000000004</v>
      </c>
      <c r="K90" s="1">
        <v>4.49</v>
      </c>
      <c r="L90" s="1">
        <v>4.57</v>
      </c>
      <c r="M90" s="1">
        <v>4.87</v>
      </c>
      <c r="N90" s="1">
        <v>4.8</v>
      </c>
    </row>
    <row r="91" spans="1:14" x14ac:dyDescent="0.25">
      <c r="A91" s="1" t="s">
        <v>39</v>
      </c>
      <c r="B91" s="1">
        <v>4.43</v>
      </c>
      <c r="C91" s="1">
        <v>4.3499999999999996</v>
      </c>
      <c r="D91" s="1">
        <v>4.34</v>
      </c>
      <c r="E91" s="1">
        <v>4.32</v>
      </c>
      <c r="F91" s="1">
        <v>4.28</v>
      </c>
      <c r="G91" s="1">
        <v>4.21</v>
      </c>
      <c r="H91" s="1">
        <v>4.2699999999999996</v>
      </c>
      <c r="I91" s="1">
        <v>4.33</v>
      </c>
      <c r="J91" s="1">
        <v>4.42</v>
      </c>
      <c r="K91" s="1">
        <v>4.5199999999999996</v>
      </c>
      <c r="L91" s="1">
        <v>4.6100000000000003</v>
      </c>
      <c r="M91" s="1">
        <v>4.91</v>
      </c>
      <c r="N91" s="1">
        <v>4.84</v>
      </c>
    </row>
    <row r="92" spans="1:14" x14ac:dyDescent="0.25">
      <c r="A92" s="1" t="s">
        <v>38</v>
      </c>
      <c r="B92" s="1">
        <v>4.43</v>
      </c>
      <c r="C92" s="1">
        <v>4.3600000000000003</v>
      </c>
      <c r="D92" s="1">
        <v>4.34</v>
      </c>
      <c r="E92" s="1">
        <v>4.32</v>
      </c>
      <c r="F92" s="1">
        <v>4.26</v>
      </c>
      <c r="G92" s="1">
        <v>4.18</v>
      </c>
      <c r="H92" s="1">
        <v>4.2300000000000004</v>
      </c>
      <c r="I92" s="1">
        <v>4.29</v>
      </c>
      <c r="J92" s="1">
        <v>4.3899999999999997</v>
      </c>
      <c r="K92" s="1">
        <v>4.5</v>
      </c>
      <c r="L92" s="1">
        <v>4.6100000000000003</v>
      </c>
      <c r="M92" s="1">
        <v>4.91</v>
      </c>
      <c r="N92" s="1">
        <v>4.84</v>
      </c>
    </row>
    <row r="93" spans="1:14" x14ac:dyDescent="0.25">
      <c r="A93" s="1" t="s">
        <v>37</v>
      </c>
      <c r="B93" s="1">
        <v>4.4000000000000004</v>
      </c>
      <c r="C93" s="1">
        <v>4.34</v>
      </c>
      <c r="D93" s="1">
        <v>4.3499999999999996</v>
      </c>
      <c r="E93" s="1">
        <v>4.32</v>
      </c>
      <c r="F93" s="1">
        <v>4.26</v>
      </c>
      <c r="G93" s="1">
        <v>4.1900000000000004</v>
      </c>
      <c r="H93" s="1">
        <v>4.2699999999999996</v>
      </c>
      <c r="I93" s="1">
        <v>4.34</v>
      </c>
      <c r="J93" s="1">
        <v>4.45</v>
      </c>
      <c r="K93" s="1">
        <v>4.55</v>
      </c>
      <c r="L93" s="1">
        <v>4.66</v>
      </c>
      <c r="M93" s="1">
        <v>4.95</v>
      </c>
      <c r="N93" s="1">
        <v>4.88</v>
      </c>
    </row>
    <row r="94" spans="1:14" x14ac:dyDescent="0.25">
      <c r="A94" s="1" t="s">
        <v>36</v>
      </c>
      <c r="B94" s="1">
        <v>4.42</v>
      </c>
      <c r="C94" s="1">
        <v>4.3499999999999996</v>
      </c>
      <c r="D94" s="1">
        <v>4.3600000000000003</v>
      </c>
      <c r="E94" s="1">
        <v>4.33</v>
      </c>
      <c r="F94" s="1">
        <v>4.29</v>
      </c>
      <c r="G94" s="1">
        <v>4.22</v>
      </c>
      <c r="H94" s="1">
        <v>4.37</v>
      </c>
      <c r="I94" s="1">
        <v>4.46</v>
      </c>
      <c r="J94" s="1">
        <v>4.59</v>
      </c>
      <c r="K94" s="1">
        <v>4.7</v>
      </c>
      <c r="L94" s="1">
        <v>4.78</v>
      </c>
      <c r="M94" s="1">
        <v>5.0599999999999996</v>
      </c>
      <c r="N94" s="1">
        <v>4.9800000000000004</v>
      </c>
    </row>
    <row r="95" spans="1:14" x14ac:dyDescent="0.25">
      <c r="A95" s="1" t="s">
        <v>35</v>
      </c>
      <c r="B95" s="1">
        <v>4.42</v>
      </c>
      <c r="C95" s="1">
        <v>4.3600000000000003</v>
      </c>
      <c r="D95" s="1">
        <v>4.37</v>
      </c>
      <c r="E95" s="1">
        <v>4.34</v>
      </c>
      <c r="F95" s="1">
        <v>4.3</v>
      </c>
      <c r="G95" s="1">
        <v>4.24</v>
      </c>
      <c r="H95" s="1">
        <v>4.4000000000000004</v>
      </c>
      <c r="I95" s="1">
        <v>4.49</v>
      </c>
      <c r="J95" s="1">
        <v>4.6100000000000003</v>
      </c>
      <c r="K95" s="1">
        <v>4.71</v>
      </c>
      <c r="L95" s="1">
        <v>4.79</v>
      </c>
      <c r="M95" s="1">
        <v>5.05</v>
      </c>
      <c r="N95" s="1">
        <v>4.97</v>
      </c>
    </row>
    <row r="96" spans="1:14" x14ac:dyDescent="0.25">
      <c r="A96" s="21">
        <v>45931</v>
      </c>
      <c r="B96" s="1">
        <v>4.42</v>
      </c>
      <c r="C96" s="1">
        <v>4.3499999999999996</v>
      </c>
      <c r="D96" s="1">
        <v>4.3600000000000003</v>
      </c>
      <c r="E96" s="1">
        <v>4.33</v>
      </c>
      <c r="F96" s="1">
        <v>4.2699999999999996</v>
      </c>
      <c r="G96" s="1">
        <v>4.25</v>
      </c>
      <c r="H96" s="1">
        <v>4.4000000000000004</v>
      </c>
      <c r="I96" s="1">
        <v>4.46</v>
      </c>
      <c r="J96" s="1">
        <v>4.59</v>
      </c>
      <c r="K96" s="1">
        <v>4.7</v>
      </c>
      <c r="L96" s="1">
        <v>4.7699999999999996</v>
      </c>
      <c r="M96" s="1">
        <v>5.04</v>
      </c>
      <c r="N96" s="1">
        <v>4.96</v>
      </c>
    </row>
    <row r="97" spans="1:14" x14ac:dyDescent="0.25">
      <c r="A97" s="21">
        <v>45901</v>
      </c>
      <c r="B97" s="1">
        <v>4.4400000000000004</v>
      </c>
      <c r="C97" s="1">
        <v>4.3600000000000003</v>
      </c>
      <c r="D97" s="1">
        <v>4.3499999999999996</v>
      </c>
      <c r="E97" s="1">
        <v>4.3099999999999996</v>
      </c>
      <c r="F97" s="1">
        <v>4.24</v>
      </c>
      <c r="G97" s="1">
        <v>4.16</v>
      </c>
      <c r="H97" s="1">
        <v>4.2699999999999996</v>
      </c>
      <c r="I97" s="1">
        <v>4.3099999999999996</v>
      </c>
      <c r="J97" s="1">
        <v>4.46</v>
      </c>
      <c r="K97" s="1">
        <v>4.57</v>
      </c>
      <c r="L97" s="1">
        <v>4.68</v>
      </c>
      <c r="M97" s="1">
        <v>4.9800000000000004</v>
      </c>
      <c r="N97" s="1">
        <v>4.92</v>
      </c>
    </row>
    <row r="98" spans="1:14" x14ac:dyDescent="0.25">
      <c r="A98" s="21">
        <v>45870</v>
      </c>
      <c r="B98" s="1">
        <v>4.41</v>
      </c>
      <c r="C98" s="1">
        <v>4.34</v>
      </c>
      <c r="D98" s="1">
        <v>4.3499999999999996</v>
      </c>
      <c r="E98" s="1">
        <v>4.3099999999999996</v>
      </c>
      <c r="F98" s="1">
        <v>4.25</v>
      </c>
      <c r="G98" s="1">
        <v>4.1900000000000004</v>
      </c>
      <c r="H98" s="1">
        <v>4.28</v>
      </c>
      <c r="I98" s="1">
        <v>4.3099999999999996</v>
      </c>
      <c r="J98" s="1">
        <v>4.45</v>
      </c>
      <c r="K98" s="1">
        <v>4.5599999999999996</v>
      </c>
      <c r="L98" s="1">
        <v>4.67</v>
      </c>
      <c r="M98" s="1">
        <v>4.97</v>
      </c>
      <c r="N98" s="1">
        <v>4.91</v>
      </c>
    </row>
    <row r="99" spans="1:14" x14ac:dyDescent="0.25">
      <c r="A99" s="21">
        <v>45839</v>
      </c>
      <c r="B99" s="1">
        <v>4.42</v>
      </c>
      <c r="C99" s="1">
        <v>4.3499999999999996</v>
      </c>
      <c r="D99" s="1">
        <v>4.3499999999999996</v>
      </c>
      <c r="E99" s="1">
        <v>4.3099999999999996</v>
      </c>
      <c r="F99" s="1">
        <v>4.24</v>
      </c>
      <c r="G99" s="1">
        <v>4.1900000000000004</v>
      </c>
      <c r="H99" s="1">
        <v>4.3</v>
      </c>
      <c r="I99" s="1">
        <v>4.33</v>
      </c>
      <c r="J99" s="1">
        <v>4.46</v>
      </c>
      <c r="K99" s="1">
        <v>4.57</v>
      </c>
      <c r="L99" s="1">
        <v>4.67</v>
      </c>
      <c r="M99" s="1">
        <v>4.97</v>
      </c>
      <c r="N99" s="1">
        <v>4.91</v>
      </c>
    </row>
    <row r="100" spans="1:14" x14ac:dyDescent="0.25">
      <c r="A100" s="21">
        <v>45809</v>
      </c>
      <c r="B100" s="1">
        <v>4.43</v>
      </c>
      <c r="C100" s="1">
        <v>4.3600000000000003</v>
      </c>
      <c r="D100" s="1">
        <v>4.3499999999999996</v>
      </c>
      <c r="E100" s="1">
        <v>4.3099999999999996</v>
      </c>
      <c r="F100" s="1">
        <v>4.24</v>
      </c>
      <c r="G100" s="1">
        <v>4.17</v>
      </c>
      <c r="H100" s="1">
        <v>4.28</v>
      </c>
      <c r="I100" s="1">
        <v>4.3</v>
      </c>
      <c r="J100" s="1">
        <v>4.42</v>
      </c>
      <c r="K100" s="1">
        <v>4.5199999999999996</v>
      </c>
      <c r="L100" s="1">
        <v>4.62</v>
      </c>
      <c r="M100" s="1">
        <v>4.91</v>
      </c>
      <c r="N100" s="1">
        <v>4.8499999999999996</v>
      </c>
    </row>
    <row r="101" spans="1:14" x14ac:dyDescent="0.25">
      <c r="A101" s="21">
        <v>45717</v>
      </c>
      <c r="B101" s="1">
        <v>4.4400000000000004</v>
      </c>
      <c r="C101" s="1">
        <v>4.3499999999999996</v>
      </c>
      <c r="D101" s="1">
        <v>4.34</v>
      </c>
      <c r="E101" s="1">
        <v>4.3099999999999996</v>
      </c>
      <c r="F101" s="1">
        <v>4.25</v>
      </c>
      <c r="G101" s="1">
        <v>4.18</v>
      </c>
      <c r="H101" s="1">
        <v>4.28</v>
      </c>
      <c r="I101" s="1">
        <v>4.32</v>
      </c>
      <c r="J101" s="1">
        <v>4.41</v>
      </c>
      <c r="K101" s="1">
        <v>4.51</v>
      </c>
      <c r="L101" s="1">
        <v>4.5999999999999996</v>
      </c>
      <c r="M101" s="1">
        <v>4.88</v>
      </c>
      <c r="N101" s="1">
        <v>4.82</v>
      </c>
    </row>
    <row r="102" spans="1:14" x14ac:dyDescent="0.25">
      <c r="A102" s="21">
        <v>45689</v>
      </c>
      <c r="B102" s="1">
        <v>4.45</v>
      </c>
      <c r="C102" s="1">
        <v>4.3600000000000003</v>
      </c>
      <c r="D102" s="1">
        <v>4.3600000000000003</v>
      </c>
      <c r="E102" s="1">
        <v>4.3099999999999996</v>
      </c>
      <c r="F102" s="1">
        <v>4.25</v>
      </c>
      <c r="G102" s="1">
        <v>4.17</v>
      </c>
      <c r="H102" s="1">
        <v>4.25</v>
      </c>
      <c r="I102" s="1">
        <v>4.29</v>
      </c>
      <c r="J102" s="1">
        <v>4.38</v>
      </c>
      <c r="K102" s="1">
        <v>4.47</v>
      </c>
      <c r="L102" s="1">
        <v>4.57</v>
      </c>
      <c r="M102" s="1">
        <v>4.8600000000000003</v>
      </c>
      <c r="N102" s="1">
        <v>4.79</v>
      </c>
    </row>
  </sheetData>
  <sheetProtection algorithmName="SHA-512" hashValue="xyAOupERMMZAnmf+RLRsfDDSGpZ9d2gs15Pw0uRuoLD4Sm5Z/O/+ktrI9hG9xY23ZP6Zpmuqzcn+tC54t0VJ1g==" saltValue="LXuE07e/GR6a8G7uuHlGN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Nelson Siegel Model</vt:lpstr>
      <vt:lpstr>Nelson Siegel Svensson Model</vt:lpstr>
      <vt:lpstr>Linear Interpolation</vt:lpstr>
      <vt:lpstr>daily-treasury-rates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2025-06-02T13:13:18Z</dcterms:modified>
</cp:coreProperties>
</file>